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Clark\AppData\Local\Box\Box Edit\Documents\lSWZzl9B8USQZabU2QwHMw==\"/>
    </mc:Choice>
  </mc:AlternateContent>
  <xr:revisionPtr revIDLastSave="0" documentId="13_ncr:1_{A9799BF4-3457-48E8-862C-3A252593A865}" xr6:coauthVersionLast="47" xr6:coauthVersionMax="47" xr10:uidLastSave="{00000000-0000-0000-0000-000000000000}"/>
  <bookViews>
    <workbookView xWindow="57480" yWindow="-120" windowWidth="29040" windowHeight="15840" tabRatio="727" activeTab="3" xr2:uid="{00000000-000D-0000-FFFF-FFFF00000000}"/>
  </bookViews>
  <sheets>
    <sheet name="1st Cert" sheetId="10" r:id="rId1"/>
    <sheet name="1st Detail" sheetId="9" r:id="rId2"/>
    <sheet name="1st Summary" sheetId="6" r:id="rId3"/>
    <sheet name="1st MYP" sheetId="15" r:id="rId4"/>
  </sheets>
  <definedNames>
    <definedName name="Fiscal_Year">'1st MYP'!$N$19:$P$27</definedName>
    <definedName name="_xlnm.Print_Area" localSheetId="0">'1st Cert'!$A$1:$P$65</definedName>
    <definedName name="_xlnm.Print_Area" localSheetId="1">'1st Detail'!$A$1:$N$156</definedName>
    <definedName name="_xlnm.Print_Area" localSheetId="3">'1st MYP'!$A$1:$J$160</definedName>
    <definedName name="_xlnm.Print_Area" localSheetId="2">'1st Summary'!$A$1:$J$153</definedName>
    <definedName name="_xlnm.Print_Titles" localSheetId="1">'1st Detail'!$1:$20</definedName>
    <definedName name="_xlnm.Print_Titles" localSheetId="3">'1st MYP'!$1:$13</definedName>
    <definedName name="_xlnm.Print_Titles" localSheetId="2">'1st Summary'!$1:$17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9" i="9" l="1"/>
  <c r="M129" i="9"/>
  <c r="M39" i="9"/>
  <c r="L41" i="9" l="1"/>
  <c r="F107" i="15"/>
  <c r="G107" i="15"/>
  <c r="F102" i="6"/>
  <c r="G102" i="6"/>
  <c r="H102" i="6"/>
  <c r="M106" i="9"/>
  <c r="L106" i="9"/>
  <c r="J106" i="9"/>
  <c r="I106" i="9"/>
  <c r="G106" i="9"/>
  <c r="F106" i="9"/>
  <c r="F116" i="15"/>
  <c r="G116" i="15"/>
  <c r="J120" i="15"/>
  <c r="I120" i="15"/>
  <c r="M118" i="9"/>
  <c r="L118" i="9"/>
  <c r="J118" i="9"/>
  <c r="I118" i="9"/>
  <c r="G118" i="9"/>
  <c r="F118" i="9"/>
  <c r="G94" i="15"/>
  <c r="F94" i="15"/>
  <c r="H94" i="15" s="1"/>
  <c r="N114" i="9"/>
  <c r="K114" i="9"/>
  <c r="H114" i="9"/>
  <c r="F111" i="6" s="1"/>
  <c r="N92" i="9"/>
  <c r="H89" i="6" s="1"/>
  <c r="K92" i="9"/>
  <c r="G89" i="6" s="1"/>
  <c r="H92" i="9"/>
  <c r="F89" i="6"/>
  <c r="F28" i="9"/>
  <c r="N34" i="9"/>
  <c r="H31" i="6" s="1"/>
  <c r="K34" i="9"/>
  <c r="G31" i="6" s="1"/>
  <c r="H34" i="9"/>
  <c r="F31" i="6"/>
  <c r="G34" i="15"/>
  <c r="F34" i="15"/>
  <c r="F24" i="15"/>
  <c r="G24" i="15"/>
  <c r="F25" i="15"/>
  <c r="G25" i="15"/>
  <c r="N24" i="9"/>
  <c r="H21" i="6" s="1"/>
  <c r="K24" i="9"/>
  <c r="G21" i="6" s="1"/>
  <c r="H24" i="9"/>
  <c r="F21" i="6"/>
  <c r="F39" i="10"/>
  <c r="K145" i="9"/>
  <c r="G142" i="6"/>
  <c r="K146" i="9"/>
  <c r="G143" i="6"/>
  <c r="K147" i="9"/>
  <c r="G144" i="6"/>
  <c r="K148" i="9"/>
  <c r="G145" i="6"/>
  <c r="H145" i="9"/>
  <c r="F142" i="6"/>
  <c r="H146" i="9"/>
  <c r="F143" i="6"/>
  <c r="J143" i="6" s="1"/>
  <c r="H147" i="9"/>
  <c r="F144" i="6"/>
  <c r="H148" i="9"/>
  <c r="F145" i="6"/>
  <c r="J145" i="6" s="1"/>
  <c r="N148" i="9"/>
  <c r="H145" i="6"/>
  <c r="N147" i="9"/>
  <c r="H144" i="6"/>
  <c r="J144" i="6" s="1"/>
  <c r="N146" i="9"/>
  <c r="H143" i="6"/>
  <c r="N145" i="9"/>
  <c r="H142" i="6"/>
  <c r="I142" i="6" s="1"/>
  <c r="G159" i="15"/>
  <c r="F159" i="15"/>
  <c r="G157" i="15"/>
  <c r="F157" i="15"/>
  <c r="H157" i="15" s="1"/>
  <c r="G155" i="15"/>
  <c r="G154" i="15"/>
  <c r="F155" i="15"/>
  <c r="H155" i="15"/>
  <c r="F154" i="15"/>
  <c r="H154" i="15"/>
  <c r="G152" i="15"/>
  <c r="H152" i="15" s="1"/>
  <c r="G151" i="15"/>
  <c r="H151" i="15" s="1"/>
  <c r="F151" i="15"/>
  <c r="G150" i="15"/>
  <c r="H150" i="15"/>
  <c r="F150" i="15"/>
  <c r="G149" i="15"/>
  <c r="F149" i="15"/>
  <c r="G148" i="15"/>
  <c r="H148" i="15" s="1"/>
  <c r="F148" i="15"/>
  <c r="G68" i="15"/>
  <c r="G69" i="15"/>
  <c r="G70" i="15"/>
  <c r="G71" i="15"/>
  <c r="H71" i="15" s="1"/>
  <c r="G72" i="15"/>
  <c r="G73" i="15"/>
  <c r="G74" i="15"/>
  <c r="G75" i="15"/>
  <c r="G76" i="15"/>
  <c r="F68" i="15"/>
  <c r="H68" i="15" s="1"/>
  <c r="F69" i="15"/>
  <c r="F70" i="15"/>
  <c r="H70" i="15" s="1"/>
  <c r="F71" i="15"/>
  <c r="F72" i="15"/>
  <c r="F73" i="15"/>
  <c r="F74" i="15"/>
  <c r="H74" i="15" s="1"/>
  <c r="F75" i="15"/>
  <c r="F76" i="15"/>
  <c r="H76" i="15" s="1"/>
  <c r="M75" i="9"/>
  <c r="L75" i="9"/>
  <c r="J75" i="9"/>
  <c r="I75" i="9"/>
  <c r="G75" i="9"/>
  <c r="F75" i="9"/>
  <c r="N73" i="9"/>
  <c r="H70" i="6" s="1"/>
  <c r="K73" i="9"/>
  <c r="G70" i="6"/>
  <c r="H73" i="9"/>
  <c r="E12" i="15"/>
  <c r="J20" i="15" s="1"/>
  <c r="J128" i="15" s="1"/>
  <c r="E11" i="15"/>
  <c r="E9" i="15"/>
  <c r="E8" i="15"/>
  <c r="E7" i="15"/>
  <c r="E6" i="15"/>
  <c r="G142" i="15"/>
  <c r="F142" i="15"/>
  <c r="H142" i="15" s="1"/>
  <c r="G141" i="15"/>
  <c r="F141" i="15"/>
  <c r="H141" i="15" s="1"/>
  <c r="G133" i="15"/>
  <c r="G135" i="15" s="1"/>
  <c r="F133" i="15"/>
  <c r="G131" i="15"/>
  <c r="F131" i="15"/>
  <c r="H131" i="15" s="1"/>
  <c r="G130" i="15"/>
  <c r="F130" i="15"/>
  <c r="G119" i="15"/>
  <c r="F119" i="15"/>
  <c r="H119" i="15"/>
  <c r="G118" i="15"/>
  <c r="F118" i="15"/>
  <c r="G115" i="15"/>
  <c r="F115" i="15"/>
  <c r="H115" i="15" s="1"/>
  <c r="G114" i="15"/>
  <c r="H114" i="15" s="1"/>
  <c r="F114" i="15"/>
  <c r="G113" i="15"/>
  <c r="F113" i="15"/>
  <c r="H113" i="15" s="1"/>
  <c r="G112" i="15"/>
  <c r="F112" i="15"/>
  <c r="H112" i="15" s="1"/>
  <c r="G111" i="15"/>
  <c r="G120" i="15" s="1"/>
  <c r="H111" i="15"/>
  <c r="F111" i="15"/>
  <c r="G106" i="15"/>
  <c r="F106" i="15"/>
  <c r="H106" i="15"/>
  <c r="G105" i="15"/>
  <c r="F105" i="15"/>
  <c r="G104" i="15"/>
  <c r="F104" i="15"/>
  <c r="G103" i="15"/>
  <c r="F103" i="15"/>
  <c r="G101" i="15"/>
  <c r="F101" i="15"/>
  <c r="F108" i="15" s="1"/>
  <c r="G100" i="15"/>
  <c r="F100" i="15"/>
  <c r="G96" i="15"/>
  <c r="F96" i="15"/>
  <c r="G95" i="15"/>
  <c r="F95" i="15"/>
  <c r="H95" i="15" s="1"/>
  <c r="G93" i="15"/>
  <c r="H93" i="15" s="1"/>
  <c r="F93" i="15"/>
  <c r="G92" i="15"/>
  <c r="H92" i="15" s="1"/>
  <c r="F92" i="15"/>
  <c r="G91" i="15"/>
  <c r="F91" i="15"/>
  <c r="H91" i="15" s="1"/>
  <c r="G90" i="15"/>
  <c r="F90" i="15"/>
  <c r="H90" i="15" s="1"/>
  <c r="G89" i="15"/>
  <c r="F89" i="15"/>
  <c r="G88" i="15"/>
  <c r="F88" i="15"/>
  <c r="H88" i="15" s="1"/>
  <c r="J97" i="15"/>
  <c r="I97" i="15"/>
  <c r="G84" i="15"/>
  <c r="F84" i="15"/>
  <c r="H84" i="15" s="1"/>
  <c r="G83" i="15"/>
  <c r="F83" i="15"/>
  <c r="H83" i="15" s="1"/>
  <c r="G82" i="15"/>
  <c r="F82" i="15"/>
  <c r="G81" i="15"/>
  <c r="F81" i="15"/>
  <c r="G80" i="15"/>
  <c r="F80" i="15"/>
  <c r="G62" i="15"/>
  <c r="F62" i="15"/>
  <c r="G61" i="15"/>
  <c r="F61" i="15"/>
  <c r="H61" i="15" s="1"/>
  <c r="G60" i="15"/>
  <c r="F60" i="15"/>
  <c r="G59" i="15"/>
  <c r="F59" i="15"/>
  <c r="H59" i="15" s="1"/>
  <c r="G58" i="15"/>
  <c r="H58" i="15" s="1"/>
  <c r="F58" i="15"/>
  <c r="G54" i="15"/>
  <c r="F54" i="15"/>
  <c r="G53" i="15"/>
  <c r="F53" i="15"/>
  <c r="G52" i="15"/>
  <c r="F52" i="15"/>
  <c r="G51" i="15"/>
  <c r="F51" i="15"/>
  <c r="H51" i="15"/>
  <c r="G44" i="15"/>
  <c r="G45" i="15" s="1"/>
  <c r="F44" i="15"/>
  <c r="F45" i="15" s="1"/>
  <c r="F40" i="15"/>
  <c r="G40" i="15"/>
  <c r="F39" i="15"/>
  <c r="G39" i="15"/>
  <c r="H39" i="15" s="1"/>
  <c r="F35" i="15"/>
  <c r="G35" i="15"/>
  <c r="H35" i="15" s="1"/>
  <c r="F33" i="15"/>
  <c r="G33" i="15"/>
  <c r="H33" i="15" s="1"/>
  <c r="F32" i="15"/>
  <c r="G32" i="15"/>
  <c r="F31" i="15"/>
  <c r="G31" i="15"/>
  <c r="F27" i="15"/>
  <c r="G27" i="15"/>
  <c r="F26" i="15"/>
  <c r="G26" i="15"/>
  <c r="G23" i="15"/>
  <c r="F23" i="15"/>
  <c r="H23" i="15" s="1"/>
  <c r="J28" i="15"/>
  <c r="J36" i="15"/>
  <c r="J41" i="15"/>
  <c r="J45" i="15"/>
  <c r="J55" i="15"/>
  <c r="J63" i="15"/>
  <c r="J77" i="15"/>
  <c r="J85" i="15"/>
  <c r="J108" i="15"/>
  <c r="J135" i="15"/>
  <c r="I28" i="15"/>
  <c r="I36" i="15"/>
  <c r="I41" i="15"/>
  <c r="I45" i="15"/>
  <c r="I55" i="15"/>
  <c r="I63" i="15"/>
  <c r="I77" i="15"/>
  <c r="I85" i="15"/>
  <c r="I108" i="15"/>
  <c r="I135" i="15"/>
  <c r="G45" i="9"/>
  <c r="H44" i="9"/>
  <c r="F41" i="6" s="1"/>
  <c r="H45" i="9"/>
  <c r="M45" i="9"/>
  <c r="L45" i="9"/>
  <c r="J45" i="9"/>
  <c r="I45" i="9"/>
  <c r="F45" i="9"/>
  <c r="H86" i="9"/>
  <c r="F83" i="6" s="1"/>
  <c r="H89" i="9"/>
  <c r="F86" i="6"/>
  <c r="M95" i="9"/>
  <c r="L95" i="9"/>
  <c r="J95" i="9"/>
  <c r="I95" i="9"/>
  <c r="G95" i="9"/>
  <c r="F95" i="9"/>
  <c r="N86" i="9"/>
  <c r="H83" i="6"/>
  <c r="K86" i="9"/>
  <c r="G83" i="6" s="1"/>
  <c r="H26" i="9"/>
  <c r="F23" i="6"/>
  <c r="F36" i="9"/>
  <c r="F41" i="9"/>
  <c r="F55" i="9"/>
  <c r="F63" i="9"/>
  <c r="F83" i="9"/>
  <c r="F131" i="9"/>
  <c r="F139" i="9"/>
  <c r="G28" i="9"/>
  <c r="G36" i="9"/>
  <c r="G41" i="9"/>
  <c r="G55" i="9"/>
  <c r="G63" i="9"/>
  <c r="G83" i="9"/>
  <c r="G131" i="9"/>
  <c r="G139" i="9"/>
  <c r="L28" i="9"/>
  <c r="L36" i="9"/>
  <c r="L55" i="9"/>
  <c r="L63" i="9"/>
  <c r="L83" i="9"/>
  <c r="L131" i="9"/>
  <c r="L139" i="9"/>
  <c r="M28" i="9"/>
  <c r="M36" i="9"/>
  <c r="M41" i="9"/>
  <c r="M55" i="9"/>
  <c r="M63" i="9"/>
  <c r="M83" i="9"/>
  <c r="M131" i="9"/>
  <c r="M139" i="9"/>
  <c r="H155" i="9"/>
  <c r="F152" i="6"/>
  <c r="I152" i="6" s="1"/>
  <c r="N155" i="9"/>
  <c r="H152" i="6"/>
  <c r="H153" i="9"/>
  <c r="F150" i="6"/>
  <c r="J150" i="6" s="1"/>
  <c r="N153" i="9"/>
  <c r="H150" i="6" s="1"/>
  <c r="H151" i="9"/>
  <c r="F148" i="6"/>
  <c r="N151" i="9"/>
  <c r="H148" i="6" s="1"/>
  <c r="H150" i="9"/>
  <c r="F147" i="6"/>
  <c r="N150" i="9"/>
  <c r="H147" i="6" s="1"/>
  <c r="H144" i="9"/>
  <c r="F141" i="6"/>
  <c r="N144" i="9"/>
  <c r="H141" i="6" s="1"/>
  <c r="J141" i="6" s="1"/>
  <c r="H138" i="9"/>
  <c r="F135" i="6" s="1"/>
  <c r="N138" i="9"/>
  <c r="H135" i="6" s="1"/>
  <c r="H137" i="9"/>
  <c r="F134" i="6" s="1"/>
  <c r="N137" i="9"/>
  <c r="H134" i="6" s="1"/>
  <c r="H136" i="6" s="1"/>
  <c r="H23" i="9"/>
  <c r="F20" i="6"/>
  <c r="H25" i="9"/>
  <c r="H27" i="9"/>
  <c r="F24" i="6"/>
  <c r="H31" i="9"/>
  <c r="F28" i="6" s="1"/>
  <c r="H32" i="9"/>
  <c r="H33" i="9"/>
  <c r="F30" i="6" s="1"/>
  <c r="H35" i="9"/>
  <c r="F32" i="6" s="1"/>
  <c r="H39" i="9"/>
  <c r="F36" i="6" s="1"/>
  <c r="H40" i="9"/>
  <c r="H51" i="9"/>
  <c r="F48" i="6" s="1"/>
  <c r="H52" i="9"/>
  <c r="H55" i="9"/>
  <c r="H53" i="9"/>
  <c r="F50" i="6" s="1"/>
  <c r="H54" i="9"/>
  <c r="F51" i="6"/>
  <c r="N51" i="9"/>
  <c r="H48" i="6" s="1"/>
  <c r="I48" i="6" s="1"/>
  <c r="N52" i="9"/>
  <c r="H49" i="6"/>
  <c r="N53" i="9"/>
  <c r="H50" i="6" s="1"/>
  <c r="I50" i="6" s="1"/>
  <c r="N54" i="9"/>
  <c r="H51" i="6" s="1"/>
  <c r="J51" i="6" s="1"/>
  <c r="H58" i="9"/>
  <c r="H63" i="9" s="1"/>
  <c r="F55" i="6"/>
  <c r="H59" i="9"/>
  <c r="F56" i="6"/>
  <c r="H60" i="9"/>
  <c r="F57" i="6"/>
  <c r="H61" i="9"/>
  <c r="F58" i="6"/>
  <c r="H62" i="9"/>
  <c r="F59" i="6"/>
  <c r="H66" i="9"/>
  <c r="H67" i="9"/>
  <c r="F64" i="6" s="1"/>
  <c r="H68" i="9"/>
  <c r="F65" i="6" s="1"/>
  <c r="H69" i="9"/>
  <c r="F66" i="6" s="1"/>
  <c r="H70" i="9"/>
  <c r="F67" i="6"/>
  <c r="H71" i="9"/>
  <c r="F68" i="6" s="1"/>
  <c r="H72" i="9"/>
  <c r="F69" i="6" s="1"/>
  <c r="H74" i="9"/>
  <c r="F71" i="6" s="1"/>
  <c r="H78" i="9"/>
  <c r="F75" i="6"/>
  <c r="H79" i="9"/>
  <c r="F76" i="6" s="1"/>
  <c r="H80" i="9"/>
  <c r="F77" i="6" s="1"/>
  <c r="H81" i="9"/>
  <c r="F78" i="6"/>
  <c r="H82" i="9"/>
  <c r="F79" i="6" s="1"/>
  <c r="H87" i="9"/>
  <c r="F84" i="6" s="1"/>
  <c r="H88" i="9"/>
  <c r="F85" i="6"/>
  <c r="H90" i="9"/>
  <c r="F87" i="6" s="1"/>
  <c r="H91" i="9"/>
  <c r="F88" i="6" s="1"/>
  <c r="H93" i="9"/>
  <c r="F90" i="6" s="1"/>
  <c r="H94" i="9"/>
  <c r="F91" i="6" s="1"/>
  <c r="H98" i="9"/>
  <c r="H99" i="9"/>
  <c r="F96" i="6" s="1"/>
  <c r="H101" i="9"/>
  <c r="F98" i="6" s="1"/>
  <c r="H102" i="9"/>
  <c r="F99" i="6"/>
  <c r="H103" i="9"/>
  <c r="H104" i="9"/>
  <c r="H109" i="9"/>
  <c r="F106" i="6"/>
  <c r="J106" i="6" s="1"/>
  <c r="H110" i="9"/>
  <c r="F107" i="6" s="1"/>
  <c r="H111" i="9"/>
  <c r="F108" i="6"/>
  <c r="H112" i="9"/>
  <c r="F109" i="6" s="1"/>
  <c r="J109" i="6" s="1"/>
  <c r="H113" i="9"/>
  <c r="F110" i="6"/>
  <c r="H116" i="9"/>
  <c r="F113" i="6" s="1"/>
  <c r="H117" i="9"/>
  <c r="F114" i="6" s="1"/>
  <c r="J114" i="6" s="1"/>
  <c r="H126" i="9"/>
  <c r="F123" i="6" s="1"/>
  <c r="H127" i="9"/>
  <c r="F124" i="6" s="1"/>
  <c r="H129" i="9"/>
  <c r="F126" i="6"/>
  <c r="N23" i="9"/>
  <c r="H20" i="6" s="1"/>
  <c r="I20" i="6" s="1"/>
  <c r="N25" i="9"/>
  <c r="H22" i="6" s="1"/>
  <c r="N27" i="9"/>
  <c r="H24" i="6" s="1"/>
  <c r="I24" i="6" s="1"/>
  <c r="N26" i="9"/>
  <c r="H23" i="6" s="1"/>
  <c r="N31" i="9"/>
  <c r="H28" i="6" s="1"/>
  <c r="N32" i="9"/>
  <c r="H29" i="6" s="1"/>
  <c r="I29" i="6" s="1"/>
  <c r="N33" i="9"/>
  <c r="H30" i="6" s="1"/>
  <c r="N35" i="9"/>
  <c r="H32" i="6" s="1"/>
  <c r="N39" i="9"/>
  <c r="H36" i="6" s="1"/>
  <c r="N44" i="9"/>
  <c r="N45" i="9" s="1"/>
  <c r="N58" i="9"/>
  <c r="N59" i="9"/>
  <c r="H56" i="6"/>
  <c r="I56" i="6" s="1"/>
  <c r="N60" i="9"/>
  <c r="H57" i="6" s="1"/>
  <c r="N61" i="9"/>
  <c r="H58" i="6"/>
  <c r="N62" i="9"/>
  <c r="H59" i="6" s="1"/>
  <c r="N66" i="9"/>
  <c r="H63" i="6" s="1"/>
  <c r="N67" i="9"/>
  <c r="H64" i="6"/>
  <c r="N68" i="9"/>
  <c r="H65" i="6" s="1"/>
  <c r="N69" i="9"/>
  <c r="H66" i="6" s="1"/>
  <c r="N70" i="9"/>
  <c r="H67" i="6" s="1"/>
  <c r="N71" i="9"/>
  <c r="H68" i="6"/>
  <c r="I68" i="6" s="1"/>
  <c r="N72" i="9"/>
  <c r="H69" i="6" s="1"/>
  <c r="N74" i="9"/>
  <c r="H71" i="6" s="1"/>
  <c r="N78" i="9"/>
  <c r="H75" i="6"/>
  <c r="N79" i="9"/>
  <c r="H76" i="6" s="1"/>
  <c r="N80" i="9"/>
  <c r="H77" i="6" s="1"/>
  <c r="N81" i="9"/>
  <c r="H78" i="6" s="1"/>
  <c r="I78" i="6" s="1"/>
  <c r="N82" i="9"/>
  <c r="H79" i="6" s="1"/>
  <c r="N87" i="9"/>
  <c r="H84" i="6" s="1"/>
  <c r="I84" i="6" s="1"/>
  <c r="N88" i="9"/>
  <c r="H85" i="6" s="1"/>
  <c r="N89" i="9"/>
  <c r="H86" i="6" s="1"/>
  <c r="N90" i="9"/>
  <c r="H87" i="6" s="1"/>
  <c r="N91" i="9"/>
  <c r="H88" i="6" s="1"/>
  <c r="N93" i="9"/>
  <c r="H90" i="6" s="1"/>
  <c r="N94" i="9"/>
  <c r="H91" i="6" s="1"/>
  <c r="N98" i="9"/>
  <c r="H95" i="6"/>
  <c r="N99" i="9"/>
  <c r="N101" i="9"/>
  <c r="H98" i="6"/>
  <c r="J98" i="6" s="1"/>
  <c r="N102" i="9"/>
  <c r="H99" i="6"/>
  <c r="J99" i="6" s="1"/>
  <c r="N103" i="9"/>
  <c r="H100" i="6" s="1"/>
  <c r="N104" i="9"/>
  <c r="H101" i="6"/>
  <c r="N109" i="9"/>
  <c r="N110" i="9"/>
  <c r="H107" i="6" s="1"/>
  <c r="J107" i="6" s="1"/>
  <c r="N111" i="9"/>
  <c r="H108" i="6" s="1"/>
  <c r="N112" i="9"/>
  <c r="H109" i="6"/>
  <c r="I109" i="6" s="1"/>
  <c r="N113" i="9"/>
  <c r="H110" i="6"/>
  <c r="N116" i="9"/>
  <c r="H113" i="6"/>
  <c r="N117" i="9"/>
  <c r="H114" i="6"/>
  <c r="N126" i="9"/>
  <c r="H123" i="6"/>
  <c r="J123" i="6" s="1"/>
  <c r="N127" i="9"/>
  <c r="H124" i="6" s="1"/>
  <c r="N129" i="9"/>
  <c r="H126" i="6" s="1"/>
  <c r="J112" i="6"/>
  <c r="K23" i="9"/>
  <c r="G20" i="6" s="1"/>
  <c r="J6" i="10"/>
  <c r="J7" i="10"/>
  <c r="E7" i="6"/>
  <c r="E39" i="10"/>
  <c r="E30" i="10"/>
  <c r="J12" i="10"/>
  <c r="J11" i="10"/>
  <c r="J9" i="10"/>
  <c r="J8" i="10"/>
  <c r="E12" i="6"/>
  <c r="E11" i="6"/>
  <c r="E9" i="6"/>
  <c r="E8" i="6"/>
  <c r="E6" i="6"/>
  <c r="J41" i="9"/>
  <c r="J28" i="9"/>
  <c r="J36" i="9"/>
  <c r="J55" i="9"/>
  <c r="J63" i="9"/>
  <c r="J83" i="9"/>
  <c r="J131" i="9"/>
  <c r="J139" i="9"/>
  <c r="I41" i="9"/>
  <c r="I28" i="9"/>
  <c r="I36" i="9"/>
  <c r="I55" i="9"/>
  <c r="I63" i="9"/>
  <c r="I83" i="9"/>
  <c r="I131" i="9"/>
  <c r="I139" i="9"/>
  <c r="K155" i="9"/>
  <c r="G152" i="6"/>
  <c r="K153" i="9"/>
  <c r="G150" i="6"/>
  <c r="K151" i="9"/>
  <c r="G148" i="6"/>
  <c r="K150" i="9"/>
  <c r="G147" i="6"/>
  <c r="K144" i="9"/>
  <c r="G141" i="6"/>
  <c r="K138" i="9"/>
  <c r="G135" i="6" s="1"/>
  <c r="K137" i="9"/>
  <c r="G134" i="6" s="1"/>
  <c r="K25" i="9"/>
  <c r="G22" i="6" s="1"/>
  <c r="K26" i="9"/>
  <c r="G23" i="6" s="1"/>
  <c r="K39" i="9"/>
  <c r="G36" i="6" s="1"/>
  <c r="K40" i="9"/>
  <c r="K41" i="9" s="1"/>
  <c r="K44" i="9"/>
  <c r="G41" i="6"/>
  <c r="G42" i="6"/>
  <c r="K51" i="9"/>
  <c r="K52" i="9"/>
  <c r="G49" i="6" s="1"/>
  <c r="K53" i="9"/>
  <c r="G50" i="6" s="1"/>
  <c r="K54" i="9"/>
  <c r="G51" i="6"/>
  <c r="K58" i="9"/>
  <c r="G55" i="6" s="1"/>
  <c r="K59" i="9"/>
  <c r="G56" i="6"/>
  <c r="K60" i="9"/>
  <c r="G57" i="6" s="1"/>
  <c r="G60" i="6" s="1"/>
  <c r="K61" i="9"/>
  <c r="G58" i="6"/>
  <c r="K62" i="9"/>
  <c r="G59" i="6" s="1"/>
  <c r="K66" i="9"/>
  <c r="G63" i="6" s="1"/>
  <c r="K67" i="9"/>
  <c r="G64" i="6" s="1"/>
  <c r="K68" i="9"/>
  <c r="G65" i="6" s="1"/>
  <c r="K69" i="9"/>
  <c r="G66" i="6" s="1"/>
  <c r="K70" i="9"/>
  <c r="G67" i="6"/>
  <c r="K71" i="9"/>
  <c r="G68" i="6" s="1"/>
  <c r="K72" i="9"/>
  <c r="G69" i="6" s="1"/>
  <c r="K74" i="9"/>
  <c r="G71" i="6" s="1"/>
  <c r="K78" i="9"/>
  <c r="G75" i="6" s="1"/>
  <c r="K79" i="9"/>
  <c r="K80" i="9"/>
  <c r="G77" i="6"/>
  <c r="K81" i="9"/>
  <c r="G78" i="6" s="1"/>
  <c r="K82" i="9"/>
  <c r="G79" i="6"/>
  <c r="K87" i="9"/>
  <c r="G84" i="6" s="1"/>
  <c r="K88" i="9"/>
  <c r="G85" i="6"/>
  <c r="K89" i="9"/>
  <c r="G86" i="6" s="1"/>
  <c r="K90" i="9"/>
  <c r="G87" i="6" s="1"/>
  <c r="K91" i="9"/>
  <c r="G88" i="6" s="1"/>
  <c r="K93" i="9"/>
  <c r="G90" i="6" s="1"/>
  <c r="K94" i="9"/>
  <c r="G91" i="6" s="1"/>
  <c r="K116" i="9"/>
  <c r="G113" i="6"/>
  <c r="K129" i="9"/>
  <c r="G126" i="6" s="1"/>
  <c r="K127" i="9"/>
  <c r="G124" i="6"/>
  <c r="K126" i="9"/>
  <c r="K117" i="9"/>
  <c r="G114" i="6" s="1"/>
  <c r="K113" i="9"/>
  <c r="K112" i="9"/>
  <c r="G109" i="6" s="1"/>
  <c r="K111" i="9"/>
  <c r="G108" i="6" s="1"/>
  <c r="K110" i="9"/>
  <c r="K109" i="9"/>
  <c r="K104" i="9"/>
  <c r="G101" i="6"/>
  <c r="K103" i="9"/>
  <c r="G100" i="6"/>
  <c r="K102" i="9"/>
  <c r="G99" i="6"/>
  <c r="K101" i="9"/>
  <c r="K99" i="9"/>
  <c r="G96" i="6" s="1"/>
  <c r="K98" i="9"/>
  <c r="K35" i="9"/>
  <c r="G32" i="6" s="1"/>
  <c r="K33" i="9"/>
  <c r="G30" i="6"/>
  <c r="K32" i="9"/>
  <c r="G29" i="6"/>
  <c r="K31" i="9"/>
  <c r="G28" i="6"/>
  <c r="K27" i="9"/>
  <c r="G24" i="6" s="1"/>
  <c r="J151" i="6"/>
  <c r="J149" i="6"/>
  <c r="J140" i="6"/>
  <c r="F49" i="6"/>
  <c r="F52" i="6" s="1"/>
  <c r="F70" i="6"/>
  <c r="K45" i="9"/>
  <c r="G110" i="6"/>
  <c r="H149" i="15"/>
  <c r="H89" i="15"/>
  <c r="J47" i="15"/>
  <c r="H55" i="6"/>
  <c r="F100" i="6"/>
  <c r="F22" i="6"/>
  <c r="G111" i="6"/>
  <c r="H111" i="6"/>
  <c r="I111" i="6" s="1"/>
  <c r="H100" i="15"/>
  <c r="H27" i="15"/>
  <c r="H52" i="15"/>
  <c r="F101" i="6"/>
  <c r="I101" i="6" s="1"/>
  <c r="J101" i="6"/>
  <c r="F37" i="6"/>
  <c r="F29" i="6"/>
  <c r="F63" i="6"/>
  <c r="G98" i="6"/>
  <c r="H106" i="6"/>
  <c r="N118" i="9"/>
  <c r="H139" i="9"/>
  <c r="F42" i="6"/>
  <c r="K139" i="9"/>
  <c r="H103" i="15"/>
  <c r="J58" i="6"/>
  <c r="J142" i="6"/>
  <c r="N139" i="9"/>
  <c r="G107" i="6"/>
  <c r="H44" i="15"/>
  <c r="F143" i="15"/>
  <c r="H53" i="15"/>
  <c r="F55" i="15"/>
  <c r="G143" i="15"/>
  <c r="H25" i="15"/>
  <c r="H82" i="15"/>
  <c r="H104" i="15"/>
  <c r="F19" i="15"/>
  <c r="F65" i="15" s="1"/>
  <c r="I20" i="15"/>
  <c r="I66" i="15" s="1"/>
  <c r="H105" i="15"/>
  <c r="H159" i="15"/>
  <c r="J111" i="6"/>
  <c r="I141" i="6"/>
  <c r="I145" i="6"/>
  <c r="J67" i="6"/>
  <c r="H54" i="15"/>
  <c r="G55" i="15"/>
  <c r="H55" i="15" s="1"/>
  <c r="I107" i="6"/>
  <c r="J66" i="15"/>
  <c r="G48" i="6"/>
  <c r="G52" i="6" s="1"/>
  <c r="I128" i="15"/>
  <c r="H133" i="15" l="1"/>
  <c r="H96" i="15"/>
  <c r="H80" i="6"/>
  <c r="H81" i="15"/>
  <c r="H69" i="15"/>
  <c r="F77" i="15"/>
  <c r="H72" i="15"/>
  <c r="N63" i="9"/>
  <c r="H60" i="15"/>
  <c r="H62" i="15"/>
  <c r="F41" i="15"/>
  <c r="N40" i="9"/>
  <c r="H37" i="6" s="1"/>
  <c r="H38" i="6" s="1"/>
  <c r="H24" i="15"/>
  <c r="I122" i="15"/>
  <c r="J122" i="15"/>
  <c r="J125" i="15" s="1"/>
  <c r="J137" i="15" s="1"/>
  <c r="I47" i="15"/>
  <c r="I125" i="15" s="1"/>
  <c r="I137" i="15" s="1"/>
  <c r="H143" i="15"/>
  <c r="I126" i="6"/>
  <c r="H128" i="6"/>
  <c r="N131" i="9"/>
  <c r="J126" i="6"/>
  <c r="F135" i="15"/>
  <c r="H135" i="15" s="1"/>
  <c r="I99" i="6"/>
  <c r="I98" i="6"/>
  <c r="J86" i="6"/>
  <c r="G97" i="15"/>
  <c r="H97" i="15" s="1"/>
  <c r="F97" i="15"/>
  <c r="I91" i="6"/>
  <c r="J85" i="6"/>
  <c r="H80" i="15"/>
  <c r="J79" i="6"/>
  <c r="I76" i="6"/>
  <c r="L120" i="9"/>
  <c r="G85" i="15"/>
  <c r="N83" i="9"/>
  <c r="M120" i="9"/>
  <c r="I63" i="6"/>
  <c r="J63" i="6"/>
  <c r="I70" i="6"/>
  <c r="J69" i="6"/>
  <c r="J66" i="6"/>
  <c r="H75" i="15"/>
  <c r="I67" i="6"/>
  <c r="J64" i="6"/>
  <c r="N75" i="9"/>
  <c r="I58" i="6"/>
  <c r="G63" i="15"/>
  <c r="H63" i="15" s="1"/>
  <c r="J55" i="6"/>
  <c r="F28" i="15"/>
  <c r="F36" i="15"/>
  <c r="H32" i="15"/>
  <c r="H45" i="15"/>
  <c r="L47" i="9"/>
  <c r="H41" i="6"/>
  <c r="H42" i="6" s="1"/>
  <c r="J42" i="6" s="1"/>
  <c r="J36" i="6"/>
  <c r="H40" i="15"/>
  <c r="I31" i="6"/>
  <c r="J30" i="6"/>
  <c r="M47" i="9"/>
  <c r="J29" i="6"/>
  <c r="H34" i="15"/>
  <c r="H26" i="15"/>
  <c r="G28" i="15"/>
  <c r="G92" i="6"/>
  <c r="J88" i="6"/>
  <c r="I88" i="6"/>
  <c r="G120" i="9"/>
  <c r="J87" i="6"/>
  <c r="H95" i="9"/>
  <c r="I86" i="6"/>
  <c r="K75" i="9"/>
  <c r="I120" i="9"/>
  <c r="J120" i="9"/>
  <c r="F120" i="9"/>
  <c r="I79" i="6"/>
  <c r="J75" i="6"/>
  <c r="J70" i="6"/>
  <c r="I66" i="6"/>
  <c r="I69" i="6"/>
  <c r="I55" i="6"/>
  <c r="F60" i="6"/>
  <c r="I59" i="6"/>
  <c r="I51" i="6"/>
  <c r="J47" i="9"/>
  <c r="G37" i="6"/>
  <c r="G38" i="6" s="1"/>
  <c r="F47" i="9"/>
  <c r="F38" i="6"/>
  <c r="H41" i="9"/>
  <c r="I47" i="9"/>
  <c r="J31" i="6"/>
  <c r="F25" i="6"/>
  <c r="H28" i="9"/>
  <c r="I108" i="6"/>
  <c r="H115" i="6"/>
  <c r="J21" i="6"/>
  <c r="I21" i="6"/>
  <c r="G72" i="6"/>
  <c r="I28" i="6"/>
  <c r="J28" i="6"/>
  <c r="J108" i="6"/>
  <c r="J24" i="6"/>
  <c r="J135" i="6"/>
  <c r="I135" i="6"/>
  <c r="I124" i="6"/>
  <c r="J124" i="6"/>
  <c r="F128" i="6"/>
  <c r="J77" i="6"/>
  <c r="I77" i="6"/>
  <c r="G33" i="6"/>
  <c r="I89" i="6"/>
  <c r="F92" i="6"/>
  <c r="I75" i="6"/>
  <c r="J48" i="6"/>
  <c r="J20" i="6"/>
  <c r="J78" i="6"/>
  <c r="F63" i="15"/>
  <c r="I106" i="6"/>
  <c r="K55" i="9"/>
  <c r="I123" i="6"/>
  <c r="H106" i="9"/>
  <c r="J147" i="6"/>
  <c r="F33" i="6"/>
  <c r="N95" i="9"/>
  <c r="I85" i="6"/>
  <c r="I64" i="6"/>
  <c r="I36" i="6"/>
  <c r="F120" i="15"/>
  <c r="H120" i="15" s="1"/>
  <c r="H31" i="15"/>
  <c r="G41" i="15"/>
  <c r="N55" i="9"/>
  <c r="J56" i="6"/>
  <c r="H101" i="15"/>
  <c r="K118" i="9"/>
  <c r="K83" i="9"/>
  <c r="G76" i="6"/>
  <c r="G80" i="6" s="1"/>
  <c r="I114" i="6"/>
  <c r="H118" i="9"/>
  <c r="J84" i="6"/>
  <c r="J152" i="6"/>
  <c r="G47" i="9"/>
  <c r="H73" i="15"/>
  <c r="I143" i="6"/>
  <c r="I102" i="6"/>
  <c r="H107" i="15"/>
  <c r="G25" i="6"/>
  <c r="J123" i="9"/>
  <c r="J133" i="9" s="1"/>
  <c r="J140" i="9" s="1"/>
  <c r="J156" i="9" s="1"/>
  <c r="N106" i="9"/>
  <c r="H96" i="6"/>
  <c r="I96" i="6" s="1"/>
  <c r="H75" i="9"/>
  <c r="H130" i="15"/>
  <c r="J49" i="6"/>
  <c r="I150" i="6"/>
  <c r="K63" i="9"/>
  <c r="N36" i="9"/>
  <c r="K131" i="9"/>
  <c r="G36" i="15"/>
  <c r="H36" i="15" s="1"/>
  <c r="G77" i="15"/>
  <c r="H77" i="15" s="1"/>
  <c r="I144" i="6"/>
  <c r="H131" i="9"/>
  <c r="G123" i="6"/>
  <c r="G128" i="6" s="1"/>
  <c r="K95" i="9"/>
  <c r="J89" i="6"/>
  <c r="F95" i="6"/>
  <c r="J95" i="6" s="1"/>
  <c r="K36" i="9"/>
  <c r="G106" i="6"/>
  <c r="G115" i="6" s="1"/>
  <c r="H83" i="9"/>
  <c r="N28" i="9"/>
  <c r="J91" i="6"/>
  <c r="I87" i="6"/>
  <c r="J50" i="6"/>
  <c r="H36" i="9"/>
  <c r="F85" i="15"/>
  <c r="H85" i="15" s="1"/>
  <c r="G108" i="15"/>
  <c r="H108" i="15" s="1"/>
  <c r="H118" i="15"/>
  <c r="H116" i="15"/>
  <c r="K28" i="9"/>
  <c r="K47" i="9" s="1"/>
  <c r="G136" i="6"/>
  <c r="I134" i="6"/>
  <c r="J134" i="6"/>
  <c r="F136" i="6"/>
  <c r="I100" i="6"/>
  <c r="I110" i="6"/>
  <c r="J110" i="6"/>
  <c r="F115" i="6"/>
  <c r="J115" i="6" s="1"/>
  <c r="I147" i="6"/>
  <c r="J65" i="6"/>
  <c r="I65" i="6"/>
  <c r="H60" i="6"/>
  <c r="H72" i="6"/>
  <c r="I30" i="6"/>
  <c r="H33" i="6"/>
  <c r="J113" i="6"/>
  <c r="I113" i="6"/>
  <c r="J23" i="6"/>
  <c r="I23" i="6"/>
  <c r="J22" i="6"/>
  <c r="I22" i="6"/>
  <c r="H25" i="6"/>
  <c r="J25" i="6" s="1"/>
  <c r="I49" i="6"/>
  <c r="H52" i="6"/>
  <c r="J52" i="6"/>
  <c r="J100" i="6"/>
  <c r="J57" i="6"/>
  <c r="K106" i="9"/>
  <c r="G95" i="6"/>
  <c r="G103" i="6" s="1"/>
  <c r="H92" i="6"/>
  <c r="J32" i="6"/>
  <c r="I32" i="6"/>
  <c r="J90" i="6"/>
  <c r="I90" i="6"/>
  <c r="J76" i="6"/>
  <c r="F80" i="6"/>
  <c r="J80" i="6" s="1"/>
  <c r="I71" i="6"/>
  <c r="J71" i="6"/>
  <c r="F72" i="6"/>
  <c r="J68" i="6"/>
  <c r="J59" i="6"/>
  <c r="I57" i="6"/>
  <c r="I148" i="6"/>
  <c r="J148" i="6"/>
  <c r="I83" i="6"/>
  <c r="J83" i="6"/>
  <c r="F127" i="15"/>
  <c r="I128" i="6" l="1"/>
  <c r="J128" i="6"/>
  <c r="N120" i="9"/>
  <c r="J37" i="6"/>
  <c r="N41" i="9"/>
  <c r="N47" i="9" s="1"/>
  <c r="H41" i="15"/>
  <c r="I37" i="6"/>
  <c r="I38" i="6" s="1"/>
  <c r="F47" i="15"/>
  <c r="J38" i="6"/>
  <c r="L123" i="9"/>
  <c r="L133" i="9" s="1"/>
  <c r="L140" i="9" s="1"/>
  <c r="L156" i="9" s="1"/>
  <c r="F160" i="15" s="1"/>
  <c r="H28" i="15"/>
  <c r="G122" i="15"/>
  <c r="M123" i="9"/>
  <c r="M133" i="9" s="1"/>
  <c r="M140" i="9" s="1"/>
  <c r="M156" i="9" s="1"/>
  <c r="G160" i="15" s="1"/>
  <c r="I52" i="6"/>
  <c r="J41" i="6"/>
  <c r="I41" i="6"/>
  <c r="I42" i="6" s="1"/>
  <c r="J33" i="6"/>
  <c r="F123" i="9"/>
  <c r="F133" i="9" s="1"/>
  <c r="F140" i="9" s="1"/>
  <c r="F156" i="9" s="1"/>
  <c r="J92" i="6"/>
  <c r="G123" i="9"/>
  <c r="G133" i="9" s="1"/>
  <c r="G140" i="9" s="1"/>
  <c r="G156" i="9" s="1"/>
  <c r="I123" i="9"/>
  <c r="I133" i="9" s="1"/>
  <c r="I140" i="9" s="1"/>
  <c r="I156" i="9" s="1"/>
  <c r="K156" i="9" s="1"/>
  <c r="G153" i="6" s="1"/>
  <c r="I60" i="6"/>
  <c r="J60" i="6"/>
  <c r="H47" i="9"/>
  <c r="K120" i="9"/>
  <c r="K123" i="9" s="1"/>
  <c r="K133" i="9" s="1"/>
  <c r="K140" i="9" s="1"/>
  <c r="F44" i="6"/>
  <c r="I72" i="6"/>
  <c r="J96" i="6"/>
  <c r="H44" i="6"/>
  <c r="G47" i="15"/>
  <c r="G125" i="15" s="1"/>
  <c r="G137" i="15" s="1"/>
  <c r="G144" i="15" s="1"/>
  <c r="H103" i="6"/>
  <c r="H117" i="6" s="1"/>
  <c r="I80" i="6"/>
  <c r="G44" i="6"/>
  <c r="I95" i="6"/>
  <c r="I103" i="6" s="1"/>
  <c r="G117" i="6"/>
  <c r="F122" i="15"/>
  <c r="H122" i="15" s="1"/>
  <c r="I115" i="6"/>
  <c r="H120" i="9"/>
  <c r="H123" i="9" s="1"/>
  <c r="H133" i="9" s="1"/>
  <c r="H140" i="9" s="1"/>
  <c r="F103" i="6"/>
  <c r="I92" i="6"/>
  <c r="J72" i="6"/>
  <c r="I25" i="6"/>
  <c r="I33" i="6"/>
  <c r="N123" i="9" l="1"/>
  <c r="N133" i="9" s="1"/>
  <c r="N140" i="9" s="1"/>
  <c r="F125" i="15"/>
  <c r="H47" i="15"/>
  <c r="H160" i="15"/>
  <c r="N156" i="9"/>
  <c r="H153" i="6" s="1"/>
  <c r="I153" i="6" s="1"/>
  <c r="J103" i="6"/>
  <c r="J44" i="6"/>
  <c r="H156" i="9"/>
  <c r="F153" i="6" s="1"/>
  <c r="I117" i="6"/>
  <c r="H120" i="6"/>
  <c r="H130" i="6" s="1"/>
  <c r="H137" i="6" s="1"/>
  <c r="F117" i="6"/>
  <c r="J117" i="6" s="1"/>
  <c r="G120" i="6"/>
  <c r="G130" i="6" s="1"/>
  <c r="G137" i="6" s="1"/>
  <c r="F137" i="15"/>
  <c r="H125" i="15"/>
  <c r="I44" i="6"/>
  <c r="J153" i="6" l="1"/>
  <c r="I120" i="6"/>
  <c r="I130" i="6" s="1"/>
  <c r="F120" i="6"/>
  <c r="F144" i="15"/>
  <c r="H144" i="15" s="1"/>
  <c r="I141" i="15" s="1"/>
  <c r="I143" i="15" s="1"/>
  <c r="I144" i="15" s="1"/>
  <c r="H137" i="15"/>
  <c r="J120" i="6"/>
  <c r="F130" i="6"/>
  <c r="F137" i="6" l="1"/>
  <c r="J130" i="6"/>
  <c r="J141" i="15"/>
  <c r="J143" i="15" s="1"/>
  <c r="J144" i="15" s="1"/>
  <c r="J160" i="15" s="1"/>
  <c r="I160" i="15"/>
</calcChain>
</file>

<file path=xl/sharedStrings.xml><?xml version="1.0" encoding="utf-8"?>
<sst xmlns="http://schemas.openxmlformats.org/spreadsheetml/2006/main" count="950" uniqueCount="295">
  <si>
    <t xml:space="preserve"> </t>
  </si>
  <si>
    <t>A.</t>
  </si>
  <si>
    <t>REVENUES</t>
  </si>
  <si>
    <t>1.</t>
  </si>
  <si>
    <t>2.</t>
  </si>
  <si>
    <t>3.</t>
  </si>
  <si>
    <t>4.</t>
  </si>
  <si>
    <t>TOTAL REVENUES</t>
  </si>
  <si>
    <t>B.</t>
  </si>
  <si>
    <t>5.</t>
  </si>
  <si>
    <t xml:space="preserve">          </t>
  </si>
  <si>
    <t>6.</t>
  </si>
  <si>
    <t>7.</t>
  </si>
  <si>
    <t>8.</t>
  </si>
  <si>
    <t>TOTAL EXPENDITURES</t>
  </si>
  <si>
    <t>C.</t>
  </si>
  <si>
    <t>D.</t>
  </si>
  <si>
    <t>E.</t>
  </si>
  <si>
    <t>F.</t>
  </si>
  <si>
    <t>FUND BALANCE, RESERVES</t>
  </si>
  <si>
    <t>a.</t>
  </si>
  <si>
    <t>b.</t>
  </si>
  <si>
    <t>Adjusted Beginning Balance</t>
  </si>
  <si>
    <t>Special Education - Federal</t>
  </si>
  <si>
    <t>Child Nutrition - Federal</t>
  </si>
  <si>
    <t>All Other State Revenues</t>
  </si>
  <si>
    <t>Other Federal Revenues</t>
  </si>
  <si>
    <t>Employee Benefits</t>
  </si>
  <si>
    <t>STRS</t>
  </si>
  <si>
    <t>PERS</t>
  </si>
  <si>
    <t>Health and Welfare Benefits</t>
  </si>
  <si>
    <t>Unemployment Insurance</t>
  </si>
  <si>
    <t>Other Employee Benefits</t>
  </si>
  <si>
    <t>Books and Supplies</t>
  </si>
  <si>
    <t>Services and Other Operating Expenditures</t>
  </si>
  <si>
    <t>Travel and Conferences</t>
  </si>
  <si>
    <t>Communications</t>
  </si>
  <si>
    <t>Books and Media for New School Libraries or Major</t>
  </si>
  <si>
    <t xml:space="preserve">     Expansion of School Libraries</t>
  </si>
  <si>
    <t xml:space="preserve">Equipment </t>
  </si>
  <si>
    <t>Equipment Replacement</t>
  </si>
  <si>
    <t>Tuition to Other Schools</t>
  </si>
  <si>
    <t>Certificated Pupil Support Salaries</t>
  </si>
  <si>
    <t>Certificated Supervisors' and Administrators' Salaries</t>
  </si>
  <si>
    <t>Other Certificated Salaries</t>
  </si>
  <si>
    <t xml:space="preserve">     Interest</t>
  </si>
  <si>
    <t>c.</t>
  </si>
  <si>
    <t>Certificated Salaries</t>
  </si>
  <si>
    <t>OASDI / Medicare / Alternative</t>
  </si>
  <si>
    <t xml:space="preserve">          Total, Certificated Salaries</t>
  </si>
  <si>
    <t>Clerical and Office Salaries</t>
  </si>
  <si>
    <t xml:space="preserve">          Total, Employee Benefits</t>
  </si>
  <si>
    <t>Approved Textbooks and Core Curricula Materials</t>
  </si>
  <si>
    <t>Books and Other Reference Materials</t>
  </si>
  <si>
    <t>Materials and Supplies</t>
  </si>
  <si>
    <t>Noncapitalized Equipment</t>
  </si>
  <si>
    <t>Food</t>
  </si>
  <si>
    <t xml:space="preserve">          Total, Books and Supplies</t>
  </si>
  <si>
    <t>Insurance</t>
  </si>
  <si>
    <t xml:space="preserve">          Total, Services and Other Operating Expenditures</t>
  </si>
  <si>
    <t>Buildings and Improvements of Buildings</t>
  </si>
  <si>
    <t xml:space="preserve">          Total, Capital Outlay</t>
  </si>
  <si>
    <t xml:space="preserve">          Total, Other Outgo</t>
  </si>
  <si>
    <t xml:space="preserve">          Total, Federal Revenues </t>
  </si>
  <si>
    <t xml:space="preserve">          Total, Local Revenues</t>
  </si>
  <si>
    <t>Other State Revenues</t>
  </si>
  <si>
    <t xml:space="preserve">         Total, Other State Revenues</t>
  </si>
  <si>
    <t>Other Local Revenues</t>
  </si>
  <si>
    <t>Special Education - State</t>
  </si>
  <si>
    <t>All Other Local Revenues</t>
  </si>
  <si>
    <t>Dues and Memberships</t>
  </si>
  <si>
    <t>All Other Transfers</t>
  </si>
  <si>
    <t>Debt Service:</t>
  </si>
  <si>
    <t>EXPENDITURES</t>
  </si>
  <si>
    <t>Rentals, Leases, Repairs, and Noncap. Improvements</t>
  </si>
  <si>
    <t>Object Code</t>
  </si>
  <si>
    <t>3101-3102</t>
  </si>
  <si>
    <t>3201-3202</t>
  </si>
  <si>
    <t>3301-3302</t>
  </si>
  <si>
    <t>3401-3402</t>
  </si>
  <si>
    <t>3501-3502</t>
  </si>
  <si>
    <t>3701-3702</t>
  </si>
  <si>
    <t>3901-3902</t>
  </si>
  <si>
    <t>7110-7143</t>
  </si>
  <si>
    <t>7211-7213</t>
  </si>
  <si>
    <t>8980-8999</t>
  </si>
  <si>
    <t>Adjustments to Beginning Balance</t>
  </si>
  <si>
    <t>Operations and Housekeeping Services</t>
  </si>
  <si>
    <t>Professional/Consulting Services and Operating Expend.</t>
  </si>
  <si>
    <t>Transfers of Pass-through Revenues to Other LEAs</t>
  </si>
  <si>
    <t>EXCESS (DEFICIENCY) OF REVENUES OVER EXPEND.</t>
  </si>
  <si>
    <t>Workers' Compensation Insurance</t>
  </si>
  <si>
    <t>State Aid - Current Year</t>
  </si>
  <si>
    <t>State Aid - Prior Years</t>
  </si>
  <si>
    <t>Non-certificated Support Salaries</t>
  </si>
  <si>
    <t>Non-certificated Supervisors' and Administrators' Sal.</t>
  </si>
  <si>
    <t>Other Non-certificated Salaries</t>
  </si>
  <si>
    <t xml:space="preserve">          Total, Non-certificated Salaries</t>
  </si>
  <si>
    <t>Non-certificated Salaries</t>
  </si>
  <si>
    <t>8091, 8097</t>
  </si>
  <si>
    <t>8181, 8182</t>
  </si>
  <si>
    <t>Other Sources</t>
  </si>
  <si>
    <t xml:space="preserve">NET INCREASE (DECREASE) IN FUND BALANCE (C + D4) </t>
  </si>
  <si>
    <t>8930-8979</t>
  </si>
  <si>
    <t>7630-7699</t>
  </si>
  <si>
    <t>BEFORE OTHER FINANCING SOURCES AND USES (A5-B8)</t>
  </si>
  <si>
    <t>Charter School Name:</t>
  </si>
  <si>
    <t>Charter Approving Entity:</t>
  </si>
  <si>
    <t>County:</t>
  </si>
  <si>
    <t>Signed:</t>
  </si>
  <si>
    <t xml:space="preserve">      Date:</t>
  </si>
  <si>
    <t>Charter School Official</t>
  </si>
  <si>
    <t>(Original signature required)</t>
  </si>
  <si>
    <t xml:space="preserve">       Title:</t>
  </si>
  <si>
    <t>To the County Superintendent of Schools:</t>
  </si>
  <si>
    <t>Authorized Representative of
Charter Approving Entity</t>
  </si>
  <si>
    <t>For Approving Entity:</t>
  </si>
  <si>
    <t>For Charter School:</t>
  </si>
  <si>
    <t>Name</t>
  </si>
  <si>
    <t>Title</t>
  </si>
  <si>
    <t xml:space="preserve">              Description</t>
  </si>
  <si>
    <t>3601-3602</t>
  </si>
  <si>
    <t>Ending Fund Balance, June 30 (E + F.1.c.)</t>
  </si>
  <si>
    <t>OTHER FINANCING SOURCES / USES</t>
  </si>
  <si>
    <t>TOTAL OTHER FINANCING SOURCES / USES</t>
  </si>
  <si>
    <t>Contributions Between Unrestricted and Restricted Accounts</t>
  </si>
  <si>
    <t>Beginning Fund Balance</t>
  </si>
  <si>
    <t>As of July 1</t>
  </si>
  <si>
    <t>CDS #:</t>
  </si>
  <si>
    <t>Charter #:</t>
  </si>
  <si>
    <t>9793, 9795</t>
  </si>
  <si>
    <t>(</t>
  </si>
  <si>
    <t>)</t>
  </si>
  <si>
    <t>To the entity that approved the charter school:</t>
  </si>
  <si>
    <t>Less:  Other Uses</t>
  </si>
  <si>
    <t xml:space="preserve">Other Outgo </t>
  </si>
  <si>
    <t>(must net to zero)</t>
  </si>
  <si>
    <t>StateRevSE</t>
  </si>
  <si>
    <t>StateRevAO</t>
  </si>
  <si>
    <t>LocalRevAO</t>
  </si>
  <si>
    <t>7221-7223SE</t>
  </si>
  <si>
    <t>7221-7223AO</t>
  </si>
  <si>
    <t>Transfers of Apportionments to Other LEAs - Spec. Ed.</t>
  </si>
  <si>
    <t>Transfers of Apportionments to Other LEAs - All Other</t>
  </si>
  <si>
    <t>8110, 8260-8299</t>
  </si>
  <si>
    <t>5400</t>
  </si>
  <si>
    <t xml:space="preserve">CHARTER SCHOOL </t>
  </si>
  <si>
    <t>Alameda</t>
  </si>
  <si>
    <t>$ Difference</t>
  </si>
  <si>
    <t>% Change</t>
  </si>
  <si>
    <t>Increase, (Decrease)</t>
  </si>
  <si>
    <t>Fiscal Year:</t>
  </si>
  <si>
    <t>Actuals thru</t>
  </si>
  <si>
    <t>CHARTER SCHOOL</t>
  </si>
  <si>
    <t>INTERIM FINANCIAL REPORT - ALTERNATIVE FORM</t>
  </si>
  <si>
    <t>Print
Name:</t>
  </si>
  <si>
    <t>Phone</t>
  </si>
  <si>
    <t>E-mail</t>
  </si>
  <si>
    <t>This charter school uses the following basis of accounting:</t>
  </si>
  <si>
    <t>Unrestricted</t>
  </si>
  <si>
    <t>Restricted</t>
  </si>
  <si>
    <t>Total</t>
  </si>
  <si>
    <r>
      <t xml:space="preserve">Capital Outlay  </t>
    </r>
    <r>
      <rPr>
        <sz val="9"/>
        <color indexed="8"/>
        <rFont val="Arial"/>
        <family val="2"/>
      </rPr>
      <t>(Objects 6100-6170, 6200-6500 for modified accrual basis only)</t>
    </r>
  </si>
  <si>
    <t>Budget (X)</t>
  </si>
  <si>
    <t>Budget (Z)</t>
  </si>
  <si>
    <t>(Z) vs. (X)</t>
  </si>
  <si>
    <r>
      <t xml:space="preserve">is hereby filed with the County Superintendent pursuant to </t>
    </r>
    <r>
      <rPr>
        <i/>
        <sz val="10"/>
        <rFont val="Arial"/>
        <family val="2"/>
      </rPr>
      <t>Education Code</t>
    </r>
    <r>
      <rPr>
        <sz val="10"/>
        <rFont val="Arial"/>
        <family val="2"/>
      </rPr>
      <t xml:space="preserve"> Section 47604.33.</t>
    </r>
  </si>
  <si>
    <r>
      <t xml:space="preserve">has been approved, and is hereby filed by the charter school pursuant to </t>
    </r>
    <r>
      <rPr>
        <i/>
        <sz val="10"/>
        <rFont val="Arial"/>
        <family val="2"/>
      </rPr>
      <t>Education Code</t>
    </r>
    <r>
      <rPr>
        <sz val="10"/>
        <rFont val="Arial"/>
        <family val="2"/>
      </rPr>
      <t xml:space="preserve"> Section 47604.33.</t>
    </r>
  </si>
  <si>
    <r>
      <t xml:space="preserve">pursuant to </t>
    </r>
    <r>
      <rPr>
        <i/>
        <sz val="11"/>
        <rFont val="Arial"/>
        <family val="2"/>
      </rPr>
      <t>Education Code</t>
    </r>
    <r>
      <rPr>
        <sz val="11"/>
        <rFont val="Arial"/>
        <family val="2"/>
      </rPr>
      <t xml:space="preserve"> Section 47604.33.</t>
    </r>
  </si>
  <si>
    <t>ACOE District Advisor</t>
  </si>
  <si>
    <t>This report has been verified for mathematical accuracy by the County Superintendent of Schools,</t>
  </si>
  <si>
    <t>Federal Revenues</t>
  </si>
  <si>
    <t>Date</t>
  </si>
  <si>
    <t>(continued)</t>
  </si>
  <si>
    <t>Subagreements for Services</t>
  </si>
  <si>
    <t>Land and Land Improvements</t>
  </si>
  <si>
    <t>6100-6170</t>
  </si>
  <si>
    <t>7281-7299</t>
  </si>
  <si>
    <t>MULTI-YEAR PROJECTION - ALTERNATIVE FORM</t>
  </si>
  <si>
    <r>
      <t xml:space="preserve">   Accrual Basis</t>
    </r>
    <r>
      <rPr>
        <sz val="9.1999999999999993"/>
        <color indexed="8"/>
        <rFont val="Arial"/>
        <family val="2"/>
      </rPr>
      <t xml:space="preserve"> (Applicable Capital Assets / Interest on Long-Term Debt / Long-Term Liabilities objects are 6900, 7438, 9400-9499, and 9660-9669)</t>
    </r>
  </si>
  <si>
    <t>Look-up Table - Do Not Delete</t>
  </si>
  <si>
    <t>Totals for</t>
  </si>
  <si>
    <t>2006/07</t>
  </si>
  <si>
    <t>2007/08</t>
  </si>
  <si>
    <t>2008/09</t>
  </si>
  <si>
    <t>2009/10</t>
  </si>
  <si>
    <r>
      <t>Federal Revenues</t>
    </r>
    <r>
      <rPr>
        <sz val="11"/>
        <color indexed="10"/>
        <rFont val="Arial"/>
        <family val="2"/>
      </rPr>
      <t xml:space="preserve"> </t>
    </r>
  </si>
  <si>
    <r>
      <t xml:space="preserve">Capital Outlay </t>
    </r>
    <r>
      <rPr>
        <sz val="10"/>
        <color indexed="8"/>
        <rFont val="Arial"/>
        <family val="2"/>
      </rPr>
      <t>(Obj. 6100-6170, 6200-6500 for mod. accr. basis only)</t>
    </r>
  </si>
  <si>
    <t>7280-7299</t>
  </si>
  <si>
    <t>3751-3752</t>
  </si>
  <si>
    <t>OPEB, Allocated</t>
  </si>
  <si>
    <t>OPEB, Active Employees</t>
  </si>
  <si>
    <t>Certificated Teachers' Salaries</t>
  </si>
  <si>
    <t>Non-certificated Instructional Aides' Salaries</t>
  </si>
  <si>
    <t>Depreciation Expense (for accrual basis only)</t>
  </si>
  <si>
    <t xml:space="preserve">     Principal (for modified accrual basis only)</t>
  </si>
  <si>
    <r>
      <t xml:space="preserve">Capital Outlay </t>
    </r>
    <r>
      <rPr>
        <sz val="8"/>
        <color indexed="8"/>
        <rFont val="Arial"/>
        <family val="2"/>
      </rPr>
      <t>(</t>
    </r>
    <r>
      <rPr>
        <sz val="9"/>
        <color indexed="8"/>
        <rFont val="Arial"/>
        <family val="2"/>
      </rPr>
      <t>Objects 6100-6170, 6200-6500 modified accrual basis only)</t>
    </r>
  </si>
  <si>
    <t>All Others</t>
  </si>
  <si>
    <t xml:space="preserve">a. </t>
  </si>
  <si>
    <t>Nonspendable</t>
  </si>
  <si>
    <t>b. Restricted</t>
  </si>
  <si>
    <t>Committed</t>
  </si>
  <si>
    <t>Stabilization Arrangements</t>
  </si>
  <si>
    <t>Other Commitments</t>
  </si>
  <si>
    <t>d</t>
  </si>
  <si>
    <t>Assigned</t>
  </si>
  <si>
    <t>Other Assignments</t>
  </si>
  <si>
    <t xml:space="preserve">e. </t>
  </si>
  <si>
    <t>Unassigned/Unappropriated</t>
  </si>
  <si>
    <t>Reserve for Economic Uncertainties</t>
  </si>
  <si>
    <t>Unassigned/Unappropriated Amount</t>
  </si>
  <si>
    <t xml:space="preserve">Revolving Cash (equals object 9130) </t>
  </si>
  <si>
    <t>Stores (equals object 9320)</t>
  </si>
  <si>
    <t>Prepaid Expenditures (equals object 9330)</t>
  </si>
  <si>
    <t>Components of Ending Fund Balance:</t>
  </si>
  <si>
    <t>Components of Ending Fund Balance :</t>
  </si>
  <si>
    <t>c</t>
  </si>
  <si>
    <t>e.</t>
  </si>
  <si>
    <t>Revolving Cash (equals object 9130)</t>
  </si>
  <si>
    <t>b</t>
  </si>
  <si>
    <t>Reserve for Economic Uncertainities</t>
  </si>
  <si>
    <t>d.</t>
  </si>
  <si>
    <t>e</t>
  </si>
  <si>
    <t>1st Interim Budget</t>
  </si>
  <si>
    <t>1st Interim</t>
  </si>
  <si>
    <t>x</t>
  </si>
  <si>
    <t xml:space="preserve"> Adopted Budget - July 1</t>
  </si>
  <si>
    <t>Actuals thru 10/31</t>
  </si>
  <si>
    <t>10/31 (Y)</t>
  </si>
  <si>
    <t>First Interim Report - Summary</t>
  </si>
  <si>
    <t>First Interim Report Certification</t>
  </si>
  <si>
    <t>First Interim Report - MYP</t>
  </si>
  <si>
    <t>First Interim Report - Detail</t>
  </si>
  <si>
    <r>
      <t xml:space="preserve">CHARTER SCHOOL FIRST INTERIM FINANCIAL REPORT -- ALTERNATIVE FORM:  </t>
    </r>
    <r>
      <rPr>
        <sz val="10"/>
        <rFont val="Arial"/>
        <family val="2"/>
      </rPr>
      <t>This report</t>
    </r>
  </si>
  <si>
    <t>For additional information on the First Interim Report, please contact:</t>
  </si>
  <si>
    <t>7/1 Adopted</t>
  </si>
  <si>
    <t>LCFF/Revenue Limit Sources</t>
  </si>
  <si>
    <t>Education Protection Account State Aid - Current Year</t>
  </si>
  <si>
    <t>Donated Food Commodities</t>
  </si>
  <si>
    <t>2019/20</t>
  </si>
  <si>
    <t>2020/21</t>
  </si>
  <si>
    <t>2021/22</t>
  </si>
  <si>
    <t>2022/23</t>
  </si>
  <si>
    <t>1st Interim vs. Adopted Budget</t>
  </si>
  <si>
    <t xml:space="preserve">Other Federal Revenues </t>
  </si>
  <si>
    <t>Transfers of Direct Costs</t>
  </si>
  <si>
    <t>5700-5799</t>
  </si>
  <si>
    <t>Adjustments/Restatements</t>
  </si>
  <si>
    <t>Adjusted Beginning Fund Balance</t>
  </si>
  <si>
    <t xml:space="preserve">    Other LCFF Transfers</t>
  </si>
  <si>
    <t xml:space="preserve">          Total, LCFF Sources</t>
  </si>
  <si>
    <t>LCFF Sources</t>
  </si>
  <si>
    <t xml:space="preserve">          Total, LCFFSources</t>
  </si>
  <si>
    <t>Transfers to Charter Schools in Lieu of Property Taxes</t>
  </si>
  <si>
    <t>7300-7399</t>
  </si>
  <si>
    <t>Transfers of Indirect Costs</t>
  </si>
  <si>
    <t>Transfers to Charter Schools Funding in Lieu of Property Taxes</t>
  </si>
  <si>
    <t>Every Student Succeeds Act (Title I - V)</t>
  </si>
  <si>
    <t>Transfers of Charter Schools in Lieu of Property Taxes</t>
  </si>
  <si>
    <t>2023/24</t>
  </si>
  <si>
    <t>2024/25</t>
  </si>
  <si>
    <t>2025/26</t>
  </si>
  <si>
    <t>2026/27</t>
  </si>
  <si>
    <t>2027/28</t>
  </si>
  <si>
    <t>2028/29</t>
  </si>
  <si>
    <t>2029/30</t>
  </si>
  <si>
    <t>CERTIFICATION OF FINANCIAL CONDITION</t>
  </si>
  <si>
    <t>POSITIVE CERTIFICATION</t>
  </si>
  <si>
    <t>As the Charter School Official, I certify that based upon current projections this charter will meet its financial obligations for the              current fiscal year and subsequent two fiscal years.</t>
  </si>
  <si>
    <t>QUALIFIED CERTIFICATION</t>
  </si>
  <si>
    <t>As the Charter School Official, I certify that based upon current projections this charter may not meet its financial obligations for                 the current fiscal year or two subsequent fiscal years.</t>
  </si>
  <si>
    <t>NEGATIVE CERTIFICATION</t>
  </si>
  <si>
    <t>As the Charter School Official, I certify that based upon current projections this charter will be unable to meet its financial                                     obligations for the remainder of the current fiscal year or for the subsequent fiscal year.</t>
  </si>
  <si>
    <t>-----------------------------------------------------------------------------------------------------------------------------------------------------------------------------------------------------------------------</t>
  </si>
  <si>
    <r>
      <t xml:space="preserve">   </t>
    </r>
    <r>
      <rPr>
        <b/>
        <sz val="12"/>
        <color indexed="8"/>
        <rFont val="Arial"/>
        <family val="2"/>
      </rPr>
      <t>Modified Accrual Basis</t>
    </r>
    <r>
      <rPr>
        <sz val="12"/>
        <color indexed="8"/>
        <rFont val="Arial"/>
        <family val="2"/>
      </rPr>
      <t xml:space="preserve"> (Applicable Capital Outlay / Debt Service/Fund Balance objects are 6100-6170, 6200-6500, 7438, 7439 and 9711-9789)</t>
    </r>
  </si>
  <si>
    <r>
      <t xml:space="preserve">   </t>
    </r>
    <r>
      <rPr>
        <b/>
        <sz val="9.1999999999999993"/>
        <color indexed="8"/>
        <rFont val="Arial"/>
        <family val="2"/>
      </rPr>
      <t>Modified Accrual Basis</t>
    </r>
    <r>
      <rPr>
        <sz val="9.1999999999999993"/>
        <color indexed="8"/>
        <rFont val="Arial"/>
        <family val="2"/>
      </rPr>
      <t xml:space="preserve"> (Applicable Capital Outlay / Debt Service /Fund Balance objects are 6100-6170, 6200-6500, 7438, 7439 and 9711-9789)</t>
    </r>
  </si>
  <si>
    <r>
      <t xml:space="preserve">   Accrual Basis</t>
    </r>
    <r>
      <rPr>
        <sz val="12"/>
        <color indexed="8"/>
        <rFont val="Arial"/>
        <family val="2"/>
      </rPr>
      <t xml:space="preserve"> (Applicable Capital Assets / Interest on Long-Term Debt / Long-Term Liabilities objects are 6900, 7438, 9400-9489, and 9660-9669, 9796 and 9797)</t>
    </r>
  </si>
  <si>
    <t>No Child Left Behind/Every Student Succeeds Act</t>
  </si>
  <si>
    <t>Amoritization Expense-Lease Assets</t>
  </si>
  <si>
    <t>Urban Montessori Charter</t>
  </si>
  <si>
    <t>01 10017 0125567</t>
  </si>
  <si>
    <t>Alameda County Office of Education</t>
  </si>
  <si>
    <t>1383</t>
  </si>
  <si>
    <t>X</t>
  </si>
  <si>
    <t>Krishna Feeney</t>
  </si>
  <si>
    <t>Head of School</t>
  </si>
  <si>
    <t>Juwen Lam</t>
  </si>
  <si>
    <t>Executive Director, RAAP</t>
  </si>
  <si>
    <t>510.670.4147</t>
  </si>
  <si>
    <t>juwenl@acoe.org</t>
  </si>
  <si>
    <t>Josh Kemp</t>
  </si>
  <si>
    <t>Associate Client Manager</t>
  </si>
  <si>
    <t>341.234.3627</t>
  </si>
  <si>
    <t>jkemp@edtec.com</t>
  </si>
  <si>
    <t xml:space="preserve">                   -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</si>
</sst>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/d/yy;@"/>
    <numFmt numFmtId="165" formatCode="m/d;@"/>
  </numFmts>
  <fonts count="43" x14ac:knownFonts="1">
    <font>
      <sz val="11"/>
      <name val="Times New Roman"/>
    </font>
    <font>
      <sz val="11"/>
      <name val="Times New Roman"/>
      <family val="1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u/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i/>
      <sz val="11"/>
      <color indexed="8"/>
      <name val="Arial"/>
      <family val="2"/>
    </font>
    <font>
      <sz val="8"/>
      <name val="Times New Roman"/>
      <family val="1"/>
    </font>
    <font>
      <i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12"/>
      <color indexed="8"/>
      <name val="Arial"/>
      <family val="2"/>
    </font>
    <font>
      <i/>
      <sz val="12"/>
      <color indexed="8"/>
      <name val="Arial"/>
      <family val="2"/>
    </font>
    <font>
      <i/>
      <sz val="11"/>
      <name val="Arial"/>
      <family val="2"/>
    </font>
    <font>
      <b/>
      <u/>
      <sz val="12"/>
      <color indexed="8"/>
      <name val="Arial"/>
      <family val="2"/>
    </font>
    <font>
      <b/>
      <u/>
      <sz val="12"/>
      <name val="Arial"/>
      <family val="2"/>
    </font>
    <font>
      <b/>
      <sz val="10"/>
      <color indexed="8"/>
      <name val="Arial"/>
      <family val="2"/>
    </font>
    <font>
      <b/>
      <sz val="13"/>
      <color indexed="8"/>
      <name val="Arial"/>
      <family val="2"/>
    </font>
    <font>
      <b/>
      <u/>
      <sz val="11"/>
      <color indexed="8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sz val="9.1999999999999993"/>
      <color indexed="8"/>
      <name val="Arial"/>
      <family val="2"/>
    </font>
    <font>
      <sz val="9.1999999999999993"/>
      <color indexed="8"/>
      <name val="Arial"/>
      <family val="2"/>
    </font>
    <font>
      <sz val="11"/>
      <color indexed="10"/>
      <name val="Times New Roman"/>
      <family val="1"/>
    </font>
    <font>
      <sz val="11"/>
      <color indexed="10"/>
      <name val="Arial"/>
      <family val="2"/>
    </font>
    <font>
      <b/>
      <u/>
      <sz val="13"/>
      <color indexed="8"/>
      <name val="Arial"/>
      <family val="2"/>
    </font>
    <font>
      <sz val="8"/>
      <color indexed="8"/>
      <name val="Arial"/>
      <family val="2"/>
    </font>
    <font>
      <b/>
      <sz val="11"/>
      <color rgb="FF0000FF"/>
      <name val="Arial"/>
      <family val="2"/>
    </font>
    <font>
      <b/>
      <u/>
      <sz val="11"/>
      <color rgb="FF0000FF"/>
      <name val="Arial"/>
      <family val="2"/>
    </font>
    <font>
      <b/>
      <sz val="11"/>
      <color rgb="FF000000"/>
      <name val="Arial"/>
      <family val="2"/>
    </font>
    <font>
      <b/>
      <sz val="12"/>
      <color rgb="FF0000FF"/>
      <name val="Arial"/>
      <family val="2"/>
    </font>
    <font>
      <b/>
      <u/>
      <sz val="12"/>
      <color rgb="FF0000FF"/>
      <name val="Arial"/>
      <family val="2"/>
    </font>
    <font>
      <b/>
      <sz val="12"/>
      <color rgb="FFFF0000"/>
      <name val="Arial"/>
      <family val="2"/>
    </font>
    <font>
      <b/>
      <sz val="12"/>
      <color rgb="FF000000"/>
      <name val="Arial"/>
      <family val="2"/>
    </font>
    <font>
      <b/>
      <u/>
      <sz val="12"/>
      <color rgb="FFFF0000"/>
      <name val="Arial"/>
      <family val="2"/>
    </font>
    <font>
      <b/>
      <sz val="10"/>
      <color rgb="FF0000FF"/>
      <name val="Times New Roman"/>
      <family val="1"/>
    </font>
    <font>
      <b/>
      <sz val="10"/>
      <color rgb="FF008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88">
    <xf numFmtId="0" fontId="0" fillId="0" borderId="0" xfId="0"/>
    <xf numFmtId="0" fontId="7" fillId="0" borderId="0" xfId="0" applyFont="1"/>
    <xf numFmtId="3" fontId="7" fillId="0" borderId="0" xfId="0" applyNumberFormat="1" applyFont="1"/>
    <xf numFmtId="49" fontId="8" fillId="0" borderId="1" xfId="0" applyNumberFormat="1" applyFont="1" applyBorder="1"/>
    <xf numFmtId="49" fontId="8" fillId="0" borderId="0" xfId="0" applyNumberFormat="1" applyFont="1"/>
    <xf numFmtId="49" fontId="7" fillId="0" borderId="0" xfId="0" applyNumberFormat="1" applyFont="1"/>
    <xf numFmtId="49" fontId="8" fillId="0" borderId="0" xfId="0" quotePrefix="1" applyNumberFormat="1" applyFont="1"/>
    <xf numFmtId="49" fontId="7" fillId="0" borderId="1" xfId="0" applyNumberFormat="1" applyFont="1" applyBorder="1"/>
    <xf numFmtId="49" fontId="8" fillId="0" borderId="1" xfId="0" quotePrefix="1" applyNumberFormat="1" applyFont="1" applyBorder="1"/>
    <xf numFmtId="0" fontId="7" fillId="0" borderId="1" xfId="0" applyFont="1" applyBorder="1"/>
    <xf numFmtId="0" fontId="8" fillId="0" borderId="0" xfId="0" quotePrefix="1" applyFont="1"/>
    <xf numFmtId="49" fontId="7" fillId="0" borderId="2" xfId="0" applyNumberFormat="1" applyFont="1" applyBorder="1"/>
    <xf numFmtId="49" fontId="7" fillId="0" borderId="3" xfId="0" applyNumberFormat="1" applyFont="1" applyBorder="1"/>
    <xf numFmtId="49" fontId="7" fillId="0" borderId="0" xfId="0" applyNumberFormat="1" applyFont="1" applyAlignment="1">
      <alignment wrapText="1"/>
    </xf>
    <xf numFmtId="49" fontId="8" fillId="0" borderId="2" xfId="0" applyNumberFormat="1" applyFont="1" applyBorder="1"/>
    <xf numFmtId="49" fontId="8" fillId="0" borderId="3" xfId="0" applyNumberFormat="1" applyFont="1" applyBorder="1"/>
    <xf numFmtId="0" fontId="7" fillId="0" borderId="3" xfId="0" applyFont="1" applyBorder="1"/>
    <xf numFmtId="0" fontId="7" fillId="0" borderId="2" xfId="0" applyFont="1" applyBorder="1"/>
    <xf numFmtId="0" fontId="2" fillId="0" borderId="0" xfId="2" applyFont="1" applyAlignment="1">
      <alignment horizontal="centerContinuous"/>
    </xf>
    <xf numFmtId="0" fontId="5" fillId="0" borderId="0" xfId="2" applyFont="1" applyAlignment="1">
      <alignment horizontal="centerContinuous"/>
    </xf>
    <xf numFmtId="0" fontId="5" fillId="0" borderId="0" xfId="2" applyFont="1"/>
    <xf numFmtId="0" fontId="4" fillId="0" borderId="4" xfId="2" applyFont="1" applyBorder="1"/>
    <xf numFmtId="0" fontId="4" fillId="0" borderId="0" xfId="2" applyFont="1"/>
    <xf numFmtId="0" fontId="5" fillId="0" borderId="0" xfId="2" applyFont="1" applyAlignment="1">
      <alignment horizontal="centerContinuous" vertical="top"/>
    </xf>
    <xf numFmtId="0" fontId="4" fillId="0" borderId="0" xfId="0" applyFont="1" applyAlignment="1">
      <alignment horizontal="centerContinuous" vertical="top"/>
    </xf>
    <xf numFmtId="0" fontId="5" fillId="0" borderId="5" xfId="2" applyFont="1" applyBorder="1" applyAlignment="1">
      <alignment horizontal="centerContinuous" wrapText="1"/>
    </xf>
    <xf numFmtId="0" fontId="5" fillId="0" borderId="5" xfId="2" applyFont="1" applyBorder="1"/>
    <xf numFmtId="0" fontId="6" fillId="0" borderId="0" xfId="2" applyFont="1"/>
    <xf numFmtId="0" fontId="4" fillId="0" borderId="0" xfId="0" applyFont="1"/>
    <xf numFmtId="0" fontId="4" fillId="0" borderId="5" xfId="2" applyFont="1" applyBorder="1"/>
    <xf numFmtId="0" fontId="5" fillId="0" borderId="4" xfId="2" applyFont="1" applyBorder="1"/>
    <xf numFmtId="0" fontId="8" fillId="0" borderId="0" xfId="0" applyFont="1" applyAlignment="1">
      <alignment horizontal="right"/>
    </xf>
    <xf numFmtId="10" fontId="7" fillId="0" borderId="6" xfId="3" applyNumberFormat="1" applyFont="1" applyFill="1" applyBorder="1" applyAlignment="1" applyProtection="1">
      <alignment horizontal="right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0" xfId="0" quotePrefix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3" fontId="7" fillId="0" borderId="10" xfId="0" quotePrefix="1" applyNumberFormat="1" applyFont="1" applyBorder="1" applyAlignment="1">
      <alignment horizontal="center"/>
    </xf>
    <xf numFmtId="0" fontId="7" fillId="0" borderId="9" xfId="0" quotePrefix="1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49" fontId="7" fillId="0" borderId="0" xfId="0" quotePrefix="1" applyNumberFormat="1" applyFont="1" applyAlignment="1">
      <alignment horizontal="left"/>
    </xf>
    <xf numFmtId="0" fontId="7" fillId="0" borderId="12" xfId="0" applyFont="1" applyBorder="1" applyAlignment="1">
      <alignment horizontal="center"/>
    </xf>
    <xf numFmtId="49" fontId="7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0" fontId="7" fillId="0" borderId="0" xfId="0" applyFont="1" applyAlignment="1">
      <alignment horizontal="center"/>
    </xf>
    <xf numFmtId="4" fontId="8" fillId="2" borderId="13" xfId="0" applyNumberFormat="1" applyFont="1" applyFill="1" applyBorder="1" applyAlignment="1">
      <alignment horizontal="center"/>
    </xf>
    <xf numFmtId="4" fontId="8" fillId="2" borderId="14" xfId="0" applyNumberFormat="1" applyFont="1" applyFill="1" applyBorder="1" applyAlignment="1">
      <alignment horizontal="center" wrapText="1"/>
    </xf>
    <xf numFmtId="4" fontId="8" fillId="2" borderId="2" xfId="0" quotePrefix="1" applyNumberFormat="1" applyFont="1" applyFill="1" applyBorder="1" applyAlignment="1">
      <alignment horizontal="center" wrapText="1"/>
    </xf>
    <xf numFmtId="2" fontId="4" fillId="0" borderId="0" xfId="2" applyNumberFormat="1" applyFont="1" applyAlignment="1">
      <alignment horizontal="center"/>
    </xf>
    <xf numFmtId="0" fontId="2" fillId="0" borderId="0" xfId="2" applyFont="1" applyAlignment="1">
      <alignment horizontal="center"/>
    </xf>
    <xf numFmtId="49" fontId="0" fillId="0" borderId="0" xfId="0" applyNumberFormat="1"/>
    <xf numFmtId="0" fontId="4" fillId="0" borderId="0" xfId="2" quotePrefix="1" applyFont="1" applyAlignment="1">
      <alignment horizontal="left"/>
    </xf>
    <xf numFmtId="0" fontId="4" fillId="0" borderId="0" xfId="2" quotePrefix="1" applyFont="1" applyAlignment="1">
      <alignment horizontal="left" wrapText="1"/>
    </xf>
    <xf numFmtId="0" fontId="4" fillId="0" borderId="5" xfId="2" quotePrefix="1" applyFont="1" applyBorder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quotePrefix="1" applyFont="1" applyAlignment="1">
      <alignment horizontal="left"/>
    </xf>
    <xf numFmtId="0" fontId="8" fillId="0" borderId="0" xfId="0" applyFont="1"/>
    <xf numFmtId="4" fontId="8" fillId="2" borderId="2" xfId="0" applyNumberFormat="1" applyFont="1" applyFill="1" applyBorder="1" applyAlignment="1">
      <alignment horizontal="center" wrapText="1"/>
    </xf>
    <xf numFmtId="165" fontId="8" fillId="2" borderId="6" xfId="0" applyNumberFormat="1" applyFont="1" applyFill="1" applyBorder="1" applyAlignment="1">
      <alignment horizontal="center"/>
    </xf>
    <xf numFmtId="0" fontId="8" fillId="0" borderId="15" xfId="0" applyFont="1" applyBorder="1" applyAlignment="1" applyProtection="1">
      <alignment horizontal="center" vertical="center"/>
      <protection locked="0"/>
    </xf>
    <xf numFmtId="4" fontId="8" fillId="3" borderId="14" xfId="0" quotePrefix="1" applyNumberFormat="1" applyFont="1" applyFill="1" applyBorder="1" applyAlignment="1">
      <alignment horizontal="center"/>
    </xf>
    <xf numFmtId="49" fontId="7" fillId="4" borderId="14" xfId="0" applyNumberFormat="1" applyFont="1" applyFill="1" applyBorder="1" applyAlignment="1">
      <alignment horizontal="center"/>
    </xf>
    <xf numFmtId="49" fontId="7" fillId="4" borderId="5" xfId="0" applyNumberFormat="1" applyFont="1" applyFill="1" applyBorder="1" applyAlignment="1">
      <alignment horizontal="center"/>
    </xf>
    <xf numFmtId="49" fontId="8" fillId="4" borderId="5" xfId="0" applyNumberFormat="1" applyFont="1" applyFill="1" applyBorder="1" applyAlignment="1">
      <alignment horizontal="left"/>
    </xf>
    <xf numFmtId="49" fontId="8" fillId="4" borderId="14" xfId="0" applyNumberFormat="1" applyFont="1" applyFill="1" applyBorder="1" applyAlignment="1">
      <alignment horizontal="center"/>
    </xf>
    <xf numFmtId="49" fontId="7" fillId="4" borderId="2" xfId="0" applyNumberFormat="1" applyFont="1" applyFill="1" applyBorder="1" applyAlignment="1">
      <alignment horizontal="center"/>
    </xf>
    <xf numFmtId="49" fontId="7" fillId="4" borderId="3" xfId="0" applyNumberFormat="1" applyFont="1" applyFill="1" applyBorder="1" applyAlignment="1">
      <alignment horizontal="center"/>
    </xf>
    <xf numFmtId="49" fontId="8" fillId="4" borderId="3" xfId="0" applyNumberFormat="1" applyFont="1" applyFill="1" applyBorder="1" applyAlignment="1">
      <alignment horizontal="left"/>
    </xf>
    <xf numFmtId="49" fontId="8" fillId="4" borderId="2" xfId="0" applyNumberFormat="1" applyFont="1" applyFill="1" applyBorder="1" applyAlignment="1">
      <alignment horizontal="center"/>
    </xf>
    <xf numFmtId="4" fontId="8" fillId="5" borderId="7" xfId="0" applyNumberFormat="1" applyFont="1" applyFill="1" applyBorder="1" applyAlignment="1">
      <alignment horizontal="center"/>
    </xf>
    <xf numFmtId="4" fontId="8" fillId="5" borderId="2" xfId="0" applyNumberFormat="1" applyFont="1" applyFill="1" applyBorder="1" applyAlignment="1">
      <alignment horizontal="center" wrapText="1"/>
    </xf>
    <xf numFmtId="165" fontId="8" fillId="5" borderId="6" xfId="0" applyNumberFormat="1" applyFont="1" applyFill="1" applyBorder="1" applyAlignment="1">
      <alignment horizontal="center"/>
    </xf>
    <xf numFmtId="4" fontId="8" fillId="5" borderId="13" xfId="0" applyNumberFormat="1" applyFont="1" applyFill="1" applyBorder="1" applyAlignment="1">
      <alignment horizontal="center"/>
    </xf>
    <xf numFmtId="43" fontId="7" fillId="6" borderId="15" xfId="1" applyFont="1" applyFill="1" applyBorder="1" applyAlignment="1" applyProtection="1">
      <alignment horizontal="right"/>
    </xf>
    <xf numFmtId="43" fontId="7" fillId="2" borderId="9" xfId="1" applyFont="1" applyFill="1" applyBorder="1" applyProtection="1"/>
    <xf numFmtId="49" fontId="7" fillId="0" borderId="16" xfId="0" applyNumberFormat="1" applyFont="1" applyBorder="1"/>
    <xf numFmtId="49" fontId="8" fillId="0" borderId="3" xfId="0" quotePrefix="1" applyNumberFormat="1" applyFont="1" applyBorder="1"/>
    <xf numFmtId="49" fontId="7" fillId="0" borderId="14" xfId="0" applyNumberFormat="1" applyFont="1" applyBorder="1"/>
    <xf numFmtId="49" fontId="8" fillId="0" borderId="5" xfId="0" quotePrefix="1" applyNumberFormat="1" applyFont="1" applyBorder="1"/>
    <xf numFmtId="49" fontId="7" fillId="0" borderId="5" xfId="0" quotePrefix="1" applyNumberFormat="1" applyFont="1" applyBorder="1" applyAlignment="1">
      <alignment horizontal="left"/>
    </xf>
    <xf numFmtId="49" fontId="7" fillId="0" borderId="5" xfId="0" applyNumberFormat="1" applyFont="1" applyBorder="1"/>
    <xf numFmtId="49" fontId="8" fillId="0" borderId="5" xfId="0" applyNumberFormat="1" applyFont="1" applyBorder="1"/>
    <xf numFmtId="0" fontId="0" fillId="7" borderId="3" xfId="0" applyFill="1" applyBorder="1"/>
    <xf numFmtId="0" fontId="0" fillId="7" borderId="13" xfId="0" applyFill="1" applyBorder="1"/>
    <xf numFmtId="0" fontId="0" fillId="7" borderId="8" xfId="0" applyFill="1" applyBorder="1"/>
    <xf numFmtId="0" fontId="0" fillId="7" borderId="16" xfId="0" applyFill="1" applyBorder="1"/>
    <xf numFmtId="4" fontId="8" fillId="4" borderId="7" xfId="0" quotePrefix="1" applyNumberFormat="1" applyFont="1" applyFill="1" applyBorder="1" applyAlignment="1">
      <alignment horizontal="center"/>
    </xf>
    <xf numFmtId="4" fontId="8" fillId="4" borderId="13" xfId="0" quotePrefix="1" applyNumberFormat="1" applyFont="1" applyFill="1" applyBorder="1" applyAlignment="1">
      <alignment horizontal="center"/>
    </xf>
    <xf numFmtId="4" fontId="8" fillId="4" borderId="13" xfId="0" applyNumberFormat="1" applyFont="1" applyFill="1" applyBorder="1" applyAlignment="1">
      <alignment horizontal="center"/>
    </xf>
    <xf numFmtId="165" fontId="8" fillId="3" borderId="6" xfId="0" quotePrefix="1" applyNumberFormat="1" applyFont="1" applyFill="1" applyBorder="1" applyAlignment="1">
      <alignment horizontal="center"/>
    </xf>
    <xf numFmtId="4" fontId="8" fillId="5" borderId="13" xfId="0" quotePrefix="1" applyNumberFormat="1" applyFont="1" applyFill="1" applyBorder="1" applyAlignment="1">
      <alignment horizontal="center"/>
    </xf>
    <xf numFmtId="43" fontId="7" fillId="5" borderId="9" xfId="1" applyFont="1" applyFill="1" applyBorder="1" applyProtection="1"/>
    <xf numFmtId="43" fontId="7" fillId="2" borderId="7" xfId="1" applyFont="1" applyFill="1" applyBorder="1" applyAlignment="1" applyProtection="1">
      <alignment horizontal="right"/>
    </xf>
    <xf numFmtId="43" fontId="7" fillId="3" borderId="7" xfId="1" applyFont="1" applyFill="1" applyBorder="1" applyAlignment="1" applyProtection="1">
      <alignment horizontal="right"/>
    </xf>
    <xf numFmtId="43" fontId="7" fillId="5" borderId="7" xfId="1" applyFont="1" applyFill="1" applyBorder="1" applyAlignment="1" applyProtection="1">
      <alignment horizontal="right"/>
    </xf>
    <xf numFmtId="43" fontId="7" fillId="2" borderId="15" xfId="1" applyFont="1" applyFill="1" applyBorder="1" applyAlignment="1" applyProtection="1">
      <alignment horizontal="right"/>
    </xf>
    <xf numFmtId="43" fontId="7" fillId="3" borderId="15" xfId="1" applyFont="1" applyFill="1" applyBorder="1" applyAlignment="1" applyProtection="1">
      <alignment horizontal="right"/>
    </xf>
    <xf numFmtId="43" fontId="7" fillId="2" borderId="12" xfId="1" applyFont="1" applyFill="1" applyBorder="1" applyProtection="1"/>
    <xf numFmtId="43" fontId="7" fillId="5" borderId="12" xfId="1" applyFont="1" applyFill="1" applyBorder="1" applyProtection="1"/>
    <xf numFmtId="43" fontId="7" fillId="0" borderId="9" xfId="1" applyFont="1" applyFill="1" applyBorder="1" applyProtection="1"/>
    <xf numFmtId="43" fontId="7" fillId="0" borderId="10" xfId="1" applyFont="1" applyFill="1" applyBorder="1" applyProtection="1"/>
    <xf numFmtId="43" fontId="7" fillId="0" borderId="6" xfId="1" applyFont="1" applyFill="1" applyBorder="1" applyAlignment="1" applyProtection="1">
      <alignment horizontal="right"/>
    </xf>
    <xf numFmtId="43" fontId="7" fillId="2" borderId="17" xfId="1" applyFont="1" applyFill="1" applyBorder="1" applyAlignment="1" applyProtection="1">
      <alignment horizontal="right"/>
    </xf>
    <xf numFmtId="43" fontId="7" fillId="5" borderId="13" xfId="1" applyFont="1" applyFill="1" applyBorder="1" applyAlignment="1" applyProtection="1"/>
    <xf numFmtId="43" fontId="7" fillId="2" borderId="14" xfId="1" applyFont="1" applyFill="1" applyBorder="1" applyAlignment="1" applyProtection="1">
      <alignment horizontal="right"/>
    </xf>
    <xf numFmtId="43" fontId="7" fillId="5" borderId="18" xfId="1" applyFont="1" applyFill="1" applyBorder="1" applyProtection="1"/>
    <xf numFmtId="0" fontId="7" fillId="0" borderId="14" xfId="0" applyFont="1" applyBorder="1" applyAlignment="1">
      <alignment horizontal="center"/>
    </xf>
    <xf numFmtId="4" fontId="8" fillId="4" borderId="2" xfId="0" applyNumberFormat="1" applyFont="1" applyFill="1" applyBorder="1" applyAlignment="1">
      <alignment horizontal="center" wrapText="1"/>
    </xf>
    <xf numFmtId="165" fontId="8" fillId="4" borderId="6" xfId="0" applyNumberFormat="1" applyFont="1" applyFill="1" applyBorder="1" applyAlignment="1">
      <alignment horizontal="center"/>
    </xf>
    <xf numFmtId="43" fontId="7" fillId="4" borderId="9" xfId="1" applyFont="1" applyFill="1" applyBorder="1" applyProtection="1"/>
    <xf numFmtId="43" fontId="7" fillId="4" borderId="12" xfId="1" applyFont="1" applyFill="1" applyBorder="1" applyProtection="1"/>
    <xf numFmtId="43" fontId="7" fillId="0" borderId="9" xfId="1" applyFont="1" applyFill="1" applyBorder="1" applyAlignment="1" applyProtection="1">
      <alignment horizontal="right"/>
      <protection locked="0"/>
    </xf>
    <xf numFmtId="43" fontId="7" fillId="5" borderId="15" xfId="1" applyFont="1" applyFill="1" applyBorder="1" applyAlignment="1" applyProtection="1">
      <alignment horizontal="right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right"/>
    </xf>
    <xf numFmtId="0" fontId="17" fillId="0" borderId="0" xfId="0" quotePrefix="1" applyFont="1" applyAlignment="1">
      <alignment horizontal="left"/>
    </xf>
    <xf numFmtId="0" fontId="18" fillId="0" borderId="0" xfId="0" quotePrefix="1" applyFont="1" applyAlignment="1">
      <alignment vertical="center"/>
    </xf>
    <xf numFmtId="43" fontId="7" fillId="0" borderId="15" xfId="1" applyFont="1" applyFill="1" applyBorder="1" applyAlignment="1" applyProtection="1">
      <alignment horizontal="right"/>
    </xf>
    <xf numFmtId="10" fontId="7" fillId="0" borderId="15" xfId="3" applyNumberFormat="1" applyFont="1" applyFill="1" applyBorder="1" applyAlignment="1" applyProtection="1">
      <alignment horizontal="right"/>
    </xf>
    <xf numFmtId="0" fontId="5" fillId="0" borderId="0" xfId="2" quotePrefix="1" applyFont="1" applyAlignment="1">
      <alignment horizontal="left"/>
    </xf>
    <xf numFmtId="0" fontId="4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43" fontId="7" fillId="2" borderId="9" xfId="1" applyFont="1" applyFill="1" applyBorder="1" applyAlignment="1" applyProtection="1">
      <alignment horizontal="right"/>
    </xf>
    <xf numFmtId="43" fontId="7" fillId="3" borderId="9" xfId="1" applyFont="1" applyFill="1" applyBorder="1" applyAlignment="1" applyProtection="1">
      <alignment horizontal="right"/>
    </xf>
    <xf numFmtId="43" fontId="7" fillId="5" borderId="9" xfId="1" applyFont="1" applyFill="1" applyBorder="1" applyAlignment="1" applyProtection="1">
      <alignment horizontal="right"/>
    </xf>
    <xf numFmtId="43" fontId="7" fillId="2" borderId="12" xfId="1" applyFont="1" applyFill="1" applyBorder="1" applyAlignment="1" applyProtection="1">
      <alignment horizontal="right"/>
    </xf>
    <xf numFmtId="43" fontId="7" fillId="3" borderId="12" xfId="1" applyFont="1" applyFill="1" applyBorder="1" applyAlignment="1" applyProtection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quotePrefix="1" applyFont="1" applyBorder="1"/>
    <xf numFmtId="0" fontId="7" fillId="0" borderId="5" xfId="0" applyFont="1" applyBorder="1" applyAlignment="1">
      <alignment horizontal="center"/>
    </xf>
    <xf numFmtId="43" fontId="7" fillId="0" borderId="5" xfId="1" applyFont="1" applyFill="1" applyBorder="1" applyAlignment="1" applyProtection="1">
      <alignment horizontal="right"/>
    </xf>
    <xf numFmtId="43" fontId="7" fillId="0" borderId="5" xfId="1" applyFont="1" applyFill="1" applyBorder="1" applyAlignment="1" applyProtection="1"/>
    <xf numFmtId="43" fontId="7" fillId="6" borderId="7" xfId="1" applyFont="1" applyFill="1" applyBorder="1" applyAlignment="1" applyProtection="1">
      <alignment horizontal="right"/>
    </xf>
    <xf numFmtId="43" fontId="7" fillId="2" borderId="0" xfId="1" applyFont="1" applyFill="1" applyBorder="1" applyAlignment="1" applyProtection="1">
      <alignment horizontal="right"/>
    </xf>
    <xf numFmtId="43" fontId="7" fillId="4" borderId="0" xfId="1" applyFont="1" applyFill="1" applyBorder="1" applyAlignment="1" applyProtection="1">
      <alignment horizontal="right"/>
    </xf>
    <xf numFmtId="43" fontId="7" fillId="5" borderId="0" xfId="1" applyFont="1" applyFill="1" applyBorder="1" applyAlignment="1" applyProtection="1">
      <alignment horizontal="right"/>
    </xf>
    <xf numFmtId="43" fontId="7" fillId="5" borderId="0" xfId="1" applyFont="1" applyFill="1" applyBorder="1" applyAlignment="1" applyProtection="1"/>
    <xf numFmtId="43" fontId="7" fillId="0" borderId="0" xfId="1" applyFont="1" applyFill="1" applyBorder="1" applyAlignment="1" applyProtection="1">
      <alignment horizontal="right"/>
    </xf>
    <xf numFmtId="43" fontId="7" fillId="0" borderId="0" xfId="1" applyFont="1" applyFill="1" applyBorder="1" applyAlignment="1" applyProtection="1"/>
    <xf numFmtId="49" fontId="8" fillId="0" borderId="14" xfId="0" applyNumberFormat="1" applyFont="1" applyBorder="1"/>
    <xf numFmtId="43" fontId="7" fillId="2" borderId="19" xfId="1" applyFont="1" applyFill="1" applyBorder="1" applyAlignment="1" applyProtection="1">
      <alignment horizontal="right"/>
    </xf>
    <xf numFmtId="43" fontId="7" fillId="3" borderId="19" xfId="1" applyFont="1" applyFill="1" applyBorder="1" applyAlignment="1" applyProtection="1">
      <alignment horizontal="right"/>
    </xf>
    <xf numFmtId="43" fontId="7" fillId="5" borderId="19" xfId="1" applyFont="1" applyFill="1" applyBorder="1" applyAlignment="1" applyProtection="1">
      <alignment horizontal="right"/>
    </xf>
    <xf numFmtId="43" fontId="7" fillId="0" borderId="19" xfId="1" applyFont="1" applyFill="1" applyBorder="1" applyAlignment="1" applyProtection="1">
      <alignment horizontal="right"/>
    </xf>
    <xf numFmtId="10" fontId="7" fillId="0" borderId="19" xfId="3" applyNumberFormat="1" applyFont="1" applyFill="1" applyBorder="1" applyAlignment="1" applyProtection="1">
      <alignment horizontal="right"/>
    </xf>
    <xf numFmtId="43" fontId="7" fillId="3" borderId="20" xfId="1" applyFont="1" applyFill="1" applyBorder="1" applyAlignment="1" applyProtection="1">
      <alignment horizontal="right"/>
    </xf>
    <xf numFmtId="43" fontId="7" fillId="5" borderId="20" xfId="1" applyFont="1" applyFill="1" applyBorder="1" applyProtection="1"/>
    <xf numFmtId="43" fontId="7" fillId="0" borderId="20" xfId="1" applyFont="1" applyFill="1" applyBorder="1" applyProtection="1"/>
    <xf numFmtId="43" fontId="7" fillId="0" borderId="10" xfId="1" applyFont="1" applyFill="1" applyBorder="1" applyAlignment="1" applyProtection="1">
      <alignment horizontal="right"/>
      <protection locked="0"/>
    </xf>
    <xf numFmtId="43" fontId="7" fillId="5" borderId="10" xfId="1" applyFont="1" applyFill="1" applyBorder="1" applyProtection="1"/>
    <xf numFmtId="0" fontId="7" fillId="0" borderId="2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3" fontId="7" fillId="5" borderId="18" xfId="1" applyFont="1" applyFill="1" applyBorder="1" applyAlignment="1" applyProtection="1"/>
    <xf numFmtId="43" fontId="7" fillId="2" borderId="5" xfId="1" applyFont="1" applyFill="1" applyBorder="1" applyAlignment="1" applyProtection="1">
      <alignment horizontal="right"/>
    </xf>
    <xf numFmtId="43" fontId="7" fillId="2" borderId="5" xfId="1" applyFont="1" applyFill="1" applyBorder="1" applyAlignment="1" applyProtection="1"/>
    <xf numFmtId="43" fontId="7" fillId="4" borderId="5" xfId="1" applyFont="1" applyFill="1" applyBorder="1" applyAlignment="1" applyProtection="1">
      <alignment horizontal="right"/>
    </xf>
    <xf numFmtId="43" fontId="7" fillId="4" borderId="5" xfId="1" applyFont="1" applyFill="1" applyBorder="1" applyAlignment="1" applyProtection="1"/>
    <xf numFmtId="43" fontId="7" fillId="5" borderId="5" xfId="1" applyFont="1" applyFill="1" applyBorder="1" applyAlignment="1" applyProtection="1">
      <alignment horizontal="right"/>
    </xf>
    <xf numFmtId="43" fontId="7" fillId="2" borderId="22" xfId="1" applyFont="1" applyFill="1" applyBorder="1" applyAlignment="1" applyProtection="1">
      <alignment horizontal="right"/>
    </xf>
    <xf numFmtId="43" fontId="7" fillId="4" borderId="22" xfId="1" applyFont="1" applyFill="1" applyBorder="1" applyAlignment="1" applyProtection="1">
      <alignment horizontal="right"/>
    </xf>
    <xf numFmtId="43" fontId="7" fillId="5" borderId="22" xfId="1" applyFont="1" applyFill="1" applyBorder="1" applyAlignment="1" applyProtection="1">
      <alignment horizontal="right"/>
    </xf>
    <xf numFmtId="3" fontId="7" fillId="5" borderId="18" xfId="0" applyNumberFormat="1" applyFont="1" applyFill="1" applyBorder="1"/>
    <xf numFmtId="40" fontId="7" fillId="2" borderId="5" xfId="0" applyNumberFormat="1" applyFont="1" applyFill="1" applyBorder="1" applyAlignment="1">
      <alignment horizontal="right"/>
    </xf>
    <xf numFmtId="3" fontId="7" fillId="2" borderId="5" xfId="0" applyNumberFormat="1" applyFont="1" applyFill="1" applyBorder="1"/>
    <xf numFmtId="40" fontId="7" fillId="4" borderId="5" xfId="0" applyNumberFormat="1" applyFont="1" applyFill="1" applyBorder="1" applyAlignment="1">
      <alignment horizontal="right"/>
    </xf>
    <xf numFmtId="3" fontId="7" fillId="4" borderId="5" xfId="0" applyNumberFormat="1" applyFont="1" applyFill="1" applyBorder="1"/>
    <xf numFmtId="40" fontId="7" fillId="5" borderId="5" xfId="0" applyNumberFormat="1" applyFont="1" applyFill="1" applyBorder="1" applyAlignment="1">
      <alignment horizontal="right"/>
    </xf>
    <xf numFmtId="0" fontId="7" fillId="0" borderId="23" xfId="0" applyFont="1" applyBorder="1" applyAlignment="1">
      <alignment horizontal="center"/>
    </xf>
    <xf numFmtId="0" fontId="7" fillId="0" borderId="23" xfId="0" quotePrefix="1" applyFont="1" applyBorder="1" applyAlignment="1">
      <alignment horizontal="center"/>
    </xf>
    <xf numFmtId="3" fontId="7" fillId="0" borderId="23" xfId="0" quotePrefix="1" applyNumberFormat="1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1" xfId="0" quotePrefix="1" applyFont="1" applyBorder="1" applyAlignment="1">
      <alignment horizontal="center"/>
    </xf>
    <xf numFmtId="40" fontId="7" fillId="2" borderId="14" xfId="0" applyNumberFormat="1" applyFont="1" applyFill="1" applyBorder="1" applyAlignment="1">
      <alignment horizontal="right"/>
    </xf>
    <xf numFmtId="43" fontId="7" fillId="2" borderId="21" xfId="1" applyFont="1" applyFill="1" applyBorder="1" applyProtection="1"/>
    <xf numFmtId="40" fontId="7" fillId="4" borderId="14" xfId="0" applyNumberFormat="1" applyFont="1" applyFill="1" applyBorder="1" applyAlignment="1">
      <alignment horizontal="right"/>
    </xf>
    <xf numFmtId="43" fontId="7" fillId="4" borderId="14" xfId="1" applyFont="1" applyFill="1" applyBorder="1" applyAlignment="1" applyProtection="1">
      <alignment horizontal="right"/>
    </xf>
    <xf numFmtId="43" fontId="7" fillId="4" borderId="21" xfId="1" applyFont="1" applyFill="1" applyBorder="1" applyProtection="1"/>
    <xf numFmtId="43" fontId="7" fillId="6" borderId="17" xfId="1" applyFont="1" applyFill="1" applyBorder="1" applyAlignment="1" applyProtection="1">
      <alignment horizontal="right"/>
    </xf>
    <xf numFmtId="40" fontId="7" fillId="5" borderId="14" xfId="0" applyNumberFormat="1" applyFont="1" applyFill="1" applyBorder="1" applyAlignment="1">
      <alignment horizontal="right"/>
    </xf>
    <xf numFmtId="43" fontId="7" fillId="5" borderId="14" xfId="1" applyFont="1" applyFill="1" applyBorder="1" applyAlignment="1" applyProtection="1">
      <alignment horizontal="right"/>
    </xf>
    <xf numFmtId="43" fontId="7" fillId="2" borderId="1" xfId="1" applyFont="1" applyFill="1" applyBorder="1" applyAlignment="1" applyProtection="1">
      <alignment horizontal="right"/>
    </xf>
    <xf numFmtId="43" fontId="7" fillId="5" borderId="16" xfId="1" applyFont="1" applyFill="1" applyBorder="1" applyAlignment="1" applyProtection="1"/>
    <xf numFmtId="43" fontId="7" fillId="2" borderId="18" xfId="1" applyFont="1" applyFill="1" applyBorder="1" applyAlignment="1" applyProtection="1"/>
    <xf numFmtId="43" fontId="7" fillId="2" borderId="16" xfId="1" applyFont="1" applyFill="1" applyBorder="1" applyAlignment="1" applyProtection="1"/>
    <xf numFmtId="43" fontId="7" fillId="4" borderId="1" xfId="1" applyFont="1" applyFill="1" applyBorder="1" applyAlignment="1" applyProtection="1">
      <alignment horizontal="right"/>
    </xf>
    <xf numFmtId="43" fontId="7" fillId="0" borderId="21" xfId="1" applyFont="1" applyFill="1" applyBorder="1" applyAlignment="1" applyProtection="1">
      <alignment horizontal="right"/>
      <protection locked="0"/>
    </xf>
    <xf numFmtId="43" fontId="7" fillId="4" borderId="18" xfId="1" applyFont="1" applyFill="1" applyBorder="1" applyAlignment="1" applyProtection="1"/>
    <xf numFmtId="43" fontId="7" fillId="4" borderId="16" xfId="1" applyFont="1" applyFill="1" applyBorder="1" applyAlignment="1" applyProtection="1"/>
    <xf numFmtId="43" fontId="7" fillId="4" borderId="25" xfId="1" applyFont="1" applyFill="1" applyBorder="1" applyProtection="1"/>
    <xf numFmtId="43" fontId="7" fillId="5" borderId="1" xfId="1" applyFont="1" applyFill="1" applyBorder="1" applyAlignment="1" applyProtection="1">
      <alignment horizontal="right"/>
    </xf>
    <xf numFmtId="0" fontId="7" fillId="0" borderId="26" xfId="0" applyFont="1" applyBorder="1" applyAlignment="1">
      <alignment horizontal="center"/>
    </xf>
    <xf numFmtId="43" fontId="7" fillId="2" borderId="10" xfId="1" applyFont="1" applyFill="1" applyBorder="1" applyAlignment="1" applyProtection="1">
      <alignment horizontal="right"/>
    </xf>
    <xf numFmtId="43" fontId="7" fillId="5" borderId="10" xfId="1" applyFont="1" applyFill="1" applyBorder="1" applyAlignment="1" applyProtection="1"/>
    <xf numFmtId="43" fontId="7" fillId="2" borderId="23" xfId="1" applyFont="1" applyFill="1" applyBorder="1" applyAlignment="1" applyProtection="1">
      <alignment horizontal="right"/>
    </xf>
    <xf numFmtId="43" fontId="7" fillId="2" borderId="27" xfId="1" applyFont="1" applyFill="1" applyBorder="1" applyAlignment="1" applyProtection="1"/>
    <xf numFmtId="43" fontId="7" fillId="2" borderId="28" xfId="1" applyFont="1" applyFill="1" applyBorder="1" applyAlignment="1" applyProtection="1">
      <alignment horizontal="right"/>
    </xf>
    <xf numFmtId="43" fontId="7" fillId="4" borderId="23" xfId="1" applyFont="1" applyFill="1" applyBorder="1" applyAlignment="1" applyProtection="1">
      <alignment horizontal="right"/>
    </xf>
    <xf numFmtId="43" fontId="7" fillId="4" borderId="27" xfId="1" applyFont="1" applyFill="1" applyBorder="1" applyAlignment="1" applyProtection="1"/>
    <xf numFmtId="43" fontId="7" fillId="4" borderId="28" xfId="1" applyFont="1" applyFill="1" applyBorder="1" applyAlignment="1" applyProtection="1">
      <alignment horizontal="right"/>
    </xf>
    <xf numFmtId="43" fontId="7" fillId="5" borderId="23" xfId="1" applyFont="1" applyFill="1" applyBorder="1" applyAlignment="1" applyProtection="1">
      <alignment horizontal="right"/>
    </xf>
    <xf numFmtId="43" fontId="7" fillId="5" borderId="27" xfId="1" applyFont="1" applyFill="1" applyBorder="1" applyAlignment="1" applyProtection="1"/>
    <xf numFmtId="43" fontId="7" fillId="5" borderId="28" xfId="1" applyFont="1" applyFill="1" applyBorder="1" applyAlignment="1" applyProtection="1">
      <alignment horizontal="right"/>
    </xf>
    <xf numFmtId="43" fontId="7" fillId="2" borderId="24" xfId="1" applyFont="1" applyFill="1" applyBorder="1" applyAlignment="1" applyProtection="1">
      <alignment horizontal="right"/>
    </xf>
    <xf numFmtId="43" fontId="7" fillId="4" borderId="24" xfId="1" applyFont="1" applyFill="1" applyBorder="1" applyAlignment="1" applyProtection="1">
      <alignment horizontal="right"/>
    </xf>
    <xf numFmtId="43" fontId="7" fillId="5" borderId="24" xfId="1" applyFont="1" applyFill="1" applyBorder="1" applyAlignment="1" applyProtection="1">
      <alignment horizontal="right"/>
    </xf>
    <xf numFmtId="43" fontId="7" fillId="2" borderId="29" xfId="1" applyFont="1" applyFill="1" applyBorder="1" applyProtection="1"/>
    <xf numFmtId="43" fontId="7" fillId="4" borderId="29" xfId="1" applyFont="1" applyFill="1" applyBorder="1" applyProtection="1"/>
    <xf numFmtId="43" fontId="7" fillId="5" borderId="29" xfId="1" applyFont="1" applyFill="1" applyBorder="1" applyProtection="1"/>
    <xf numFmtId="43" fontId="7" fillId="2" borderId="18" xfId="1" applyFont="1" applyFill="1" applyBorder="1" applyProtection="1"/>
    <xf numFmtId="43" fontId="7" fillId="2" borderId="16" xfId="1" applyFont="1" applyFill="1" applyBorder="1" applyProtection="1"/>
    <xf numFmtId="43" fontId="7" fillId="2" borderId="3" xfId="1" applyFont="1" applyFill="1" applyBorder="1" applyAlignment="1" applyProtection="1">
      <alignment horizontal="right"/>
    </xf>
    <xf numFmtId="43" fontId="7" fillId="4" borderId="18" xfId="1" applyFont="1" applyFill="1" applyBorder="1" applyProtection="1"/>
    <xf numFmtId="43" fontId="7" fillId="4" borderId="16" xfId="1" applyFont="1" applyFill="1" applyBorder="1" applyProtection="1"/>
    <xf numFmtId="43" fontId="7" fillId="4" borderId="3" xfId="1" applyFont="1" applyFill="1" applyBorder="1" applyAlignment="1" applyProtection="1">
      <alignment horizontal="right"/>
    </xf>
    <xf numFmtId="43" fontId="7" fillId="5" borderId="16" xfId="1" applyFont="1" applyFill="1" applyBorder="1" applyProtection="1"/>
    <xf numFmtId="43" fontId="7" fillId="5" borderId="3" xfId="1" applyFont="1" applyFill="1" applyBorder="1" applyAlignment="1" applyProtection="1">
      <alignment horizontal="right"/>
    </xf>
    <xf numFmtId="43" fontId="7" fillId="2" borderId="18" xfId="1" applyFont="1" applyFill="1" applyBorder="1" applyAlignment="1" applyProtection="1">
      <alignment horizontal="right"/>
    </xf>
    <xf numFmtId="43" fontId="7" fillId="5" borderId="18" xfId="1" applyFont="1" applyFill="1" applyBorder="1" applyAlignment="1" applyProtection="1">
      <alignment horizontal="right"/>
    </xf>
    <xf numFmtId="40" fontId="7" fillId="2" borderId="2" xfId="0" applyNumberFormat="1" applyFont="1" applyFill="1" applyBorder="1" applyAlignment="1">
      <alignment horizontal="right"/>
    </xf>
    <xf numFmtId="40" fontId="7" fillId="2" borderId="3" xfId="0" applyNumberFormat="1" applyFont="1" applyFill="1" applyBorder="1" applyAlignment="1">
      <alignment horizontal="right"/>
    </xf>
    <xf numFmtId="3" fontId="7" fillId="2" borderId="3" xfId="0" applyNumberFormat="1" applyFont="1" applyFill="1" applyBorder="1"/>
    <xf numFmtId="40" fontId="7" fillId="4" borderId="2" xfId="0" applyNumberFormat="1" applyFont="1" applyFill="1" applyBorder="1" applyAlignment="1">
      <alignment horizontal="right"/>
    </xf>
    <xf numFmtId="40" fontId="7" fillId="4" borderId="3" xfId="0" applyNumberFormat="1" applyFont="1" applyFill="1" applyBorder="1" applyAlignment="1">
      <alignment horizontal="right"/>
    </xf>
    <xf numFmtId="3" fontId="7" fillId="4" borderId="3" xfId="0" applyNumberFormat="1" applyFont="1" applyFill="1" applyBorder="1"/>
    <xf numFmtId="40" fontId="7" fillId="5" borderId="2" xfId="0" applyNumberFormat="1" applyFont="1" applyFill="1" applyBorder="1" applyAlignment="1">
      <alignment horizontal="right"/>
    </xf>
    <xf numFmtId="40" fontId="7" fillId="5" borderId="3" xfId="0" applyNumberFormat="1" applyFont="1" applyFill="1" applyBorder="1" applyAlignment="1">
      <alignment horizontal="right"/>
    </xf>
    <xf numFmtId="3" fontId="7" fillId="5" borderId="13" xfId="0" applyNumberFormat="1" applyFont="1" applyFill="1" applyBorder="1"/>
    <xf numFmtId="43" fontId="7" fillId="2" borderId="2" xfId="1" applyFont="1" applyFill="1" applyBorder="1" applyAlignment="1" applyProtection="1">
      <alignment horizontal="right"/>
    </xf>
    <xf numFmtId="43" fontId="7" fillId="2" borderId="3" xfId="1" applyFont="1" applyFill="1" applyBorder="1" applyAlignment="1" applyProtection="1"/>
    <xf numFmtId="43" fontId="7" fillId="4" borderId="2" xfId="1" applyFont="1" applyFill="1" applyBorder="1" applyAlignment="1" applyProtection="1">
      <alignment horizontal="right"/>
    </xf>
    <xf numFmtId="43" fontId="7" fillId="4" borderId="3" xfId="1" applyFont="1" applyFill="1" applyBorder="1" applyAlignment="1" applyProtection="1"/>
    <xf numFmtId="43" fontId="7" fillId="5" borderId="2" xfId="1" applyFont="1" applyFill="1" applyBorder="1" applyAlignment="1" applyProtection="1">
      <alignment horizontal="right"/>
    </xf>
    <xf numFmtId="43" fontId="7" fillId="2" borderId="13" xfId="1" applyFont="1" applyFill="1" applyBorder="1" applyAlignment="1" applyProtection="1"/>
    <xf numFmtId="43" fontId="7" fillId="4" borderId="13" xfId="1" applyFont="1" applyFill="1" applyBorder="1" applyAlignment="1" applyProtection="1"/>
    <xf numFmtId="43" fontId="7" fillId="6" borderId="14" xfId="1" applyFont="1" applyFill="1" applyBorder="1" applyAlignment="1" applyProtection="1">
      <alignment horizontal="right"/>
    </xf>
    <xf numFmtId="43" fontId="7" fillId="6" borderId="5" xfId="1" applyFont="1" applyFill="1" applyBorder="1" applyAlignment="1" applyProtection="1">
      <alignment horizontal="right"/>
    </xf>
    <xf numFmtId="43" fontId="7" fillId="6" borderId="18" xfId="1" applyFont="1" applyFill="1" applyBorder="1" applyAlignment="1" applyProtection="1">
      <alignment horizontal="right"/>
    </xf>
    <xf numFmtId="43" fontId="7" fillId="2" borderId="30" xfId="1" applyFont="1" applyFill="1" applyBorder="1" applyAlignment="1" applyProtection="1">
      <alignment horizontal="right"/>
    </xf>
    <xf numFmtId="43" fontId="7" fillId="6" borderId="19" xfId="1" applyFont="1" applyFill="1" applyBorder="1" applyAlignment="1" applyProtection="1">
      <alignment horizontal="right"/>
    </xf>
    <xf numFmtId="43" fontId="7" fillId="6" borderId="30" xfId="1" applyFont="1" applyFill="1" applyBorder="1" applyAlignment="1" applyProtection="1">
      <alignment horizontal="right"/>
    </xf>
    <xf numFmtId="43" fontId="7" fillId="2" borderId="5" xfId="1" applyFont="1" applyFill="1" applyBorder="1" applyProtection="1"/>
    <xf numFmtId="43" fontId="7" fillId="4" borderId="5" xfId="1" applyFont="1" applyFill="1" applyBorder="1" applyProtection="1"/>
    <xf numFmtId="43" fontId="7" fillId="2" borderId="16" xfId="1" applyFont="1" applyFill="1" applyBorder="1" applyAlignment="1" applyProtection="1">
      <alignment horizontal="right"/>
    </xf>
    <xf numFmtId="43" fontId="7" fillId="4" borderId="16" xfId="1" applyFont="1" applyFill="1" applyBorder="1" applyAlignment="1" applyProtection="1">
      <alignment horizontal="right"/>
    </xf>
    <xf numFmtId="43" fontId="7" fillId="5" borderId="16" xfId="1" applyFont="1" applyFill="1" applyBorder="1" applyAlignment="1" applyProtection="1">
      <alignment horizontal="right"/>
    </xf>
    <xf numFmtId="43" fontId="7" fillId="2" borderId="0" xfId="1" applyFont="1" applyFill="1" applyBorder="1" applyProtection="1"/>
    <xf numFmtId="43" fontId="7" fillId="4" borderId="0" xfId="1" applyFont="1" applyFill="1" applyBorder="1" applyProtection="1"/>
    <xf numFmtId="43" fontId="7" fillId="2" borderId="13" xfId="1" applyFont="1" applyFill="1" applyBorder="1" applyProtection="1"/>
    <xf numFmtId="43" fontId="7" fillId="4" borderId="13" xfId="1" applyFont="1" applyFill="1" applyBorder="1" applyProtection="1"/>
    <xf numFmtId="43" fontId="7" fillId="5" borderId="13" xfId="1" applyFont="1" applyFill="1" applyBorder="1" applyProtection="1"/>
    <xf numFmtId="43" fontId="7" fillId="3" borderId="10" xfId="1" applyFont="1" applyFill="1" applyBorder="1" applyAlignment="1" applyProtection="1">
      <alignment horizontal="right"/>
    </xf>
    <xf numFmtId="43" fontId="7" fillId="0" borderId="10" xfId="1" applyFont="1" applyFill="1" applyBorder="1" applyAlignment="1" applyProtection="1"/>
    <xf numFmtId="43" fontId="7" fillId="3" borderId="5" xfId="1" applyFont="1" applyFill="1" applyBorder="1" applyAlignment="1" applyProtection="1">
      <alignment horizontal="right"/>
    </xf>
    <xf numFmtId="43" fontId="7" fillId="3" borderId="31" xfId="1" applyFont="1" applyFill="1" applyBorder="1" applyAlignment="1" applyProtection="1">
      <alignment horizontal="right"/>
    </xf>
    <xf numFmtId="43" fontId="7" fillId="3" borderId="3" xfId="1" applyFont="1" applyFill="1" applyBorder="1" applyAlignment="1" applyProtection="1">
      <alignment horizontal="right"/>
    </xf>
    <xf numFmtId="43" fontId="7" fillId="3" borderId="0" xfId="1" applyFont="1" applyFill="1" applyBorder="1" applyAlignment="1" applyProtection="1">
      <alignment horizontal="right"/>
    </xf>
    <xf numFmtId="40" fontId="7" fillId="3" borderId="5" xfId="0" applyNumberFormat="1" applyFont="1" applyFill="1" applyBorder="1" applyAlignment="1">
      <alignment horizontal="right"/>
    </xf>
    <xf numFmtId="40" fontId="7" fillId="3" borderId="3" xfId="0" applyNumberFormat="1" applyFont="1" applyFill="1" applyBorder="1" applyAlignment="1">
      <alignment horizontal="right"/>
    </xf>
    <xf numFmtId="43" fontId="7" fillId="3" borderId="32" xfId="1" applyFont="1" applyFill="1" applyBorder="1" applyAlignment="1" applyProtection="1">
      <alignment horizontal="right"/>
    </xf>
    <xf numFmtId="43" fontId="7" fillId="3" borderId="28" xfId="1" applyFont="1" applyFill="1" applyBorder="1" applyAlignment="1" applyProtection="1">
      <alignment horizontal="right"/>
    </xf>
    <xf numFmtId="43" fontId="7" fillId="5" borderId="28" xfId="1" applyFont="1" applyFill="1" applyBorder="1" applyAlignment="1" applyProtection="1"/>
    <xf numFmtId="43" fontId="7" fillId="0" borderId="28" xfId="1" applyFont="1" applyFill="1" applyBorder="1" applyAlignment="1" applyProtection="1"/>
    <xf numFmtId="43" fontId="7" fillId="5" borderId="0" xfId="1" applyFont="1" applyFill="1" applyBorder="1" applyProtection="1"/>
    <xf numFmtId="43" fontId="7" fillId="0" borderId="33" xfId="1" applyFont="1" applyFill="1" applyBorder="1" applyAlignment="1" applyProtection="1">
      <alignment horizontal="right"/>
    </xf>
    <xf numFmtId="43" fontId="7" fillId="0" borderId="31" xfId="1" applyFont="1" applyFill="1" applyBorder="1" applyProtection="1"/>
    <xf numFmtId="43" fontId="7" fillId="5" borderId="30" xfId="1" applyFont="1" applyFill="1" applyBorder="1" applyAlignment="1" applyProtection="1">
      <alignment horizontal="right"/>
    </xf>
    <xf numFmtId="43" fontId="7" fillId="0" borderId="0" xfId="1" applyFont="1" applyFill="1" applyBorder="1" applyProtection="1"/>
    <xf numFmtId="43" fontId="7" fillId="5" borderId="34" xfId="1" applyFont="1" applyFill="1" applyBorder="1" applyProtection="1"/>
    <xf numFmtId="43" fontId="7" fillId="5" borderId="3" xfId="1" applyFont="1" applyFill="1" applyBorder="1" applyAlignment="1" applyProtection="1"/>
    <xf numFmtId="10" fontId="7" fillId="0" borderId="16" xfId="3" applyNumberFormat="1" applyFont="1" applyFill="1" applyBorder="1" applyAlignment="1" applyProtection="1">
      <alignment horizontal="right"/>
    </xf>
    <xf numFmtId="43" fontId="7" fillId="0" borderId="32" xfId="1" applyFont="1" applyFill="1" applyBorder="1" applyAlignment="1" applyProtection="1">
      <alignment horizontal="right"/>
    </xf>
    <xf numFmtId="43" fontId="7" fillId="0" borderId="3" xfId="1" applyFont="1" applyFill="1" applyBorder="1" applyAlignment="1" applyProtection="1"/>
    <xf numFmtId="3" fontId="7" fillId="5" borderId="5" xfId="0" applyNumberFormat="1" applyFont="1" applyFill="1" applyBorder="1"/>
    <xf numFmtId="3" fontId="7" fillId="5" borderId="3" xfId="0" applyNumberFormat="1" applyFont="1" applyFill="1" applyBorder="1"/>
    <xf numFmtId="3" fontId="7" fillId="0" borderId="18" xfId="0" applyNumberFormat="1" applyFont="1" applyBorder="1"/>
    <xf numFmtId="3" fontId="7" fillId="0" borderId="13" xfId="0" applyNumberFormat="1" applyFont="1" applyBorder="1"/>
    <xf numFmtId="3" fontId="7" fillId="0" borderId="5" xfId="0" applyNumberFormat="1" applyFont="1" applyBorder="1"/>
    <xf numFmtId="3" fontId="7" fillId="0" borderId="3" xfId="0" applyNumberFormat="1" applyFont="1" applyBorder="1"/>
    <xf numFmtId="43" fontId="7" fillId="0" borderId="32" xfId="1" applyFont="1" applyFill="1" applyBorder="1" applyAlignment="1" applyProtection="1"/>
    <xf numFmtId="43" fontId="7" fillId="5" borderId="5" xfId="1" applyFont="1" applyFill="1" applyBorder="1" applyAlignment="1" applyProtection="1"/>
    <xf numFmtId="43" fontId="7" fillId="3" borderId="35" xfId="1" applyFont="1" applyFill="1" applyBorder="1" applyAlignment="1" applyProtection="1">
      <alignment horizontal="right"/>
    </xf>
    <xf numFmtId="43" fontId="7" fillId="5" borderId="35" xfId="1" applyFont="1" applyFill="1" applyBorder="1" applyProtection="1"/>
    <xf numFmtId="43" fontId="7" fillId="0" borderId="35" xfId="1" applyFont="1" applyFill="1" applyBorder="1" applyProtection="1"/>
    <xf numFmtId="43" fontId="7" fillId="5" borderId="32" xfId="1" applyFont="1" applyFill="1" applyBorder="1" applyAlignment="1" applyProtection="1"/>
    <xf numFmtId="43" fontId="7" fillId="2" borderId="36" xfId="1" applyFont="1" applyFill="1" applyBorder="1" applyAlignment="1" applyProtection="1">
      <alignment horizontal="right"/>
    </xf>
    <xf numFmtId="0" fontId="15" fillId="0" borderId="0" xfId="2" applyFont="1" applyAlignment="1">
      <alignment horizontal="right"/>
    </xf>
    <xf numFmtId="164" fontId="4" fillId="0" borderId="0" xfId="0" applyNumberFormat="1" applyFont="1"/>
    <xf numFmtId="0" fontId="22" fillId="0" borderId="0" xfId="0" applyFont="1" applyAlignment="1">
      <alignment horizontal="right"/>
    </xf>
    <xf numFmtId="0" fontId="7" fillId="0" borderId="13" xfId="0" applyFont="1" applyBorder="1"/>
    <xf numFmtId="43" fontId="7" fillId="0" borderId="37" xfId="1" applyFont="1" applyFill="1" applyBorder="1" applyAlignment="1" applyProtection="1"/>
    <xf numFmtId="43" fontId="7" fillId="5" borderId="37" xfId="1" applyFont="1" applyFill="1" applyBorder="1" applyAlignment="1" applyProtection="1"/>
    <xf numFmtId="43" fontId="7" fillId="3" borderId="37" xfId="1" applyFont="1" applyFill="1" applyBorder="1" applyAlignment="1" applyProtection="1">
      <alignment horizontal="right"/>
    </xf>
    <xf numFmtId="43" fontId="7" fillId="2" borderId="37" xfId="1" applyFont="1" applyFill="1" applyBorder="1" applyAlignment="1" applyProtection="1">
      <alignment horizontal="right"/>
    </xf>
    <xf numFmtId="43" fontId="7" fillId="7" borderId="14" xfId="1" applyFont="1" applyFill="1" applyBorder="1" applyAlignment="1" applyProtection="1">
      <alignment horizontal="right"/>
    </xf>
    <xf numFmtId="10" fontId="7" fillId="7" borderId="18" xfId="3" applyNumberFormat="1" applyFont="1" applyFill="1" applyBorder="1" applyAlignment="1" applyProtection="1">
      <alignment horizontal="right"/>
    </xf>
    <xf numFmtId="43" fontId="7" fillId="7" borderId="2" xfId="1" applyFont="1" applyFill="1" applyBorder="1" applyAlignment="1" applyProtection="1">
      <alignment horizontal="right"/>
    </xf>
    <xf numFmtId="10" fontId="7" fillId="7" borderId="13" xfId="3" applyNumberFormat="1" applyFont="1" applyFill="1" applyBorder="1" applyAlignment="1" applyProtection="1">
      <alignment horizontal="right"/>
    </xf>
    <xf numFmtId="10" fontId="7" fillId="0" borderId="9" xfId="3" applyNumberFormat="1" applyFont="1" applyFill="1" applyBorder="1" applyAlignment="1" applyProtection="1">
      <alignment horizontal="right"/>
    </xf>
    <xf numFmtId="10" fontId="7" fillId="0" borderId="10" xfId="3" applyNumberFormat="1" applyFont="1" applyFill="1" applyBorder="1" applyAlignment="1" applyProtection="1">
      <alignment horizontal="right"/>
    </xf>
    <xf numFmtId="39" fontId="7" fillId="0" borderId="18" xfId="0" applyNumberFormat="1" applyFont="1" applyBorder="1" applyAlignment="1">
      <alignment horizontal="right"/>
    </xf>
    <xf numFmtId="39" fontId="7" fillId="0" borderId="13" xfId="0" applyNumberFormat="1" applyFont="1" applyBorder="1" applyAlignment="1">
      <alignment horizontal="right"/>
    </xf>
    <xf numFmtId="39" fontId="7" fillId="0" borderId="16" xfId="0" applyNumberFormat="1" applyFont="1" applyBorder="1" applyAlignment="1">
      <alignment horizontal="right"/>
    </xf>
    <xf numFmtId="39" fontId="7" fillId="0" borderId="27" xfId="0" applyNumberFormat="1" applyFont="1" applyBorder="1" applyAlignment="1">
      <alignment horizontal="right"/>
    </xf>
    <xf numFmtId="39" fontId="7" fillId="0" borderId="10" xfId="0" applyNumberFormat="1" applyFont="1" applyBorder="1" applyAlignment="1">
      <alignment horizontal="right"/>
    </xf>
    <xf numFmtId="39" fontId="7" fillId="0" borderId="29" xfId="0" applyNumberFormat="1" applyFont="1" applyBorder="1" applyAlignment="1">
      <alignment horizontal="right"/>
    </xf>
    <xf numFmtId="39" fontId="7" fillId="0" borderId="38" xfId="0" applyNumberFormat="1" applyFont="1" applyBorder="1" applyAlignment="1">
      <alignment horizontal="right"/>
    </xf>
    <xf numFmtId="39" fontId="7" fillId="0" borderId="37" xfId="0" applyNumberFormat="1" applyFont="1" applyBorder="1" applyAlignment="1">
      <alignment horizontal="right"/>
    </xf>
    <xf numFmtId="10" fontId="7" fillId="0" borderId="18" xfId="3" applyNumberFormat="1" applyFont="1" applyFill="1" applyBorder="1" applyAlignment="1" applyProtection="1">
      <alignment horizontal="right"/>
    </xf>
    <xf numFmtId="0" fontId="0" fillId="3" borderId="8" xfId="0" applyFill="1" applyBorder="1"/>
    <xf numFmtId="0" fontId="24" fillId="0" borderId="0" xfId="0" applyFont="1"/>
    <xf numFmtId="49" fontId="25" fillId="0" borderId="0" xfId="0" applyNumberFormat="1" applyFont="1" applyAlignment="1">
      <alignment horizontal="left"/>
    </xf>
    <xf numFmtId="0" fontId="26" fillId="3" borderId="8" xfId="0" applyFont="1" applyFill="1" applyBorder="1"/>
    <xf numFmtId="0" fontId="27" fillId="0" borderId="0" xfId="0" quotePrefix="1" applyFont="1" applyAlignment="1">
      <alignment horizontal="left"/>
    </xf>
    <xf numFmtId="0" fontId="27" fillId="0" borderId="0" xfId="0" applyFont="1" applyAlignment="1">
      <alignment horizontal="right"/>
    </xf>
    <xf numFmtId="0" fontId="28" fillId="0" borderId="0" xfId="0" quotePrefix="1" applyFont="1" applyAlignment="1">
      <alignment horizontal="left"/>
    </xf>
    <xf numFmtId="0" fontId="7" fillId="0" borderId="31" xfId="0" applyFont="1" applyBorder="1"/>
    <xf numFmtId="3" fontId="7" fillId="0" borderId="31" xfId="0" applyNumberFormat="1" applyFont="1" applyBorder="1"/>
    <xf numFmtId="0" fontId="29" fillId="0" borderId="17" xfId="0" applyFont="1" applyBorder="1"/>
    <xf numFmtId="0" fontId="29" fillId="0" borderId="39" xfId="0" applyFont="1" applyBorder="1"/>
    <xf numFmtId="0" fontId="29" fillId="0" borderId="40" xfId="0" applyFont="1" applyBorder="1"/>
    <xf numFmtId="49" fontId="7" fillId="2" borderId="41" xfId="0" applyNumberFormat="1" applyFont="1" applyFill="1" applyBorder="1" applyAlignment="1">
      <alignment horizontal="center"/>
    </xf>
    <xf numFmtId="49" fontId="7" fillId="2" borderId="0" xfId="0" applyNumberFormat="1" applyFont="1" applyFill="1" applyAlignment="1">
      <alignment horizontal="center"/>
    </xf>
    <xf numFmtId="49" fontId="8" fillId="2" borderId="0" xfId="0" applyNumberFormat="1" applyFont="1" applyFill="1" applyAlignment="1">
      <alignment horizontal="left"/>
    </xf>
    <xf numFmtId="49" fontId="8" fillId="2" borderId="1" xfId="0" applyNumberFormat="1" applyFont="1" applyFill="1" applyBorder="1" applyAlignment="1">
      <alignment horizontal="center"/>
    </xf>
    <xf numFmtId="4" fontId="8" fillId="2" borderId="42" xfId="0" applyNumberFormat="1" applyFont="1" applyFill="1" applyBorder="1" applyAlignment="1">
      <alignment horizontal="center" wrapText="1"/>
    </xf>
    <xf numFmtId="4" fontId="8" fillId="2" borderId="43" xfId="0" applyNumberFormat="1" applyFont="1" applyFill="1" applyBorder="1" applyAlignment="1">
      <alignment horizontal="center" wrapText="1"/>
    </xf>
    <xf numFmtId="0" fontId="0" fillId="3" borderId="16" xfId="0" applyFill="1" applyBorder="1"/>
    <xf numFmtId="0" fontId="0" fillId="0" borderId="1" xfId="0" applyBorder="1"/>
    <xf numFmtId="0" fontId="0" fillId="0" borderId="16" xfId="0" applyBorder="1"/>
    <xf numFmtId="49" fontId="7" fillId="2" borderId="42" xfId="0" applyNumberFormat="1" applyFont="1" applyFill="1" applyBorder="1" applyAlignment="1">
      <alignment horizontal="center"/>
    </xf>
    <xf numFmtId="49" fontId="7" fillId="2" borderId="3" xfId="0" applyNumberFormat="1" applyFont="1" applyFill="1" applyBorder="1" applyAlignment="1">
      <alignment horizontal="center"/>
    </xf>
    <xf numFmtId="49" fontId="8" fillId="2" borderId="3" xfId="0" applyNumberFormat="1" applyFont="1" applyFill="1" applyBorder="1" applyAlignment="1">
      <alignment horizontal="left"/>
    </xf>
    <xf numFmtId="49" fontId="8" fillId="2" borderId="2" xfId="0" applyNumberFormat="1" applyFont="1" applyFill="1" applyBorder="1" applyAlignment="1">
      <alignment horizontal="center"/>
    </xf>
    <xf numFmtId="4" fontId="8" fillId="2" borderId="44" xfId="0" applyNumberFormat="1" applyFont="1" applyFill="1" applyBorder="1" applyAlignment="1">
      <alignment horizontal="center"/>
    </xf>
    <xf numFmtId="4" fontId="8" fillId="2" borderId="45" xfId="0" quotePrefix="1" applyNumberFormat="1" applyFont="1" applyFill="1" applyBorder="1" applyAlignment="1">
      <alignment horizontal="center"/>
    </xf>
    <xf numFmtId="49" fontId="8" fillId="0" borderId="41" xfId="0" applyNumberFormat="1" applyFont="1" applyBorder="1"/>
    <xf numFmtId="40" fontId="7" fillId="0" borderId="46" xfId="0" applyNumberFormat="1" applyFont="1" applyBorder="1" applyAlignment="1">
      <alignment horizontal="right"/>
    </xf>
    <xf numFmtId="40" fontId="7" fillId="0" borderId="8" xfId="0" applyNumberFormat="1" applyFont="1" applyBorder="1" applyAlignment="1">
      <alignment horizontal="right"/>
    </xf>
    <xf numFmtId="40" fontId="7" fillId="0" borderId="47" xfId="0" applyNumberFormat="1" applyFont="1" applyBorder="1" applyAlignment="1">
      <alignment horizontal="right"/>
    </xf>
    <xf numFmtId="40" fontId="7" fillId="0" borderId="43" xfId="0" applyNumberFormat="1" applyFont="1" applyBorder="1" applyAlignment="1">
      <alignment horizontal="right"/>
    </xf>
    <xf numFmtId="40" fontId="7" fillId="0" borderId="48" xfId="0" applyNumberFormat="1" applyFont="1" applyBorder="1" applyAlignment="1">
      <alignment horizontal="right"/>
    </xf>
    <xf numFmtId="0" fontId="0" fillId="0" borderId="16" xfId="0" quotePrefix="1" applyBorder="1" applyAlignment="1">
      <alignment horizontal="left"/>
    </xf>
    <xf numFmtId="39" fontId="7" fillId="0" borderId="49" xfId="0" applyNumberFormat="1" applyFont="1" applyBorder="1" applyAlignment="1">
      <alignment horizontal="right"/>
    </xf>
    <xf numFmtId="39" fontId="7" fillId="0" borderId="25" xfId="0" applyNumberFormat="1" applyFont="1" applyBorder="1" applyAlignment="1">
      <alignment horizontal="right"/>
    </xf>
    <xf numFmtId="39" fontId="7" fillId="0" borderId="50" xfId="0" applyNumberFormat="1" applyFont="1" applyBorder="1" applyAlignment="1">
      <alignment horizontal="right"/>
    </xf>
    <xf numFmtId="39" fontId="7" fillId="0" borderId="51" xfId="0" applyNumberFormat="1" applyFont="1" applyBorder="1" applyAlignment="1" applyProtection="1">
      <alignment horizontal="right"/>
      <protection locked="0"/>
    </xf>
    <xf numFmtId="0" fontId="0" fillId="0" borderId="0" xfId="0" quotePrefix="1" applyAlignment="1">
      <alignment horizontal="left"/>
    </xf>
    <xf numFmtId="0" fontId="0" fillId="0" borderId="1" xfId="0" quotePrefix="1" applyBorder="1" applyAlignment="1">
      <alignment horizontal="left"/>
    </xf>
    <xf numFmtId="39" fontId="7" fillId="6" borderId="52" xfId="0" applyNumberFormat="1" applyFont="1" applyFill="1" applyBorder="1" applyAlignment="1">
      <alignment horizontal="right"/>
    </xf>
    <xf numFmtId="39" fontId="7" fillId="6" borderId="40" xfId="0" applyNumberFormat="1" applyFont="1" applyFill="1" applyBorder="1" applyAlignment="1">
      <alignment horizontal="right"/>
    </xf>
    <xf numFmtId="39" fontId="7" fillId="6" borderId="53" xfId="0" applyNumberFormat="1" applyFont="1" applyFill="1" applyBorder="1" applyAlignment="1">
      <alignment horizontal="right"/>
    </xf>
    <xf numFmtId="39" fontId="7" fillId="6" borderId="54" xfId="0" applyNumberFormat="1" applyFont="1" applyFill="1" applyBorder="1" applyAlignment="1">
      <alignment horizontal="right"/>
    </xf>
    <xf numFmtId="40" fontId="7" fillId="0" borderId="18" xfId="0" applyNumberFormat="1" applyFont="1" applyBorder="1" applyAlignment="1">
      <alignment horizontal="right"/>
    </xf>
    <xf numFmtId="40" fontId="7" fillId="0" borderId="55" xfId="0" applyNumberFormat="1" applyFont="1" applyBorder="1" applyAlignment="1">
      <alignment horizontal="right"/>
    </xf>
    <xf numFmtId="40" fontId="7" fillId="0" borderId="56" xfId="0" applyNumberFormat="1" applyFont="1" applyBorder="1" applyAlignment="1">
      <alignment horizontal="right"/>
    </xf>
    <xf numFmtId="40" fontId="7" fillId="0" borderId="16" xfId="0" applyNumberFormat="1" applyFont="1" applyBorder="1" applyAlignment="1">
      <alignment horizontal="right"/>
    </xf>
    <xf numFmtId="49" fontId="7" fillId="0" borderId="41" xfId="0" applyNumberFormat="1" applyFont="1" applyBorder="1"/>
    <xf numFmtId="49" fontId="8" fillId="0" borderId="41" xfId="0" quotePrefix="1" applyNumberFormat="1" applyFont="1" applyBorder="1"/>
    <xf numFmtId="0" fontId="7" fillId="0" borderId="41" xfId="0" applyFont="1" applyBorder="1"/>
    <xf numFmtId="49" fontId="7" fillId="0" borderId="57" xfId="0" applyNumberFormat="1" applyFont="1" applyBorder="1"/>
    <xf numFmtId="49" fontId="7" fillId="0" borderId="31" xfId="0" applyNumberFormat="1" applyFont="1" applyBorder="1"/>
    <xf numFmtId="49" fontId="7" fillId="0" borderId="58" xfId="0" applyNumberFormat="1" applyFont="1" applyBorder="1"/>
    <xf numFmtId="0" fontId="7" fillId="0" borderId="59" xfId="0" applyFont="1" applyBorder="1" applyAlignment="1">
      <alignment horizontal="center"/>
    </xf>
    <xf numFmtId="39" fontId="7" fillId="6" borderId="60" xfId="0" applyNumberFormat="1" applyFont="1" applyFill="1" applyBorder="1" applyAlignment="1">
      <alignment horizontal="right"/>
    </xf>
    <xf numFmtId="39" fontId="7" fillId="6" borderId="61" xfId="0" applyNumberFormat="1" applyFont="1" applyFill="1" applyBorder="1" applyAlignment="1">
      <alignment horizontal="right"/>
    </xf>
    <xf numFmtId="39" fontId="7" fillId="6" borderId="62" xfId="0" applyNumberFormat="1" applyFont="1" applyFill="1" applyBorder="1" applyAlignment="1">
      <alignment horizontal="right"/>
    </xf>
    <xf numFmtId="39" fontId="7" fillId="6" borderId="63" xfId="0" applyNumberFormat="1" applyFont="1" applyFill="1" applyBorder="1" applyAlignment="1">
      <alignment horizontal="right"/>
    </xf>
    <xf numFmtId="0" fontId="1" fillId="0" borderId="31" xfId="0" applyFont="1" applyBorder="1"/>
    <xf numFmtId="49" fontId="7" fillId="2" borderId="64" xfId="0" applyNumberFormat="1" applyFont="1" applyFill="1" applyBorder="1" applyAlignment="1">
      <alignment horizontal="center"/>
    </xf>
    <xf numFmtId="49" fontId="7" fillId="2" borderId="32" xfId="0" applyNumberFormat="1" applyFont="1" applyFill="1" applyBorder="1" applyAlignment="1">
      <alignment horizontal="center"/>
    </xf>
    <xf numFmtId="49" fontId="8" fillId="2" borderId="32" xfId="0" applyNumberFormat="1" applyFont="1" applyFill="1" applyBorder="1" applyAlignment="1">
      <alignment horizontal="left"/>
    </xf>
    <xf numFmtId="49" fontId="8" fillId="2" borderId="36" xfId="0" applyNumberFormat="1" applyFont="1" applyFill="1" applyBorder="1" applyAlignment="1">
      <alignment horizontal="center"/>
    </xf>
    <xf numFmtId="4" fontId="8" fillId="2" borderId="65" xfId="0" applyNumberFormat="1" applyFont="1" applyFill="1" applyBorder="1" applyAlignment="1">
      <alignment horizontal="center" wrapText="1"/>
    </xf>
    <xf numFmtId="40" fontId="7" fillId="7" borderId="66" xfId="0" applyNumberFormat="1" applyFont="1" applyFill="1" applyBorder="1" applyAlignment="1">
      <alignment horizontal="right"/>
    </xf>
    <xf numFmtId="40" fontId="7" fillId="7" borderId="29" xfId="0" applyNumberFormat="1" applyFont="1" applyFill="1" applyBorder="1" applyAlignment="1">
      <alignment horizontal="right"/>
    </xf>
    <xf numFmtId="40" fontId="7" fillId="7" borderId="67" xfId="0" applyNumberFormat="1" applyFont="1" applyFill="1" applyBorder="1" applyAlignment="1">
      <alignment horizontal="right"/>
    </xf>
    <xf numFmtId="40" fontId="7" fillId="7" borderId="68" xfId="0" applyNumberFormat="1" applyFont="1" applyFill="1" applyBorder="1" applyAlignment="1">
      <alignment horizontal="right"/>
    </xf>
    <xf numFmtId="0" fontId="11" fillId="0" borderId="23" xfId="0" applyFont="1" applyBorder="1" applyAlignment="1">
      <alignment horizontal="center"/>
    </xf>
    <xf numFmtId="40" fontId="7" fillId="0" borderId="66" xfId="0" applyNumberFormat="1" applyFont="1" applyBorder="1" applyAlignment="1">
      <alignment horizontal="right"/>
    </xf>
    <xf numFmtId="40" fontId="7" fillId="0" borderId="29" xfId="0" applyNumberFormat="1" applyFont="1" applyBorder="1" applyAlignment="1">
      <alignment horizontal="right"/>
    </xf>
    <xf numFmtId="40" fontId="7" fillId="0" borderId="67" xfId="0" applyNumberFormat="1" applyFont="1" applyBorder="1" applyAlignment="1">
      <alignment horizontal="right"/>
    </xf>
    <xf numFmtId="40" fontId="7" fillId="0" borderId="68" xfId="0" applyNumberFormat="1" applyFont="1" applyBorder="1" applyAlignment="1">
      <alignment horizontal="right"/>
    </xf>
    <xf numFmtId="49" fontId="8" fillId="0" borderId="57" xfId="0" applyNumberFormat="1" applyFont="1" applyBorder="1"/>
    <xf numFmtId="49" fontId="8" fillId="0" borderId="31" xfId="0" applyNumberFormat="1" applyFont="1" applyBorder="1"/>
    <xf numFmtId="39" fontId="7" fillId="7" borderId="46" xfId="0" applyNumberFormat="1" applyFont="1" applyFill="1" applyBorder="1" applyAlignment="1">
      <alignment horizontal="right"/>
    </xf>
    <xf numFmtId="39" fontId="7" fillId="7" borderId="18" xfId="0" applyNumberFormat="1" applyFont="1" applyFill="1" applyBorder="1" applyAlignment="1">
      <alignment horizontal="right"/>
    </xf>
    <xf numFmtId="39" fontId="7" fillId="7" borderId="47" xfId="0" applyNumberFormat="1" applyFont="1" applyFill="1" applyBorder="1" applyAlignment="1">
      <alignment horizontal="right"/>
    </xf>
    <xf numFmtId="39" fontId="7" fillId="7" borderId="43" xfId="0" applyNumberFormat="1" applyFont="1" applyFill="1" applyBorder="1" applyAlignment="1">
      <alignment horizontal="right"/>
    </xf>
    <xf numFmtId="0" fontId="7" fillId="0" borderId="57" xfId="0" applyFont="1" applyBorder="1"/>
    <xf numFmtId="0" fontId="7" fillId="0" borderId="69" xfId="0" applyFont="1" applyBorder="1" applyAlignment="1">
      <alignment horizontal="center"/>
    </xf>
    <xf numFmtId="0" fontId="0" fillId="3" borderId="3" xfId="0" applyFill="1" applyBorder="1"/>
    <xf numFmtId="0" fontId="0" fillId="3" borderId="13" xfId="0" applyFill="1" applyBorder="1"/>
    <xf numFmtId="0" fontId="23" fillId="0" borderId="0" xfId="0" applyFont="1" applyAlignment="1">
      <alignment horizontal="center"/>
    </xf>
    <xf numFmtId="0" fontId="7" fillId="0" borderId="47" xfId="0" applyFont="1" applyBorder="1" applyAlignment="1">
      <alignment horizontal="center"/>
    </xf>
    <xf numFmtId="49" fontId="11" fillId="0" borderId="0" xfId="0" quotePrefix="1" applyNumberFormat="1" applyFont="1" applyAlignment="1">
      <alignment horizontal="left"/>
    </xf>
    <xf numFmtId="49" fontId="10" fillId="0" borderId="0" xfId="0" quotePrefix="1" applyNumberFormat="1" applyFont="1" applyAlignment="1">
      <alignment horizontal="left"/>
    </xf>
    <xf numFmtId="39" fontId="7" fillId="8" borderId="70" xfId="0" applyNumberFormat="1" applyFont="1" applyFill="1" applyBorder="1" applyAlignment="1">
      <alignment horizontal="right"/>
    </xf>
    <xf numFmtId="43" fontId="7" fillId="9" borderId="6" xfId="1" applyFont="1" applyFill="1" applyBorder="1" applyAlignment="1" applyProtection="1">
      <alignment horizontal="right"/>
    </xf>
    <xf numFmtId="43" fontId="7" fillId="9" borderId="6" xfId="1" applyFont="1" applyFill="1" applyBorder="1" applyProtection="1"/>
    <xf numFmtId="39" fontId="7" fillId="9" borderId="6" xfId="0" applyNumberFormat="1" applyFont="1" applyFill="1" applyBorder="1" applyAlignment="1">
      <alignment horizontal="right"/>
    </xf>
    <xf numFmtId="43" fontId="7" fillId="9" borderId="9" xfId="1" applyFont="1" applyFill="1" applyBorder="1" applyAlignment="1" applyProtection="1">
      <alignment horizontal="right"/>
    </xf>
    <xf numFmtId="43" fontId="7" fillId="9" borderId="9" xfId="1" applyFont="1" applyFill="1" applyBorder="1" applyProtection="1"/>
    <xf numFmtId="10" fontId="7" fillId="9" borderId="9" xfId="3" applyNumberFormat="1" applyFont="1" applyFill="1" applyBorder="1" applyAlignment="1" applyProtection="1">
      <alignment horizontal="right"/>
    </xf>
    <xf numFmtId="43" fontId="7" fillId="8" borderId="12" xfId="1" applyFont="1" applyFill="1" applyBorder="1" applyAlignment="1" applyProtection="1">
      <alignment horizontal="right"/>
    </xf>
    <xf numFmtId="0" fontId="3" fillId="0" borderId="3" xfId="2" applyBorder="1" applyAlignment="1" applyProtection="1">
      <alignment horizontal="center"/>
      <protection locked="0"/>
    </xf>
    <xf numFmtId="39" fontId="7" fillId="0" borderId="71" xfId="0" applyNumberFormat="1" applyFont="1" applyBorder="1" applyAlignment="1">
      <alignment horizontal="right"/>
    </xf>
    <xf numFmtId="39" fontId="7" fillId="0" borderId="72" xfId="0" applyNumberFormat="1" applyFont="1" applyBorder="1" applyAlignment="1">
      <alignment horizontal="right"/>
    </xf>
    <xf numFmtId="39" fontId="7" fillId="0" borderId="73" xfId="0" applyNumberFormat="1" applyFont="1" applyBorder="1" applyAlignment="1">
      <alignment horizontal="right"/>
    </xf>
    <xf numFmtId="0" fontId="7" fillId="9" borderId="9" xfId="0" applyFont="1" applyFill="1" applyBorder="1" applyAlignment="1" applyProtection="1">
      <alignment horizontal="center"/>
      <protection hidden="1"/>
    </xf>
    <xf numFmtId="43" fontId="7" fillId="9" borderId="9" xfId="1" applyFont="1" applyFill="1" applyBorder="1" applyAlignment="1" applyProtection="1">
      <alignment horizontal="right"/>
      <protection hidden="1"/>
    </xf>
    <xf numFmtId="43" fontId="7" fillId="9" borderId="9" xfId="1" applyFont="1" applyFill="1" applyBorder="1" applyProtection="1">
      <protection hidden="1"/>
    </xf>
    <xf numFmtId="0" fontId="7" fillId="9" borderId="10" xfId="0" applyFont="1" applyFill="1" applyBorder="1" applyAlignment="1" applyProtection="1">
      <alignment horizontal="center"/>
      <protection hidden="1"/>
    </xf>
    <xf numFmtId="40" fontId="7" fillId="10" borderId="48" xfId="0" applyNumberFormat="1" applyFont="1" applyFill="1" applyBorder="1" applyAlignment="1">
      <alignment horizontal="right"/>
    </xf>
    <xf numFmtId="40" fontId="7" fillId="10" borderId="16" xfId="0" applyNumberFormat="1" applyFont="1" applyFill="1" applyBorder="1" applyAlignment="1">
      <alignment horizontal="right"/>
    </xf>
    <xf numFmtId="40" fontId="7" fillId="10" borderId="47" xfId="0" applyNumberFormat="1" applyFont="1" applyFill="1" applyBorder="1" applyAlignment="1">
      <alignment horizontal="right"/>
    </xf>
    <xf numFmtId="40" fontId="7" fillId="10" borderId="43" xfId="0" applyNumberFormat="1" applyFont="1" applyFill="1" applyBorder="1" applyAlignment="1">
      <alignment horizontal="right"/>
    </xf>
    <xf numFmtId="49" fontId="7" fillId="0" borderId="18" xfId="0" applyNumberFormat="1" applyFont="1" applyBorder="1"/>
    <xf numFmtId="43" fontId="7" fillId="0" borderId="16" xfId="1" applyFont="1" applyFill="1" applyBorder="1" applyAlignment="1" applyProtection="1"/>
    <xf numFmtId="43" fontId="7" fillId="0" borderId="22" xfId="1" applyFont="1" applyFill="1" applyBorder="1" applyAlignment="1" applyProtection="1">
      <alignment horizontal="right"/>
      <protection locked="0"/>
    </xf>
    <xf numFmtId="0" fontId="7" fillId="0" borderId="24" xfId="0" quotePrefix="1" applyFont="1" applyBorder="1" applyAlignment="1">
      <alignment horizontal="center"/>
    </xf>
    <xf numFmtId="43" fontId="7" fillId="2" borderId="21" xfId="1" applyFont="1" applyFill="1" applyBorder="1" applyAlignment="1" applyProtection="1">
      <alignment horizontal="right"/>
    </xf>
    <xf numFmtId="43" fontId="7" fillId="0" borderId="12" xfId="1" applyFont="1" applyFill="1" applyBorder="1" applyAlignment="1" applyProtection="1">
      <alignment horizontal="right"/>
      <protection locked="0"/>
    </xf>
    <xf numFmtId="43" fontId="7" fillId="11" borderId="9" xfId="1" applyFont="1" applyFill="1" applyBorder="1" applyAlignment="1" applyProtection="1">
      <alignment horizontal="right"/>
    </xf>
    <xf numFmtId="0" fontId="3" fillId="0" borderId="0" xfId="2"/>
    <xf numFmtId="0" fontId="4" fillId="0" borderId="0" xfId="2" applyFont="1" applyAlignment="1" applyProtection="1">
      <alignment horizontal="left"/>
      <protection locked="0"/>
    </xf>
    <xf numFmtId="0" fontId="3" fillId="0" borderId="3" xfId="2" applyBorder="1" applyProtection="1">
      <protection locked="0"/>
    </xf>
    <xf numFmtId="0" fontId="4" fillId="0" borderId="74" xfId="2" applyFont="1" applyBorder="1"/>
    <xf numFmtId="0" fontId="7" fillId="0" borderId="0" xfId="0" quotePrefix="1" applyFont="1"/>
    <xf numFmtId="0" fontId="11" fillId="0" borderId="11" xfId="0" applyFont="1" applyBorder="1" applyAlignment="1">
      <alignment horizontal="center"/>
    </xf>
    <xf numFmtId="43" fontId="7" fillId="0" borderId="8" xfId="1" applyFont="1" applyFill="1" applyBorder="1" applyAlignment="1" applyProtection="1">
      <alignment horizontal="right"/>
      <protection locked="0"/>
    </xf>
    <xf numFmtId="43" fontId="7" fillId="2" borderId="8" xfId="1" applyFont="1" applyFill="1" applyBorder="1" applyProtection="1"/>
    <xf numFmtId="43" fontId="7" fillId="4" borderId="8" xfId="1" applyFont="1" applyFill="1" applyBorder="1" applyProtection="1"/>
    <xf numFmtId="43" fontId="7" fillId="5" borderId="8" xfId="1" applyFont="1" applyFill="1" applyBorder="1" applyProtection="1"/>
    <xf numFmtId="10" fontId="7" fillId="0" borderId="8" xfId="3" applyNumberFormat="1" applyFont="1" applyFill="1" applyBorder="1" applyAlignment="1" applyProtection="1">
      <alignment horizontal="right"/>
    </xf>
    <xf numFmtId="0" fontId="11" fillId="0" borderId="24" xfId="0" applyFont="1" applyBorder="1" applyAlignment="1">
      <alignment horizontal="center"/>
    </xf>
    <xf numFmtId="39" fontId="7" fillId="0" borderId="43" xfId="0" applyNumberFormat="1" applyFont="1" applyBorder="1" applyAlignment="1" applyProtection="1">
      <alignment horizontal="right"/>
      <protection locked="0"/>
    </xf>
    <xf numFmtId="0" fontId="15" fillId="0" borderId="3" xfId="2" applyFont="1" applyBorder="1" applyAlignment="1">
      <alignment horizontal="left"/>
    </xf>
    <xf numFmtId="0" fontId="14" fillId="0" borderId="0" xfId="2" applyFont="1" applyAlignment="1">
      <alignment horizontal="center"/>
    </xf>
    <xf numFmtId="0" fontId="14" fillId="0" borderId="0" xfId="2" quotePrefix="1" applyFont="1" applyAlignment="1">
      <alignment horizontal="center"/>
    </xf>
    <xf numFmtId="0" fontId="15" fillId="0" borderId="0" xfId="2" applyFont="1" applyAlignment="1">
      <alignment horizontal="right"/>
    </xf>
    <xf numFmtId="0" fontId="21" fillId="0" borderId="0" xfId="2" applyFont="1" applyAlignment="1">
      <alignment horizontal="center"/>
    </xf>
    <xf numFmtId="0" fontId="21" fillId="0" borderId="0" xfId="2" quotePrefix="1" applyFont="1" applyAlignment="1">
      <alignment horizontal="center"/>
    </xf>
    <xf numFmtId="0" fontId="4" fillId="0" borderId="3" xfId="2" applyFont="1" applyBorder="1" applyAlignment="1" applyProtection="1">
      <alignment horizontal="left"/>
      <protection locked="0"/>
    </xf>
    <xf numFmtId="0" fontId="4" fillId="0" borderId="3" xfId="0" applyFont="1" applyBorder="1" applyAlignment="1" applyProtection="1">
      <alignment horizontal="left"/>
      <protection locked="0"/>
    </xf>
    <xf numFmtId="0" fontId="15" fillId="0" borderId="39" xfId="2" applyFont="1" applyBorder="1" applyAlignment="1">
      <alignment horizontal="left"/>
    </xf>
    <xf numFmtId="0" fontId="4" fillId="0" borderId="0" xfId="2" quotePrefix="1" applyFont="1" applyAlignment="1">
      <alignment horizontal="left" wrapText="1"/>
    </xf>
    <xf numFmtId="0" fontId="3" fillId="0" borderId="0" xfId="2" quotePrefix="1" applyAlignment="1">
      <alignment horizontal="center"/>
    </xf>
    <xf numFmtId="0" fontId="3" fillId="0" borderId="0" xfId="2" applyAlignment="1">
      <alignment horizontal="center"/>
    </xf>
    <xf numFmtId="0" fontId="2" fillId="0" borderId="0" xfId="2" quotePrefix="1" applyFont="1" applyAlignment="1">
      <alignment horizontal="left" wrapText="1"/>
    </xf>
    <xf numFmtId="14" fontId="4" fillId="0" borderId="3" xfId="2" applyNumberFormat="1" applyFont="1" applyBorder="1" applyAlignment="1" applyProtection="1">
      <alignment horizontal="left"/>
      <protection locked="0"/>
    </xf>
    <xf numFmtId="14" fontId="4" fillId="0" borderId="3" xfId="0" applyNumberFormat="1" applyFont="1" applyBorder="1" applyAlignment="1" applyProtection="1">
      <alignment horizontal="left"/>
      <protection locked="0"/>
    </xf>
    <xf numFmtId="0" fontId="8" fillId="0" borderId="39" xfId="0" applyFont="1" applyBorder="1" applyAlignment="1" applyProtection="1">
      <alignment horizontal="left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20" fillId="0" borderId="0" xfId="0" quotePrefix="1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quotePrefix="1" applyFont="1" applyAlignment="1">
      <alignment horizontal="center"/>
    </xf>
    <xf numFmtId="4" fontId="8" fillId="2" borderId="17" xfId="0" applyNumberFormat="1" applyFont="1" applyFill="1" applyBorder="1" applyAlignment="1">
      <alignment horizontal="center" vertical="center" wrapText="1"/>
    </xf>
    <xf numFmtId="4" fontId="8" fillId="2" borderId="39" xfId="0" applyNumberFormat="1" applyFont="1" applyFill="1" applyBorder="1" applyAlignment="1">
      <alignment horizontal="center" vertical="center" wrapText="1"/>
    </xf>
    <xf numFmtId="4" fontId="8" fillId="2" borderId="40" xfId="0" applyNumberFormat="1" applyFont="1" applyFill="1" applyBorder="1" applyAlignment="1">
      <alignment horizontal="center" vertical="center" wrapText="1"/>
    </xf>
    <xf numFmtId="4" fontId="8" fillId="4" borderId="17" xfId="0" applyNumberFormat="1" applyFont="1" applyFill="1" applyBorder="1" applyAlignment="1">
      <alignment horizontal="center" vertical="center" wrapText="1"/>
    </xf>
    <xf numFmtId="4" fontId="8" fillId="4" borderId="39" xfId="0" applyNumberFormat="1" applyFont="1" applyFill="1" applyBorder="1" applyAlignment="1">
      <alignment horizontal="center" vertical="center" wrapText="1"/>
    </xf>
    <xf numFmtId="4" fontId="8" fillId="4" borderId="40" xfId="0" applyNumberFormat="1" applyFont="1" applyFill="1" applyBorder="1" applyAlignment="1">
      <alignment horizontal="center" vertical="center" wrapText="1"/>
    </xf>
    <xf numFmtId="4" fontId="8" fillId="5" borderId="17" xfId="0" applyNumberFormat="1" applyFont="1" applyFill="1" applyBorder="1" applyAlignment="1">
      <alignment horizontal="center" vertical="center" wrapText="1"/>
    </xf>
    <xf numFmtId="4" fontId="8" fillId="5" borderId="39" xfId="0" applyNumberFormat="1" applyFont="1" applyFill="1" applyBorder="1" applyAlignment="1">
      <alignment horizontal="center" vertical="center" wrapText="1"/>
    </xf>
    <xf numFmtId="4" fontId="8" fillId="5" borderId="40" xfId="0" applyNumberFormat="1" applyFont="1" applyFill="1" applyBorder="1" applyAlignment="1">
      <alignment horizontal="center" vertical="center" wrapText="1"/>
    </xf>
    <xf numFmtId="49" fontId="8" fillId="0" borderId="39" xfId="0" applyNumberFormat="1" applyFont="1" applyBorder="1" applyAlignment="1" applyProtection="1">
      <alignment horizontal="left"/>
      <protection locked="0"/>
    </xf>
    <xf numFmtId="49" fontId="8" fillId="0" borderId="39" xfId="0" applyNumberFormat="1" applyFont="1" applyBorder="1" applyAlignment="1">
      <alignment horizontal="left"/>
    </xf>
    <xf numFmtId="49" fontId="8" fillId="0" borderId="39" xfId="0" quotePrefix="1" applyNumberFormat="1" applyFont="1" applyBorder="1" applyAlignment="1" applyProtection="1">
      <alignment horizontal="left"/>
      <protection locked="0"/>
    </xf>
    <xf numFmtId="3" fontId="22" fillId="4" borderId="2" xfId="0" quotePrefix="1" applyNumberFormat="1" applyFont="1" applyFill="1" applyBorder="1" applyAlignment="1">
      <alignment horizontal="center"/>
    </xf>
    <xf numFmtId="3" fontId="22" fillId="4" borderId="13" xfId="0" applyNumberFormat="1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15" fillId="4" borderId="14" xfId="0" quotePrefix="1" applyFont="1" applyFill="1" applyBorder="1" applyAlignment="1">
      <alignment horizontal="center"/>
    </xf>
    <xf numFmtId="0" fontId="15" fillId="4" borderId="18" xfId="0" applyFont="1" applyFill="1" applyBorder="1" applyAlignment="1">
      <alignment horizontal="center"/>
    </xf>
    <xf numFmtId="0" fontId="8" fillId="0" borderId="39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9" fillId="0" borderId="0" xfId="0" applyFont="1" applyAlignment="1">
      <alignment horizontal="right"/>
    </xf>
    <xf numFmtId="0" fontId="23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4" fontId="8" fillId="2" borderId="75" xfId="0" applyNumberFormat="1" applyFont="1" applyFill="1" applyBorder="1" applyAlignment="1">
      <alignment horizontal="center" wrapText="1"/>
    </xf>
    <xf numFmtId="4" fontId="8" fillId="2" borderId="76" xfId="0" applyNumberFormat="1" applyFont="1" applyFill="1" applyBorder="1" applyAlignment="1">
      <alignment horizontal="center" wrapText="1"/>
    </xf>
    <xf numFmtId="4" fontId="8" fillId="2" borderId="77" xfId="0" applyNumberFormat="1" applyFont="1" applyFill="1" applyBorder="1" applyAlignment="1">
      <alignment horizontal="center" wrapText="1"/>
    </xf>
    <xf numFmtId="4" fontId="8" fillId="2" borderId="42" xfId="0" applyNumberFormat="1" applyFont="1" applyFill="1" applyBorder="1" applyAlignment="1">
      <alignment horizontal="center" wrapText="1"/>
    </xf>
    <xf numFmtId="4" fontId="8" fillId="2" borderId="3" xfId="0" applyNumberFormat="1" applyFont="1" applyFill="1" applyBorder="1" applyAlignment="1">
      <alignment horizontal="center" wrapText="1"/>
    </xf>
    <xf numFmtId="4" fontId="8" fillId="2" borderId="44" xfId="0" applyNumberFormat="1" applyFont="1" applyFill="1" applyBorder="1" applyAlignment="1">
      <alignment horizontal="center" wrapText="1"/>
    </xf>
  </cellXfs>
  <cellStyles count="5">
    <cellStyle name="Comma" xfId="1" builtinId="3"/>
    <cellStyle name="Comma 11" xfId="4" xr:uid="{33102542-F07E-4DC0-90D6-73C91D7799B2}"/>
    <cellStyle name="Normal" xfId="0" builtinId="0"/>
    <cellStyle name="Normal_SBE Alternate Form Cert Page 8 15 03" xfId="2" xr:uid="{00000000-0005-0000-0000-000002000000}"/>
    <cellStyle name="Percent" xfId="3" builtinId="5"/>
  </cellStyles>
  <dxfs count="2">
    <dxf>
      <fill>
        <patternFill>
          <bgColor indexed="53"/>
        </patternFill>
      </fill>
    </dxf>
    <dxf>
      <fill>
        <patternFill>
          <bgColor indexed="5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236220</xdr:colOff>
          <xdr:row>5</xdr:row>
          <xdr:rowOff>144780</xdr:rowOff>
        </xdr:from>
        <xdr:to>
          <xdr:col>15</xdr:col>
          <xdr:colOff>1104900</xdr:colOff>
          <xdr:row>11</xdr:row>
          <xdr:rowOff>6583680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en-US" sz="1100" b="1" i="0" u="none" strike="noStrike" baseline="0">
                  <a:solidFill>
                    <a:srgbClr val="0000FF"/>
                  </a:solidFill>
                  <a:latin typeface="Arial"/>
                  <a:cs typeface="Arial"/>
                </a:rPr>
                <a:t> </a:t>
              </a:r>
              <a:r>
                <a:rPr lang="en-US" sz="1100" b="1" i="0" u="sng" strike="noStrike" baseline="0">
                  <a:solidFill>
                    <a:srgbClr val="0000FF"/>
                  </a:solidFill>
                  <a:latin typeface="Arial"/>
                  <a:cs typeface="Arial"/>
                </a:rPr>
                <a:t>Form Instructions</a:t>
              </a:r>
              <a:r>
                <a:rPr lang="en-US" sz="1100" b="1" i="0" u="none" strike="noStrike" baseline="0">
                  <a:solidFill>
                    <a:srgbClr val="0000FF"/>
                  </a:solidFill>
                  <a:latin typeface="Arial"/>
                  <a:cs typeface="Arial"/>
                </a:rPr>
                <a:t>:</a:t>
              </a:r>
            </a:p>
            <a:p>
              <a:pPr algn="l" rtl="0">
                <a:defRPr sz="1000"/>
              </a:pPr>
              <a:r>
                <a:rPr lang="en-US" sz="1100" b="1" i="0" u="none" strike="noStrike" baseline="0">
                  <a:solidFill>
                    <a:srgbClr val="0000FF"/>
                  </a:solidFill>
                  <a:latin typeface="Arial"/>
                  <a:cs typeface="Arial"/>
                </a:rPr>
                <a:t> </a:t>
              </a:r>
              <a:r>
                <a:rPr lang="en-US" sz="11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Some information on this </a:t>
              </a:r>
            </a:p>
            <a:p>
              <a:pPr algn="l" rtl="0">
                <a:defRPr sz="1000"/>
              </a:pPr>
              <a:r>
                <a:rPr lang="en-US" sz="11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form automatically pulls </a:t>
              </a:r>
            </a:p>
            <a:p>
              <a:pPr algn="l" rtl="0">
                <a:defRPr sz="1000"/>
              </a:pPr>
              <a:r>
                <a:rPr lang="en-US" sz="11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from the Detail report. </a:t>
              </a:r>
            </a:p>
            <a:p>
              <a:pPr algn="l" rtl="0">
                <a:defRPr sz="1000"/>
              </a:pPr>
              <a:r>
                <a:rPr lang="en-US" sz="11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Complete this form last.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1668780</xdr:colOff>
          <xdr:row>5</xdr:row>
          <xdr:rowOff>0</xdr:rowOff>
        </xdr:from>
        <xdr:to>
          <xdr:col>4</xdr:col>
          <xdr:colOff>83820</xdr:colOff>
          <xdr:row>11</xdr:row>
          <xdr:rowOff>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1200" b="1" i="0" u="none" strike="noStrike" baseline="0">
                  <a:solidFill>
                    <a:srgbClr val="0000FF"/>
                  </a:solidFill>
                  <a:latin typeface="Arial"/>
                  <a:cs typeface="Arial"/>
                </a:rPr>
                <a:t> </a:t>
              </a:r>
              <a:r>
                <a:rPr lang="en-US" sz="1200" b="1" i="0" u="sng" strike="noStrike" baseline="0">
                  <a:solidFill>
                    <a:srgbClr val="0000FF"/>
                  </a:solidFill>
                  <a:latin typeface="Arial"/>
                  <a:cs typeface="Arial"/>
                </a:rPr>
                <a:t>Form Instructions:</a:t>
              </a:r>
              <a:endParaRPr lang="en-US" sz="1200" b="1" i="0" u="none" strike="noStrike" baseline="0">
                <a:solidFill>
                  <a:srgbClr val="FF0000"/>
                </a:solidFill>
                <a:latin typeface="Arial"/>
                <a:cs typeface="Arial"/>
              </a:endParaRPr>
            </a:p>
            <a:p>
              <a:pPr algn="l" rtl="0">
                <a:defRPr sz="1000"/>
              </a:pPr>
              <a:r>
                <a:rPr lang="en-US" sz="1200" b="1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 </a:t>
              </a:r>
              <a:r>
                <a:rPr lang="en-US" sz="12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Input header info on   </a:t>
              </a:r>
            </a:p>
            <a:p>
              <a:pPr algn="l" rtl="0">
                <a:defRPr sz="1000"/>
              </a:pPr>
              <a:r>
                <a:rPr lang="en-US" sz="12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this page only.</a:t>
              </a:r>
            </a:p>
            <a:p>
              <a:pPr algn="l" rtl="0">
                <a:defRPr sz="1000"/>
              </a:pPr>
              <a:r>
                <a:rPr lang="en-US" sz="12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Then, enter data in  </a:t>
              </a:r>
            </a:p>
            <a:p>
              <a:pPr algn="l" rtl="0">
                <a:defRPr sz="1000"/>
              </a:pPr>
              <a:r>
                <a:rPr lang="en-US" sz="12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white cells below.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228600</xdr:colOff>
          <xdr:row>6</xdr:row>
          <xdr:rowOff>0</xdr:rowOff>
        </xdr:from>
        <xdr:to>
          <xdr:col>8</xdr:col>
          <xdr:colOff>106680</xdr:colOff>
          <xdr:row>11</xdr:row>
          <xdr:rowOff>0</xdr:rowOff>
        </xdr:to>
        <xdr:sp macro="" textlink="">
          <xdr:nvSpPr>
            <xdr:cNvPr id="5121" name="Butto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1200" b="1" i="0" u="none" strike="noStrike" baseline="0">
                  <a:solidFill>
                    <a:srgbClr val="0000FF"/>
                  </a:solidFill>
                  <a:latin typeface="Arial"/>
                  <a:cs typeface="Arial"/>
                </a:rPr>
                <a:t> </a:t>
              </a:r>
              <a:r>
                <a:rPr lang="en-US" sz="1200" b="1" i="0" u="sng" strike="noStrike" baseline="0">
                  <a:solidFill>
                    <a:srgbClr val="0000FF"/>
                  </a:solidFill>
                  <a:latin typeface="Arial"/>
                  <a:cs typeface="Arial"/>
                </a:rPr>
                <a:t>Form Instructions:</a:t>
              </a:r>
              <a:endParaRPr lang="en-US" sz="1200" b="1" i="0" u="sng" strike="noStrike" baseline="0">
                <a:solidFill>
                  <a:srgbClr val="FF0000"/>
                </a:solidFill>
                <a:latin typeface="Arial"/>
                <a:cs typeface="Arial"/>
              </a:endParaRPr>
            </a:p>
            <a:p>
              <a:pPr algn="l" rtl="0">
                <a:defRPr sz="1000"/>
              </a:pPr>
              <a:r>
                <a:rPr lang="en-US" sz="1200" b="1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 </a:t>
              </a:r>
              <a:r>
                <a:rPr lang="en-US" sz="12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All fields on this form </a:t>
              </a:r>
            </a:p>
            <a:p>
              <a:pPr algn="l" rtl="0">
                <a:defRPr sz="1000"/>
              </a:pPr>
              <a:r>
                <a:rPr lang="en-US" sz="12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populate automatically.  </a:t>
              </a:r>
            </a:p>
            <a:p>
              <a:pPr algn="l" rtl="0">
                <a:defRPr sz="1000"/>
              </a:pPr>
              <a:r>
                <a:rPr lang="en-US" sz="12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No input necessary.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220980</xdr:colOff>
          <xdr:row>5</xdr:row>
          <xdr:rowOff>45720</xdr:rowOff>
        </xdr:from>
        <xdr:to>
          <xdr:col>7</xdr:col>
          <xdr:colOff>678180</xdr:colOff>
          <xdr:row>7</xdr:row>
          <xdr:rowOff>152400</xdr:rowOff>
        </xdr:to>
        <xdr:sp macro="" textlink="">
          <xdr:nvSpPr>
            <xdr:cNvPr id="8193" name="Button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FF"/>
                  </a:solidFill>
                  <a:latin typeface="Times New Roman"/>
                  <a:cs typeface="Times New Roman"/>
                </a:rPr>
                <a:t>&lt;------ </a:t>
              </a:r>
              <a:r>
                <a:rPr lang="en-US" sz="1000" b="1" i="0" u="none" strike="noStrike" baseline="0">
                  <a:solidFill>
                    <a:srgbClr val="008000"/>
                  </a:solidFill>
                  <a:latin typeface="Times New Roman"/>
                  <a:cs typeface="Times New Roman"/>
                </a:rPr>
                <a:t>Input all header information on the</a:t>
              </a:r>
              <a:r>
                <a:rPr lang="en-US" sz="1000" b="1" i="0" u="none" strike="noStrike" baseline="0">
                  <a:solidFill>
                    <a:srgbClr val="0000FF"/>
                  </a:solidFill>
                  <a:latin typeface="Times New Roman"/>
                  <a:cs typeface="Times New Roman"/>
                </a:rPr>
                <a:t> </a:t>
              </a:r>
            </a:p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FF"/>
                  </a:solidFill>
                  <a:latin typeface="Times New Roman"/>
                  <a:cs typeface="Times New Roman"/>
                </a:rPr>
                <a:t>'Detail' </a:t>
              </a:r>
              <a:r>
                <a:rPr lang="en-US" sz="1000" b="1" i="0" u="none" strike="noStrike" baseline="0">
                  <a:solidFill>
                    <a:srgbClr val="008000"/>
                  </a:solidFill>
                  <a:latin typeface="Times New Roman"/>
                  <a:cs typeface="Times New Roman"/>
                </a:rPr>
                <a:t>sheet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57"/>
    <pageSetUpPr fitToPage="1"/>
  </sheetPr>
  <dimension ref="A1:P64"/>
  <sheetViews>
    <sheetView showGridLines="0" zoomScale="115" zoomScaleNormal="115" zoomScaleSheetLayoutView="115" workbookViewId="0">
      <selection activeCell="L56" sqref="L56:O56"/>
    </sheetView>
  </sheetViews>
  <sheetFormatPr defaultColWidth="9.44140625" defaultRowHeight="13.8" x14ac:dyDescent="0.25"/>
  <cols>
    <col min="1" max="1" width="1.44140625" style="28" customWidth="1"/>
    <col min="2" max="2" width="3.44140625" style="28" customWidth="1"/>
    <col min="3" max="4" width="1.44140625" style="28" customWidth="1"/>
    <col min="5" max="5" width="10.44140625" style="28" customWidth="1"/>
    <col min="6" max="9" width="9.44140625" style="28" customWidth="1"/>
    <col min="10" max="10" width="5.44140625" style="28" customWidth="1"/>
    <col min="11" max="11" width="2.44140625" style="28" customWidth="1"/>
    <col min="12" max="14" width="9.44140625" style="28" customWidth="1"/>
    <col min="15" max="15" width="6.44140625" style="28" customWidth="1"/>
    <col min="16" max="16" width="27.44140625" style="28" customWidth="1"/>
    <col min="17" max="16384" width="9.44140625" style="28"/>
  </cols>
  <sheetData>
    <row r="1" spans="1:16" ht="15.6" x14ac:dyDescent="0.3">
      <c r="A1" s="441" t="s">
        <v>153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1"/>
      <c r="O1" s="441"/>
      <c r="P1" s="441"/>
    </row>
    <row r="2" spans="1:16" ht="15.6" x14ac:dyDescent="0.3">
      <c r="A2" s="441" t="s">
        <v>154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  <c r="N2" s="441"/>
      <c r="O2" s="441"/>
      <c r="P2" s="441"/>
    </row>
    <row r="3" spans="1:16" ht="15.6" x14ac:dyDescent="0.3">
      <c r="A3" s="444" t="s">
        <v>230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  <c r="O3" s="445"/>
      <c r="P3" s="445"/>
    </row>
    <row r="4" spans="1:16" ht="15.6" x14ac:dyDescent="0.3">
      <c r="A4" s="442"/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442"/>
      <c r="P4" s="442"/>
    </row>
    <row r="5" spans="1:16" x14ac:dyDescent="0.25">
      <c r="A5" s="18"/>
      <c r="B5" s="19"/>
      <c r="C5" s="19"/>
      <c r="D5" s="19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 x14ac:dyDescent="0.25">
      <c r="A6" s="443" t="s">
        <v>106</v>
      </c>
      <c r="B6" s="443"/>
      <c r="C6" s="443"/>
      <c r="D6" s="443"/>
      <c r="E6" s="443"/>
      <c r="F6" s="443"/>
      <c r="G6" s="443"/>
      <c r="H6" s="443"/>
      <c r="I6" s="443"/>
      <c r="J6" s="440" t="str">
        <f>IF('1st Detail'!G6="","",'1st Detail'!G6)</f>
        <v>Urban Montessori Charter</v>
      </c>
      <c r="K6" s="440"/>
      <c r="L6" s="440"/>
      <c r="M6" s="440"/>
      <c r="N6" s="20"/>
      <c r="O6" s="20"/>
      <c r="P6" s="18"/>
    </row>
    <row r="7" spans="1:16" x14ac:dyDescent="0.25">
      <c r="A7" s="289"/>
      <c r="B7" s="289"/>
      <c r="C7" s="289"/>
      <c r="D7" s="289"/>
      <c r="E7" s="289"/>
      <c r="F7" s="289"/>
      <c r="G7" s="289"/>
      <c r="H7" s="289"/>
      <c r="I7" s="291" t="s">
        <v>173</v>
      </c>
      <c r="J7" s="440" t="str">
        <f>IF('1st Detail'!G7="","",'1st Detail'!G7)</f>
        <v/>
      </c>
      <c r="K7" s="440"/>
      <c r="L7" s="440"/>
      <c r="M7" s="440"/>
      <c r="N7" s="20"/>
      <c r="O7" s="20"/>
      <c r="P7" s="18"/>
    </row>
    <row r="8" spans="1:16" x14ac:dyDescent="0.25">
      <c r="A8" s="443" t="s">
        <v>128</v>
      </c>
      <c r="B8" s="443"/>
      <c r="C8" s="443"/>
      <c r="D8" s="443"/>
      <c r="E8" s="443"/>
      <c r="F8" s="443"/>
      <c r="G8" s="443"/>
      <c r="H8" s="443"/>
      <c r="I8" s="443"/>
      <c r="J8" s="448" t="str">
        <f>IF('1st Detail'!G8="","",'1st Detail'!G8)</f>
        <v>01 10017 0125567</v>
      </c>
      <c r="K8" s="448"/>
      <c r="L8" s="448"/>
      <c r="M8" s="448"/>
      <c r="N8" s="20"/>
      <c r="O8" s="20"/>
      <c r="P8" s="53"/>
    </row>
    <row r="9" spans="1:16" x14ac:dyDescent="0.25">
      <c r="A9" s="443" t="s">
        <v>107</v>
      </c>
      <c r="B9" s="443"/>
      <c r="C9" s="443"/>
      <c r="D9" s="443"/>
      <c r="E9" s="443"/>
      <c r="F9" s="443"/>
      <c r="G9" s="443"/>
      <c r="H9" s="443"/>
      <c r="I9" s="443"/>
      <c r="J9" s="448" t="str">
        <f>IF('1st Detail'!G9="","",'1st Detail'!G9)</f>
        <v>Alameda County Office of Education</v>
      </c>
      <c r="K9" s="448"/>
      <c r="L9" s="448"/>
      <c r="M9" s="448"/>
      <c r="N9" s="20"/>
      <c r="O9" s="20"/>
      <c r="P9" s="5"/>
    </row>
    <row r="10" spans="1:16" x14ac:dyDescent="0.25">
      <c r="A10" s="443" t="s">
        <v>108</v>
      </c>
      <c r="B10" s="443"/>
      <c r="C10" s="443"/>
      <c r="D10" s="443"/>
      <c r="E10" s="443"/>
      <c r="F10" s="443"/>
      <c r="G10" s="443"/>
      <c r="H10" s="443"/>
      <c r="I10" s="443"/>
      <c r="J10" s="448" t="s">
        <v>147</v>
      </c>
      <c r="K10" s="448"/>
      <c r="L10" s="448"/>
      <c r="M10" s="448"/>
      <c r="N10" s="20"/>
      <c r="O10" s="20"/>
      <c r="P10" s="5"/>
    </row>
    <row r="11" spans="1:16" x14ac:dyDescent="0.25">
      <c r="A11" s="443" t="s">
        <v>129</v>
      </c>
      <c r="B11" s="443"/>
      <c r="C11" s="443"/>
      <c r="D11" s="443"/>
      <c r="E11" s="443"/>
      <c r="F11" s="443"/>
      <c r="G11" s="443"/>
      <c r="H11" s="443"/>
      <c r="I11" s="443"/>
      <c r="J11" s="448" t="str">
        <f>IF('1st Detail'!G11="","",'1st Detail'!G11)</f>
        <v>1383</v>
      </c>
      <c r="K11" s="448"/>
      <c r="L11" s="448"/>
      <c r="M11" s="448"/>
      <c r="N11" s="20"/>
      <c r="O11" s="20"/>
      <c r="P11" s="5"/>
    </row>
    <row r="12" spans="1:16" x14ac:dyDescent="0.25">
      <c r="A12" s="443" t="s">
        <v>151</v>
      </c>
      <c r="B12" s="443"/>
      <c r="C12" s="443"/>
      <c r="D12" s="443"/>
      <c r="E12" s="443"/>
      <c r="F12" s="443"/>
      <c r="G12" s="443"/>
      <c r="H12" s="443"/>
      <c r="I12" s="443"/>
      <c r="J12" s="448" t="str">
        <f>IF('1st Detail'!G12="","",'1st Detail'!G12)</f>
        <v>2022/23</v>
      </c>
      <c r="K12" s="448"/>
      <c r="L12" s="448"/>
      <c r="M12" s="448"/>
      <c r="N12" s="20"/>
      <c r="O12" s="20"/>
      <c r="P12" s="5"/>
    </row>
    <row r="13" spans="1:16" ht="14.4" thickBot="1" x14ac:dyDescent="0.3">
      <c r="A13" s="20"/>
      <c r="B13" s="20"/>
      <c r="C13" s="20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</row>
    <row r="14" spans="1:16" ht="14.4" customHeight="1" thickTop="1" x14ac:dyDescent="0.25">
      <c r="A14" s="30"/>
      <c r="B14" s="30"/>
      <c r="C14" s="30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</row>
    <row r="15" spans="1:16" ht="13.65" customHeight="1" x14ac:dyDescent="0.25">
      <c r="A15" s="427"/>
      <c r="B15" s="452" t="s">
        <v>266</v>
      </c>
      <c r="C15" s="452"/>
      <c r="D15" s="452"/>
      <c r="E15" s="452"/>
      <c r="F15" s="452"/>
      <c r="G15" s="452"/>
      <c r="H15" s="452"/>
      <c r="I15" s="452"/>
      <c r="J15" s="452"/>
      <c r="K15" s="452"/>
      <c r="L15" s="452"/>
      <c r="M15" s="452"/>
      <c r="N15" s="452"/>
      <c r="O15" s="452"/>
      <c r="P15" s="452"/>
    </row>
    <row r="16" spans="1:16" ht="13.65" customHeight="1" x14ac:dyDescent="0.25">
      <c r="A16" s="427"/>
      <c r="B16" s="427"/>
      <c r="C16" s="427"/>
      <c r="D16" s="22"/>
      <c r="E16" s="56"/>
      <c r="F16" s="428"/>
      <c r="G16" s="428"/>
      <c r="H16" s="428"/>
      <c r="I16" s="428"/>
      <c r="J16" s="428"/>
      <c r="K16" s="22"/>
      <c r="L16" s="22"/>
      <c r="M16" s="428"/>
      <c r="N16" s="428"/>
      <c r="O16" s="428"/>
      <c r="P16" s="22"/>
    </row>
    <row r="17" spans="1:16" ht="13.65" customHeight="1" x14ac:dyDescent="0.25">
      <c r="A17" s="427"/>
      <c r="B17" s="429" t="s">
        <v>283</v>
      </c>
      <c r="C17" s="427"/>
      <c r="D17" s="22"/>
      <c r="E17" s="449" t="s">
        <v>267</v>
      </c>
      <c r="F17" s="449"/>
      <c r="G17" s="449"/>
      <c r="H17" s="449"/>
      <c r="I17" s="449"/>
      <c r="J17" s="449"/>
      <c r="K17" s="449"/>
      <c r="L17" s="449"/>
      <c r="M17" s="449"/>
      <c r="N17" s="449"/>
      <c r="O17" s="449"/>
      <c r="P17" s="449"/>
    </row>
    <row r="18" spans="1:16" ht="13.65" customHeight="1" x14ac:dyDescent="0.25">
      <c r="A18" s="427"/>
      <c r="B18" s="427"/>
      <c r="C18" s="427"/>
      <c r="D18" s="22"/>
      <c r="E18" s="449" t="s">
        <v>268</v>
      </c>
      <c r="F18" s="449"/>
      <c r="G18" s="449"/>
      <c r="H18" s="449"/>
      <c r="I18" s="449"/>
      <c r="J18" s="449"/>
      <c r="K18" s="449"/>
      <c r="L18" s="449"/>
      <c r="M18" s="449"/>
      <c r="N18" s="449"/>
      <c r="O18" s="449"/>
      <c r="P18" s="449"/>
    </row>
    <row r="19" spans="1:16" ht="13.65" customHeight="1" x14ac:dyDescent="0.25">
      <c r="A19" s="427"/>
      <c r="B19" s="427"/>
      <c r="C19" s="427"/>
      <c r="D19" s="22"/>
      <c r="E19" s="449"/>
      <c r="F19" s="449"/>
      <c r="G19" s="449"/>
      <c r="H19" s="449"/>
      <c r="I19" s="449"/>
      <c r="J19" s="449"/>
      <c r="K19" s="449"/>
      <c r="L19" s="449"/>
      <c r="M19" s="449"/>
      <c r="N19" s="449"/>
      <c r="O19" s="449"/>
      <c r="P19" s="449"/>
    </row>
    <row r="20" spans="1:16" ht="13.65" customHeight="1" x14ac:dyDescent="0.25">
      <c r="A20" s="427"/>
      <c r="B20" s="427"/>
      <c r="C20" s="427"/>
      <c r="D20" s="22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</row>
    <row r="21" spans="1:16" ht="13.65" customHeight="1" x14ac:dyDescent="0.25">
      <c r="A21" s="427"/>
      <c r="B21" s="429"/>
      <c r="C21" s="427"/>
      <c r="D21" s="22"/>
      <c r="E21" s="449" t="s">
        <v>269</v>
      </c>
      <c r="F21" s="449"/>
      <c r="G21" s="449"/>
      <c r="H21" s="449"/>
      <c r="I21" s="449"/>
      <c r="J21" s="449"/>
      <c r="K21" s="449"/>
      <c r="L21" s="449"/>
      <c r="M21" s="449"/>
      <c r="N21" s="449"/>
      <c r="O21" s="449"/>
      <c r="P21" s="449"/>
    </row>
    <row r="22" spans="1:16" ht="13.65" customHeight="1" x14ac:dyDescent="0.25">
      <c r="A22" s="427"/>
      <c r="B22" s="427"/>
      <c r="C22" s="427"/>
      <c r="D22" s="22"/>
      <c r="E22" s="449" t="s">
        <v>270</v>
      </c>
      <c r="F22" s="449"/>
      <c r="G22" s="449"/>
      <c r="H22" s="449"/>
      <c r="I22" s="449"/>
      <c r="J22" s="449"/>
      <c r="K22" s="449"/>
      <c r="L22" s="449"/>
      <c r="M22" s="449"/>
      <c r="N22" s="449"/>
      <c r="O22" s="449"/>
      <c r="P22" s="449"/>
    </row>
    <row r="23" spans="1:16" ht="13.65" customHeight="1" x14ac:dyDescent="0.25">
      <c r="A23" s="427"/>
      <c r="B23" s="427"/>
      <c r="C23" s="427"/>
      <c r="D23" s="22"/>
      <c r="E23" s="449"/>
      <c r="F23" s="449"/>
      <c r="G23" s="449"/>
      <c r="H23" s="449"/>
      <c r="I23" s="449"/>
      <c r="J23" s="449"/>
      <c r="K23" s="449"/>
      <c r="L23" s="449"/>
      <c r="M23" s="449"/>
      <c r="N23" s="449"/>
      <c r="O23" s="449"/>
      <c r="P23" s="449"/>
    </row>
    <row r="24" spans="1:16" ht="13.65" customHeight="1" x14ac:dyDescent="0.25">
      <c r="A24" s="427"/>
      <c r="B24" s="427"/>
      <c r="C24" s="427"/>
      <c r="D24" s="22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</row>
    <row r="25" spans="1:16" ht="13.65" customHeight="1" x14ac:dyDescent="0.25">
      <c r="A25" s="427"/>
      <c r="B25" s="429"/>
      <c r="C25" s="427"/>
      <c r="D25" s="22"/>
      <c r="E25" s="449" t="s">
        <v>271</v>
      </c>
      <c r="F25" s="449"/>
      <c r="G25" s="449"/>
      <c r="H25" s="449"/>
      <c r="I25" s="449"/>
      <c r="J25" s="449"/>
      <c r="K25" s="449"/>
      <c r="L25" s="449"/>
      <c r="M25" s="449"/>
      <c r="N25" s="449"/>
      <c r="O25" s="449"/>
      <c r="P25" s="449"/>
    </row>
    <row r="26" spans="1:16" ht="13.65" customHeight="1" x14ac:dyDescent="0.25">
      <c r="A26" s="427"/>
      <c r="B26" s="427"/>
      <c r="C26" s="427"/>
      <c r="D26" s="22"/>
      <c r="E26" s="449" t="s">
        <v>272</v>
      </c>
      <c r="F26" s="449"/>
      <c r="G26" s="449"/>
      <c r="H26" s="449"/>
      <c r="I26" s="449"/>
      <c r="J26" s="449"/>
      <c r="K26" s="449"/>
      <c r="L26" s="449"/>
      <c r="M26" s="449"/>
      <c r="N26" s="449"/>
      <c r="O26" s="449"/>
      <c r="P26" s="449"/>
    </row>
    <row r="27" spans="1:16" ht="13.65" customHeight="1" x14ac:dyDescent="0.25">
      <c r="A27" s="427"/>
      <c r="B27" s="427"/>
      <c r="C27" s="427"/>
      <c r="D27" s="22"/>
      <c r="E27" s="449"/>
      <c r="F27" s="449"/>
      <c r="G27" s="449"/>
      <c r="H27" s="449"/>
      <c r="I27" s="449"/>
      <c r="J27" s="449"/>
      <c r="K27" s="449"/>
      <c r="L27" s="449"/>
      <c r="M27" s="449"/>
      <c r="N27" s="449"/>
      <c r="O27" s="449"/>
      <c r="P27" s="449"/>
    </row>
    <row r="28" spans="1:16" x14ac:dyDescent="0.25">
      <c r="A28" s="450" t="s">
        <v>273</v>
      </c>
      <c r="B28" s="451"/>
      <c r="C28" s="451"/>
      <c r="D28" s="451"/>
      <c r="E28" s="451"/>
      <c r="F28" s="451"/>
      <c r="G28" s="451"/>
      <c r="H28" s="451"/>
      <c r="I28" s="451"/>
      <c r="J28" s="451"/>
      <c r="K28" s="451"/>
      <c r="L28" s="451"/>
      <c r="M28" s="451"/>
      <c r="N28" s="451"/>
      <c r="O28" s="451"/>
      <c r="P28" s="451"/>
    </row>
    <row r="29" spans="1:16" x14ac:dyDescent="0.25">
      <c r="A29" s="20"/>
      <c r="B29" s="20"/>
      <c r="C29" s="20"/>
      <c r="D29" s="22"/>
      <c r="E29" s="22" t="s">
        <v>133</v>
      </c>
      <c r="K29" s="22"/>
    </row>
    <row r="30" spans="1:16" x14ac:dyDescent="0.25">
      <c r="A30" s="20" t="s">
        <v>131</v>
      </c>
      <c r="B30" s="408" t="s">
        <v>225</v>
      </c>
      <c r="C30" s="20" t="s">
        <v>132</v>
      </c>
      <c r="D30" s="22"/>
      <c r="E30" s="52" t="str">
        <f>IF('1st Detail'!$G$12="","",'1st Detail'!$G$12)</f>
        <v>2022/23</v>
      </c>
      <c r="F30" s="55" t="s">
        <v>233</v>
      </c>
      <c r="G30" s="22"/>
      <c r="H30" s="22"/>
      <c r="I30" s="22"/>
      <c r="J30" s="22"/>
      <c r="K30" s="22"/>
      <c r="L30" s="22"/>
      <c r="M30" s="22"/>
      <c r="N30" s="22"/>
      <c r="O30" s="22"/>
      <c r="P30" s="22"/>
    </row>
    <row r="31" spans="1:16" x14ac:dyDescent="0.25">
      <c r="A31" s="20"/>
      <c r="B31" s="20"/>
      <c r="C31" s="20"/>
      <c r="D31" s="22"/>
      <c r="E31" s="123" t="s">
        <v>167</v>
      </c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</row>
    <row r="32" spans="1:16" ht="28.5" customHeight="1" x14ac:dyDescent="0.25">
      <c r="A32" s="20"/>
      <c r="B32" s="20"/>
      <c r="C32" s="20"/>
      <c r="D32" s="22"/>
      <c r="E32" s="22" t="s">
        <v>109</v>
      </c>
      <c r="F32" s="446"/>
      <c r="G32" s="447"/>
      <c r="H32" s="447"/>
      <c r="I32" s="447"/>
      <c r="J32" s="447"/>
      <c r="K32" s="22"/>
      <c r="L32" s="22" t="s">
        <v>110</v>
      </c>
      <c r="M32" s="446"/>
      <c r="N32" s="446"/>
      <c r="O32" s="446"/>
      <c r="P32" s="22"/>
    </row>
    <row r="33" spans="1:16" x14ac:dyDescent="0.25">
      <c r="A33" s="20"/>
      <c r="B33" s="20"/>
      <c r="C33" s="20"/>
      <c r="D33" s="20"/>
      <c r="E33" s="20"/>
      <c r="F33" s="23" t="s">
        <v>111</v>
      </c>
      <c r="G33" s="24"/>
      <c r="H33" s="24"/>
      <c r="I33" s="24"/>
      <c r="J33" s="24"/>
      <c r="K33" s="20"/>
      <c r="L33" s="20"/>
      <c r="M33" s="20"/>
      <c r="N33" s="20"/>
      <c r="O33" s="20"/>
      <c r="P33" s="20"/>
    </row>
    <row r="34" spans="1:16" x14ac:dyDescent="0.25">
      <c r="A34" s="20"/>
      <c r="B34" s="20"/>
      <c r="C34" s="20"/>
      <c r="D34" s="20"/>
      <c r="E34" s="20"/>
      <c r="F34" s="23" t="s">
        <v>112</v>
      </c>
      <c r="G34" s="24"/>
      <c r="H34" s="24"/>
      <c r="I34" s="24"/>
      <c r="J34" s="24"/>
      <c r="K34" s="20"/>
      <c r="L34" s="20"/>
      <c r="M34" s="20"/>
      <c r="N34" s="20"/>
      <c r="O34" s="20"/>
      <c r="P34" s="20"/>
    </row>
    <row r="35" spans="1:16" ht="27.6" x14ac:dyDescent="0.25">
      <c r="A35" s="20"/>
      <c r="B35" s="20"/>
      <c r="C35" s="20"/>
      <c r="D35" s="22"/>
      <c r="E35" s="56" t="s">
        <v>155</v>
      </c>
      <c r="F35" s="446" t="s">
        <v>284</v>
      </c>
      <c r="G35" s="447"/>
      <c r="H35" s="447"/>
      <c r="I35" s="447"/>
      <c r="J35" s="447"/>
      <c r="K35" s="22"/>
      <c r="L35" s="22" t="s">
        <v>113</v>
      </c>
      <c r="M35" s="446" t="s">
        <v>285</v>
      </c>
      <c r="N35" s="446"/>
      <c r="O35" s="446"/>
      <c r="P35" s="22"/>
    </row>
    <row r="36" spans="1:16" ht="14.4" thickBot="1" x14ac:dyDescent="0.3">
      <c r="A36" s="430"/>
      <c r="B36" s="430"/>
      <c r="C36" s="430"/>
      <c r="D36" s="430"/>
      <c r="E36" s="430"/>
      <c r="F36" s="430"/>
      <c r="G36" s="430"/>
      <c r="H36" s="430"/>
      <c r="I36" s="430"/>
      <c r="J36" s="430"/>
      <c r="K36" s="430"/>
      <c r="L36" s="430"/>
      <c r="M36" s="430"/>
      <c r="N36" s="430"/>
      <c r="O36" s="430"/>
      <c r="P36" s="430"/>
    </row>
    <row r="37" spans="1:16" ht="14.4" thickTop="1" x14ac:dyDescent="0.2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</row>
    <row r="38" spans="1:16" x14ac:dyDescent="0.25">
      <c r="A38" s="20"/>
      <c r="B38" s="20"/>
      <c r="C38" s="20"/>
      <c r="D38" s="22"/>
      <c r="E38" s="22" t="s">
        <v>114</v>
      </c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6" x14ac:dyDescent="0.25">
      <c r="A39" s="20" t="s">
        <v>131</v>
      </c>
      <c r="B39" s="408" t="s">
        <v>225</v>
      </c>
      <c r="C39" s="20" t="s">
        <v>132</v>
      </c>
      <c r="D39" s="22"/>
      <c r="E39" s="52" t="str">
        <f>IF('1st Detail'!$G$12="","",'1st Detail'!$G$12)</f>
        <v>2022/23</v>
      </c>
      <c r="F39" s="22" t="str">
        <f>F30</f>
        <v>CHARTER SCHOOL FIRST INTERIM FINANCIAL REPORT -- ALTERNATIVE FORM:  This report</v>
      </c>
      <c r="G39" s="22"/>
      <c r="H39" s="22"/>
      <c r="I39" s="22"/>
      <c r="J39" s="22"/>
      <c r="K39" s="22"/>
      <c r="L39" s="22"/>
      <c r="M39" s="22"/>
      <c r="N39" s="22"/>
      <c r="O39" s="22"/>
      <c r="P39" s="22"/>
    </row>
    <row r="40" spans="1:16" x14ac:dyDescent="0.25">
      <c r="A40" s="20"/>
      <c r="B40" s="20"/>
      <c r="C40" s="20"/>
      <c r="D40" s="22"/>
      <c r="E40" s="123" t="s">
        <v>166</v>
      </c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</row>
    <row r="41" spans="1:16" ht="33" customHeight="1" x14ac:dyDescent="0.25">
      <c r="A41" s="20"/>
      <c r="B41" s="20"/>
      <c r="C41" s="20"/>
      <c r="D41" s="22"/>
      <c r="E41" s="22" t="s">
        <v>109</v>
      </c>
      <c r="F41" s="446"/>
      <c r="G41" s="446"/>
      <c r="H41" s="446"/>
      <c r="I41" s="446"/>
      <c r="J41" s="446"/>
      <c r="K41" s="22"/>
      <c r="L41" s="22" t="s">
        <v>110</v>
      </c>
      <c r="M41" s="453"/>
      <c r="N41" s="446"/>
      <c r="O41" s="446"/>
      <c r="P41" s="22"/>
    </row>
    <row r="42" spans="1:16" ht="26.4" x14ac:dyDescent="0.25">
      <c r="A42" s="20"/>
      <c r="B42" s="20"/>
      <c r="C42" s="20"/>
      <c r="D42" s="20"/>
      <c r="E42" s="20"/>
      <c r="F42" s="25" t="s">
        <v>115</v>
      </c>
      <c r="G42" s="25"/>
      <c r="H42" s="25"/>
      <c r="I42" s="25"/>
      <c r="J42" s="25"/>
      <c r="K42" s="20"/>
      <c r="L42" s="20"/>
      <c r="M42" s="26"/>
      <c r="N42" s="26"/>
      <c r="O42" s="26"/>
      <c r="P42" s="20"/>
    </row>
    <row r="43" spans="1:16" x14ac:dyDescent="0.25">
      <c r="A43" s="20"/>
      <c r="B43" s="20"/>
      <c r="C43" s="20"/>
      <c r="D43" s="20"/>
      <c r="E43" s="20"/>
      <c r="F43" s="19" t="s">
        <v>112</v>
      </c>
      <c r="G43" s="19"/>
      <c r="H43" s="19"/>
      <c r="I43" s="19"/>
      <c r="J43" s="19"/>
      <c r="K43" s="20"/>
      <c r="L43" s="20"/>
      <c r="M43" s="20"/>
      <c r="N43" s="20"/>
      <c r="O43" s="20"/>
      <c r="P43" s="20"/>
    </row>
    <row r="44" spans="1:16" ht="27.6" x14ac:dyDescent="0.25">
      <c r="A44" s="20"/>
      <c r="B44" s="20"/>
      <c r="C44" s="20"/>
      <c r="D44" s="22"/>
      <c r="E44" s="56" t="s">
        <v>155</v>
      </c>
      <c r="F44" s="446" t="s">
        <v>286</v>
      </c>
      <c r="G44" s="446"/>
      <c r="H44" s="446"/>
      <c r="I44" s="446"/>
      <c r="J44" s="446"/>
      <c r="K44" s="22"/>
      <c r="L44" s="22" t="s">
        <v>113</v>
      </c>
      <c r="M44" s="446" t="s">
        <v>287</v>
      </c>
      <c r="N44" s="446"/>
      <c r="O44" s="446"/>
      <c r="P44" s="22"/>
    </row>
    <row r="45" spans="1:16" ht="14.4" thickBot="1" x14ac:dyDescent="0.3">
      <c r="A45" s="22"/>
      <c r="B45" s="430"/>
      <c r="C45" s="430"/>
      <c r="D45" s="430"/>
      <c r="E45" s="430"/>
      <c r="F45" s="430"/>
      <c r="G45" s="430"/>
      <c r="H45" s="430"/>
      <c r="I45" s="430"/>
      <c r="J45" s="430"/>
      <c r="K45" s="430"/>
      <c r="L45" s="430"/>
      <c r="M45" s="430"/>
      <c r="N45" s="430"/>
      <c r="O45" s="430"/>
      <c r="P45" s="430"/>
    </row>
    <row r="46" spans="1:16" ht="5.0999999999999996" customHeight="1" thickTop="1" x14ac:dyDescent="0.2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16" x14ac:dyDescent="0.25">
      <c r="A47" s="20"/>
      <c r="B47" s="20"/>
      <c r="C47" s="20"/>
      <c r="D47" s="20"/>
      <c r="E47" s="55" t="s">
        <v>234</v>
      </c>
      <c r="P47" s="20"/>
    </row>
    <row r="48" spans="1:16" x14ac:dyDescent="0.2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</row>
    <row r="49" spans="1:16" x14ac:dyDescent="0.25">
      <c r="A49" s="20"/>
      <c r="B49" s="20"/>
      <c r="C49" s="20"/>
      <c r="D49" s="20"/>
      <c r="E49" s="27" t="s">
        <v>116</v>
      </c>
      <c r="K49" s="22"/>
      <c r="L49" s="27" t="s">
        <v>117</v>
      </c>
    </row>
    <row r="50" spans="1:16" ht="27.75" customHeight="1" x14ac:dyDescent="0.25">
      <c r="A50" s="20"/>
      <c r="B50" s="20"/>
      <c r="C50" s="20"/>
      <c r="D50" s="20"/>
      <c r="E50" s="446" t="s">
        <v>286</v>
      </c>
      <c r="F50" s="446"/>
      <c r="G50" s="446"/>
      <c r="H50" s="446"/>
      <c r="I50" s="22"/>
      <c r="J50" s="22"/>
      <c r="K50" s="22"/>
      <c r="L50" s="446" t="s">
        <v>290</v>
      </c>
      <c r="M50" s="446"/>
      <c r="N50" s="446"/>
      <c r="O50" s="446"/>
    </row>
    <row r="51" spans="1:16" x14ac:dyDescent="0.25">
      <c r="A51" s="20"/>
      <c r="B51" s="20"/>
      <c r="C51" s="20"/>
      <c r="D51" s="20"/>
      <c r="E51" s="29" t="s">
        <v>118</v>
      </c>
      <c r="F51" s="29"/>
      <c r="G51" s="29"/>
      <c r="H51" s="29"/>
      <c r="I51" s="22"/>
      <c r="K51" s="22"/>
      <c r="L51" s="29" t="s">
        <v>118</v>
      </c>
      <c r="M51" s="29"/>
      <c r="N51" s="29"/>
      <c r="O51" s="29"/>
      <c r="P51" s="22"/>
    </row>
    <row r="52" spans="1:16" ht="21" customHeight="1" x14ac:dyDescent="0.25">
      <c r="A52" s="20"/>
      <c r="B52" s="20"/>
      <c r="C52" s="20"/>
      <c r="D52" s="20"/>
      <c r="E52" s="446" t="s">
        <v>287</v>
      </c>
      <c r="F52" s="446"/>
      <c r="G52" s="446"/>
      <c r="H52" s="446"/>
      <c r="I52" s="22"/>
      <c r="J52" s="22"/>
      <c r="K52" s="22"/>
      <c r="L52" s="446" t="s">
        <v>291</v>
      </c>
      <c r="M52" s="446"/>
      <c r="N52" s="446"/>
      <c r="O52" s="446"/>
    </row>
    <row r="53" spans="1:16" x14ac:dyDescent="0.25">
      <c r="A53" s="20"/>
      <c r="B53" s="20"/>
      <c r="C53" s="20"/>
      <c r="D53" s="20"/>
      <c r="E53" s="29" t="s">
        <v>119</v>
      </c>
      <c r="F53" s="29"/>
      <c r="G53" s="29"/>
      <c r="H53" s="29"/>
      <c r="I53" s="22"/>
      <c r="J53" s="22"/>
      <c r="K53" s="22"/>
      <c r="L53" s="29" t="s">
        <v>119</v>
      </c>
      <c r="M53" s="29"/>
      <c r="N53" s="29"/>
      <c r="O53" s="29"/>
    </row>
    <row r="54" spans="1:16" ht="21" customHeight="1" x14ac:dyDescent="0.25">
      <c r="A54" s="20"/>
      <c r="B54" s="20"/>
      <c r="C54" s="20"/>
      <c r="D54" s="20"/>
      <c r="E54" s="446" t="s">
        <v>288</v>
      </c>
      <c r="F54" s="446"/>
      <c r="G54" s="446"/>
      <c r="H54" s="446"/>
      <c r="I54" s="22"/>
      <c r="J54" s="22"/>
      <c r="K54" s="22"/>
      <c r="L54" s="446" t="s">
        <v>292</v>
      </c>
      <c r="M54" s="446"/>
      <c r="N54" s="446"/>
      <c r="O54" s="446"/>
    </row>
    <row r="55" spans="1:16" x14ac:dyDescent="0.25">
      <c r="A55" s="22"/>
      <c r="B55" s="22"/>
      <c r="C55" s="22"/>
      <c r="D55" s="22"/>
      <c r="E55" s="29" t="s">
        <v>156</v>
      </c>
      <c r="F55" s="29"/>
      <c r="G55" s="29"/>
      <c r="H55" s="29"/>
      <c r="I55" s="22"/>
      <c r="J55" s="22"/>
      <c r="K55" s="22"/>
      <c r="L55" s="29" t="s">
        <v>156</v>
      </c>
      <c r="M55" s="29"/>
      <c r="N55" s="29"/>
      <c r="O55" s="29"/>
      <c r="P55" s="22"/>
    </row>
    <row r="56" spans="1:16" ht="21" customHeight="1" x14ac:dyDescent="0.25">
      <c r="A56" s="22"/>
      <c r="B56" s="22"/>
      <c r="C56" s="22"/>
      <c r="D56" s="22"/>
      <c r="E56" s="446" t="s">
        <v>289</v>
      </c>
      <c r="F56" s="446"/>
      <c r="G56" s="446"/>
      <c r="H56" s="446"/>
      <c r="I56" s="22"/>
      <c r="J56" s="22"/>
      <c r="K56" s="22"/>
      <c r="L56" s="446" t="s">
        <v>293</v>
      </c>
      <c r="M56" s="446"/>
      <c r="N56" s="446"/>
      <c r="O56" s="446"/>
      <c r="P56" s="22"/>
    </row>
    <row r="57" spans="1:16" x14ac:dyDescent="0.25">
      <c r="A57" s="22"/>
      <c r="B57" s="22"/>
      <c r="C57" s="22"/>
      <c r="D57" s="22"/>
      <c r="E57" s="57" t="s">
        <v>157</v>
      </c>
      <c r="F57" s="29"/>
      <c r="G57" s="29"/>
      <c r="H57" s="29"/>
      <c r="I57" s="22"/>
      <c r="K57" s="22"/>
      <c r="L57" s="57" t="s">
        <v>157</v>
      </c>
      <c r="M57" s="29"/>
      <c r="N57" s="29"/>
      <c r="O57" s="29"/>
      <c r="P57" s="22"/>
    </row>
    <row r="58" spans="1:16" ht="14.4" thickBot="1" x14ac:dyDescent="0.3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</row>
    <row r="59" spans="1:16" ht="21.75" customHeight="1" thickTop="1" x14ac:dyDescent="0.25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</row>
    <row r="60" spans="1:16" x14ac:dyDescent="0.25">
      <c r="E60" s="124" t="s">
        <v>170</v>
      </c>
    </row>
    <row r="61" spans="1:16" ht="14.4" x14ac:dyDescent="0.3">
      <c r="E61" s="124" t="s">
        <v>168</v>
      </c>
    </row>
    <row r="63" spans="1:16" ht="17.25" customHeight="1" x14ac:dyDescent="0.25">
      <c r="E63" s="446"/>
      <c r="F63" s="446"/>
      <c r="G63" s="446"/>
      <c r="H63" s="446"/>
      <c r="I63" s="22"/>
      <c r="J63" s="22"/>
      <c r="L63" s="454"/>
      <c r="M63" s="447"/>
      <c r="N63" s="290"/>
    </row>
    <row r="64" spans="1:16" x14ac:dyDescent="0.25">
      <c r="E64" s="29" t="s">
        <v>169</v>
      </c>
      <c r="F64" s="29"/>
      <c r="G64" s="29"/>
      <c r="H64" s="29"/>
      <c r="I64" s="22"/>
      <c r="L64" s="28" t="s">
        <v>172</v>
      </c>
    </row>
  </sheetData>
  <sheetProtection password="D145" sheet="1" objects="1" scenarios="1" selectLockedCells="1"/>
  <mergeCells count="43">
    <mergeCell ref="L56:O56"/>
    <mergeCell ref="L63:M63"/>
    <mergeCell ref="E63:H63"/>
    <mergeCell ref="E54:H54"/>
    <mergeCell ref="L54:O54"/>
    <mergeCell ref="E56:H56"/>
    <mergeCell ref="F41:J41"/>
    <mergeCell ref="M41:O41"/>
    <mergeCell ref="A10:I10"/>
    <mergeCell ref="J11:M11"/>
    <mergeCell ref="E52:H52"/>
    <mergeCell ref="L52:O52"/>
    <mergeCell ref="A12:I12"/>
    <mergeCell ref="F32:J32"/>
    <mergeCell ref="M32:O32"/>
    <mergeCell ref="J12:M12"/>
    <mergeCell ref="L50:O50"/>
    <mergeCell ref="E50:H50"/>
    <mergeCell ref="F44:J44"/>
    <mergeCell ref="M44:O44"/>
    <mergeCell ref="A8:I8"/>
    <mergeCell ref="A9:I9"/>
    <mergeCell ref="F35:J35"/>
    <mergeCell ref="A11:I11"/>
    <mergeCell ref="J10:M10"/>
    <mergeCell ref="E26:P27"/>
    <mergeCell ref="A28:P28"/>
    <mergeCell ref="J8:M8"/>
    <mergeCell ref="B15:P15"/>
    <mergeCell ref="E17:P17"/>
    <mergeCell ref="E18:P19"/>
    <mergeCell ref="E21:P21"/>
    <mergeCell ref="E22:P23"/>
    <mergeCell ref="E25:P25"/>
    <mergeCell ref="J9:M9"/>
    <mergeCell ref="M35:O35"/>
    <mergeCell ref="J7:M7"/>
    <mergeCell ref="A1:P1"/>
    <mergeCell ref="A2:P2"/>
    <mergeCell ref="A4:P4"/>
    <mergeCell ref="A6:I6"/>
    <mergeCell ref="A3:P3"/>
    <mergeCell ref="J6:M6"/>
  </mergeCells>
  <phoneticPr fontId="12" type="noConversion"/>
  <printOptions horizontalCentered="1"/>
  <pageMargins left="0.25" right="0.25" top="0.25" bottom="0.25" header="0" footer="0"/>
  <pageSetup scale="73" orientation="portrait" r:id="rId1"/>
  <headerFooter alignWithMargins="0">
    <oddFooter xml:space="preserve">&amp;L&amp;"Arial,Regular"&amp;10
&amp;C
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Button 1">
              <controlPr defaultSize="0" print="0" autoFill="0" autoPict="0">
                <anchor moveWithCells="1">
                  <from>
                    <xdr:col>13</xdr:col>
                    <xdr:colOff>236220</xdr:colOff>
                    <xdr:row>5</xdr:row>
                    <xdr:rowOff>144780</xdr:rowOff>
                  </from>
                  <to>
                    <xdr:col>15</xdr:col>
                    <xdr:colOff>1104900</xdr:colOff>
                    <xdr:row>11</xdr:row>
                    <xdr:rowOff>6583680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indexed="57"/>
  </sheetPr>
  <dimension ref="A1:O157"/>
  <sheetViews>
    <sheetView showGridLines="0" topLeftCell="A66" zoomScaleNormal="100" workbookViewId="0">
      <selection activeCell="M35" sqref="M35"/>
    </sheetView>
  </sheetViews>
  <sheetFormatPr defaultColWidth="9.44140625" defaultRowHeight="13.8" x14ac:dyDescent="0.25"/>
  <cols>
    <col min="1" max="3" width="2.44140625" customWidth="1"/>
    <col min="4" max="4" width="60" customWidth="1"/>
    <col min="5" max="5" width="16.6640625" bestFit="1" customWidth="1"/>
    <col min="6" max="7" width="15.88671875" customWidth="1"/>
    <col min="8" max="8" width="17.44140625" customWidth="1"/>
    <col min="9" max="10" width="15.88671875" customWidth="1"/>
    <col min="11" max="11" width="17.44140625" customWidth="1"/>
    <col min="12" max="13" width="15.88671875" customWidth="1"/>
    <col min="14" max="14" width="17" customWidth="1"/>
    <col min="15" max="15" width="1.44140625" customWidth="1"/>
  </cols>
  <sheetData>
    <row r="1" spans="1:15" ht="15.6" x14ac:dyDescent="0.3">
      <c r="A1" s="458" t="s">
        <v>146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88"/>
    </row>
    <row r="2" spans="1:15" ht="15.6" x14ac:dyDescent="0.3">
      <c r="A2" s="459" t="s">
        <v>154</v>
      </c>
      <c r="B2" s="458"/>
      <c r="C2" s="458"/>
      <c r="D2" s="458"/>
      <c r="E2" s="458"/>
      <c r="F2" s="458"/>
      <c r="G2" s="458"/>
      <c r="H2" s="458"/>
      <c r="I2" s="458"/>
      <c r="J2" s="458"/>
      <c r="K2" s="458"/>
      <c r="L2" s="458"/>
      <c r="M2" s="458"/>
      <c r="N2" s="458"/>
      <c r="O2" s="88"/>
    </row>
    <row r="3" spans="1:15" ht="15.6" x14ac:dyDescent="0.3">
      <c r="A3" s="457" t="s">
        <v>232</v>
      </c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88"/>
    </row>
    <row r="4" spans="1:15" ht="15.6" x14ac:dyDescent="0.3">
      <c r="A4" s="458"/>
      <c r="B4" s="459"/>
      <c r="C4" s="459"/>
      <c r="D4" s="459"/>
      <c r="E4" s="459"/>
      <c r="F4" s="459"/>
      <c r="G4" s="459"/>
      <c r="H4" s="459"/>
      <c r="I4" s="459"/>
      <c r="J4" s="459"/>
      <c r="K4" s="459"/>
      <c r="L4" s="459"/>
      <c r="M4" s="459"/>
      <c r="N4" s="459"/>
      <c r="O4" s="88"/>
    </row>
    <row r="5" spans="1:15" x14ac:dyDescent="0.25">
      <c r="A5" s="48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88"/>
    </row>
    <row r="6" spans="1:15" x14ac:dyDescent="0.25">
      <c r="A6" s="31"/>
      <c r="B6" s="31"/>
      <c r="C6" s="31"/>
      <c r="D6" s="31"/>
      <c r="E6" s="31"/>
      <c r="F6" s="31" t="s">
        <v>106</v>
      </c>
      <c r="G6" s="456" t="s">
        <v>279</v>
      </c>
      <c r="H6" s="456"/>
      <c r="I6" s="60"/>
      <c r="J6" s="125"/>
      <c r="K6" s="125"/>
      <c r="L6" s="125"/>
      <c r="M6" s="125"/>
      <c r="N6" s="1"/>
      <c r="O6" s="88"/>
    </row>
    <row r="7" spans="1:15" x14ac:dyDescent="0.25">
      <c r="A7" s="31"/>
      <c r="B7" s="31"/>
      <c r="C7" s="31"/>
      <c r="D7" s="31"/>
      <c r="E7" s="31"/>
      <c r="F7" s="291" t="s">
        <v>173</v>
      </c>
      <c r="G7" s="456"/>
      <c r="H7" s="456"/>
      <c r="I7" s="60"/>
      <c r="J7" s="125"/>
      <c r="K7" s="125"/>
      <c r="L7" s="125"/>
      <c r="M7" s="125"/>
      <c r="N7" s="1"/>
      <c r="O7" s="88"/>
    </row>
    <row r="8" spans="1:15" x14ac:dyDescent="0.25">
      <c r="A8" s="31"/>
      <c r="B8" s="31"/>
      <c r="C8" s="31"/>
      <c r="D8" s="31"/>
      <c r="E8" s="31"/>
      <c r="F8" s="31" t="s">
        <v>128</v>
      </c>
      <c r="G8" s="455" t="s">
        <v>280</v>
      </c>
      <c r="H8" s="455"/>
      <c r="I8" s="125"/>
      <c r="J8" s="125"/>
      <c r="K8" s="125"/>
      <c r="L8" s="125"/>
      <c r="M8" s="125"/>
      <c r="O8" s="88"/>
    </row>
    <row r="9" spans="1:15" x14ac:dyDescent="0.25">
      <c r="A9" s="31"/>
      <c r="B9" s="31"/>
      <c r="C9" s="31"/>
      <c r="D9" s="31"/>
      <c r="E9" s="31"/>
      <c r="F9" s="31" t="s">
        <v>107</v>
      </c>
      <c r="G9" s="469" t="s">
        <v>281</v>
      </c>
      <c r="H9" s="469"/>
      <c r="I9" s="45"/>
      <c r="J9" s="45"/>
      <c r="K9" s="45"/>
      <c r="L9" s="45"/>
      <c r="M9" s="45"/>
      <c r="N9" s="54"/>
      <c r="O9" s="88"/>
    </row>
    <row r="10" spans="1:15" x14ac:dyDescent="0.25">
      <c r="A10" s="31"/>
      <c r="B10" s="31"/>
      <c r="C10" s="31"/>
      <c r="D10" s="31"/>
      <c r="E10" s="31"/>
      <c r="F10" s="31" t="s">
        <v>108</v>
      </c>
      <c r="G10" s="470" t="s">
        <v>147</v>
      </c>
      <c r="H10" s="470"/>
      <c r="I10" s="45"/>
      <c r="J10" s="45"/>
      <c r="K10" s="45"/>
      <c r="L10" s="45"/>
      <c r="M10" s="45"/>
      <c r="N10" s="54"/>
      <c r="O10" s="88"/>
    </row>
    <row r="11" spans="1:15" x14ac:dyDescent="0.25">
      <c r="A11" s="31"/>
      <c r="B11" s="31"/>
      <c r="C11" s="31"/>
      <c r="D11" s="31"/>
      <c r="E11" s="31"/>
      <c r="F11" s="31" t="s">
        <v>129</v>
      </c>
      <c r="G11" s="469" t="s">
        <v>282</v>
      </c>
      <c r="H11" s="469"/>
      <c r="I11" s="45"/>
      <c r="J11" s="45"/>
      <c r="K11" s="45"/>
      <c r="L11" s="45"/>
      <c r="M11" s="45"/>
      <c r="N11" s="54"/>
      <c r="O11" s="88"/>
    </row>
    <row r="12" spans="1:15" x14ac:dyDescent="0.25">
      <c r="A12" s="31"/>
      <c r="B12" s="31"/>
      <c r="C12" s="31"/>
      <c r="D12" s="31"/>
      <c r="E12" s="31"/>
      <c r="F12" s="31" t="s">
        <v>151</v>
      </c>
      <c r="G12" s="471" t="s">
        <v>242</v>
      </c>
      <c r="H12" s="471"/>
      <c r="I12" s="45"/>
      <c r="J12" s="45"/>
      <c r="K12" s="45"/>
      <c r="L12" s="45"/>
      <c r="M12" s="45"/>
      <c r="N12" s="54"/>
      <c r="O12" s="88"/>
    </row>
    <row r="13" spans="1:15" ht="32.25" customHeight="1" x14ac:dyDescent="0.25">
      <c r="A13" s="31"/>
      <c r="B13" s="31"/>
      <c r="C13" s="31"/>
      <c r="D13" s="31"/>
      <c r="E13" s="45"/>
      <c r="F13" s="46"/>
      <c r="G13" s="46"/>
      <c r="H13" s="46"/>
      <c r="I13" s="46"/>
      <c r="J13" s="46"/>
      <c r="K13" s="46"/>
      <c r="L13" s="46"/>
      <c r="M13" s="46"/>
      <c r="N13" s="47"/>
      <c r="O13" s="88"/>
    </row>
    <row r="14" spans="1:15" ht="21.75" customHeight="1" x14ac:dyDescent="0.25">
      <c r="A14" s="120" t="s">
        <v>158</v>
      </c>
      <c r="B14" s="31"/>
      <c r="C14" s="31"/>
      <c r="D14" s="31"/>
      <c r="E14" s="45"/>
      <c r="F14" s="46"/>
      <c r="G14" s="46"/>
      <c r="H14" s="46"/>
      <c r="I14" s="46"/>
      <c r="J14" s="46"/>
      <c r="K14" s="46"/>
      <c r="L14" s="46"/>
      <c r="M14" s="46"/>
      <c r="N14" s="47"/>
      <c r="O14" s="88"/>
    </row>
    <row r="15" spans="1:15" ht="15.6" x14ac:dyDescent="0.3">
      <c r="A15" s="60"/>
      <c r="B15" s="63" t="s">
        <v>283</v>
      </c>
      <c r="C15" s="117" t="s">
        <v>276</v>
      </c>
      <c r="D15" s="60"/>
      <c r="E15" s="60"/>
      <c r="F15" s="60"/>
      <c r="G15" s="60"/>
      <c r="H15" s="60"/>
      <c r="I15" s="60"/>
      <c r="J15" s="60"/>
      <c r="K15" s="60"/>
      <c r="L15" s="46"/>
      <c r="M15" s="46"/>
      <c r="N15" s="47"/>
      <c r="O15" s="88"/>
    </row>
    <row r="16" spans="1:15" ht="6.75" customHeight="1" x14ac:dyDescent="0.3">
      <c r="A16" s="60"/>
      <c r="B16" s="31"/>
      <c r="C16" s="118"/>
      <c r="D16" s="31"/>
      <c r="E16" s="45"/>
      <c r="F16" s="46"/>
      <c r="G16" s="46"/>
      <c r="H16" s="46"/>
      <c r="I16" s="46"/>
      <c r="J16" s="46"/>
      <c r="K16" s="46"/>
      <c r="L16" s="46"/>
      <c r="M16" s="46"/>
      <c r="N16" s="47"/>
      <c r="O16" s="88"/>
    </row>
    <row r="17" spans="1:15" ht="15.6" x14ac:dyDescent="0.3">
      <c r="A17" s="60"/>
      <c r="B17" s="63"/>
      <c r="C17" s="119" t="s">
        <v>274</v>
      </c>
      <c r="D17" s="431"/>
      <c r="E17" s="431"/>
      <c r="F17" s="431"/>
      <c r="G17" s="431"/>
      <c r="H17" s="431"/>
      <c r="I17" s="431"/>
      <c r="J17" s="46"/>
      <c r="K17" s="46"/>
      <c r="L17" s="46"/>
      <c r="M17" s="46"/>
      <c r="N17" s="47"/>
      <c r="O17" s="88"/>
    </row>
    <row r="18" spans="1:15" ht="26.25" customHeight="1" x14ac:dyDescent="0.25">
      <c r="A18" s="1"/>
      <c r="B18" s="1"/>
      <c r="C18" s="1"/>
      <c r="D18" s="1"/>
      <c r="E18" s="1"/>
      <c r="F18" s="2"/>
      <c r="G18" s="2"/>
      <c r="H18" s="2"/>
      <c r="I18" s="2"/>
      <c r="J18" s="2"/>
      <c r="K18" s="2"/>
      <c r="L18" s="2"/>
      <c r="M18" s="2"/>
      <c r="N18" s="2"/>
      <c r="O18" s="88"/>
    </row>
    <row r="19" spans="1:15" ht="18" customHeight="1" x14ac:dyDescent="0.25">
      <c r="A19" s="65"/>
      <c r="B19" s="66"/>
      <c r="C19" s="66"/>
      <c r="D19" s="67"/>
      <c r="E19" s="68"/>
      <c r="F19" s="460" t="s">
        <v>226</v>
      </c>
      <c r="G19" s="461"/>
      <c r="H19" s="462"/>
      <c r="I19" s="463" t="s">
        <v>227</v>
      </c>
      <c r="J19" s="464"/>
      <c r="K19" s="465"/>
      <c r="L19" s="466" t="s">
        <v>223</v>
      </c>
      <c r="M19" s="467"/>
      <c r="N19" s="468"/>
      <c r="O19" s="89"/>
    </row>
    <row r="20" spans="1:15" x14ac:dyDescent="0.25">
      <c r="A20" s="69"/>
      <c r="B20" s="70"/>
      <c r="C20" s="70"/>
      <c r="D20" s="71" t="s">
        <v>120</v>
      </c>
      <c r="E20" s="72" t="s">
        <v>75</v>
      </c>
      <c r="F20" s="61" t="s">
        <v>159</v>
      </c>
      <c r="G20" s="62" t="s">
        <v>160</v>
      </c>
      <c r="H20" s="49" t="s">
        <v>161</v>
      </c>
      <c r="I20" s="111" t="s">
        <v>159</v>
      </c>
      <c r="J20" s="112" t="s">
        <v>160</v>
      </c>
      <c r="K20" s="92" t="s">
        <v>161</v>
      </c>
      <c r="L20" s="74" t="s">
        <v>159</v>
      </c>
      <c r="M20" s="75" t="s">
        <v>160</v>
      </c>
      <c r="N20" s="76" t="s">
        <v>161</v>
      </c>
      <c r="O20" s="89"/>
    </row>
    <row r="21" spans="1:15" x14ac:dyDescent="0.25">
      <c r="A21" s="3" t="s">
        <v>1</v>
      </c>
      <c r="B21" s="4" t="s">
        <v>2</v>
      </c>
      <c r="C21" s="5"/>
      <c r="D21" s="5"/>
      <c r="E21" s="110" t="s">
        <v>0</v>
      </c>
      <c r="F21" s="176"/>
      <c r="G21" s="166"/>
      <c r="H21" s="167"/>
      <c r="I21" s="178"/>
      <c r="J21" s="168"/>
      <c r="K21" s="169"/>
      <c r="L21" s="182"/>
      <c r="M21" s="170"/>
      <c r="N21" s="165"/>
      <c r="O21" s="89"/>
    </row>
    <row r="22" spans="1:15" x14ac:dyDescent="0.25">
      <c r="A22" s="3"/>
      <c r="B22" s="6" t="s">
        <v>3</v>
      </c>
      <c r="C22" s="5" t="s">
        <v>251</v>
      </c>
      <c r="D22" s="5"/>
      <c r="E22" s="154" t="s">
        <v>0</v>
      </c>
      <c r="F22" s="222"/>
      <c r="G22" s="223"/>
      <c r="H22" s="224"/>
      <c r="I22" s="225"/>
      <c r="J22" s="226"/>
      <c r="K22" s="227"/>
      <c r="L22" s="228"/>
      <c r="M22" s="229"/>
      <c r="N22" s="230"/>
      <c r="O22" s="89"/>
    </row>
    <row r="23" spans="1:15" x14ac:dyDescent="0.25">
      <c r="A23" s="3"/>
      <c r="B23" s="4"/>
      <c r="C23" s="5"/>
      <c r="D23" s="5" t="s">
        <v>92</v>
      </c>
      <c r="E23" s="154">
        <v>8011</v>
      </c>
      <c r="F23" s="115">
        <v>1904420</v>
      </c>
      <c r="G23" s="115">
        <v>0</v>
      </c>
      <c r="H23" s="177">
        <f>SUM(F23:G23)</f>
        <v>1904420</v>
      </c>
      <c r="I23" s="115">
        <v>289388</v>
      </c>
      <c r="J23" s="115">
        <v>0</v>
      </c>
      <c r="K23" s="180">
        <f>SUM(I23:J23)</f>
        <v>289388</v>
      </c>
      <c r="L23" s="115">
        <v>1474905.67</v>
      </c>
      <c r="M23" s="115">
        <v>0</v>
      </c>
      <c r="N23" s="95">
        <f>SUM(L23:M23)</f>
        <v>1474905.67</v>
      </c>
      <c r="O23" s="89"/>
    </row>
    <row r="24" spans="1:15" x14ac:dyDescent="0.25">
      <c r="A24" s="3"/>
      <c r="B24" s="4"/>
      <c r="C24" s="5"/>
      <c r="D24" s="5" t="s">
        <v>237</v>
      </c>
      <c r="E24" s="171">
        <v>8012</v>
      </c>
      <c r="F24" s="115">
        <v>858994.28</v>
      </c>
      <c r="G24" s="115">
        <v>0</v>
      </c>
      <c r="H24" s="177">
        <f>SUM(F24:G24)</f>
        <v>858994.28</v>
      </c>
      <c r="I24" s="115">
        <v>210124</v>
      </c>
      <c r="J24" s="115">
        <v>0</v>
      </c>
      <c r="K24" s="180">
        <f>SUM(I24:J24)</f>
        <v>210124</v>
      </c>
      <c r="L24" s="115">
        <v>792531.67</v>
      </c>
      <c r="M24" s="115">
        <v>0</v>
      </c>
      <c r="N24" s="95">
        <f>SUM(L24:M24)</f>
        <v>792531.67</v>
      </c>
      <c r="O24" s="89"/>
    </row>
    <row r="25" spans="1:15" x14ac:dyDescent="0.25">
      <c r="A25" s="3"/>
      <c r="B25" s="4"/>
      <c r="C25" s="5"/>
      <c r="D25" s="5" t="s">
        <v>93</v>
      </c>
      <c r="E25" s="172">
        <v>8019</v>
      </c>
      <c r="F25" s="115">
        <v>0</v>
      </c>
      <c r="G25" s="115">
        <v>0</v>
      </c>
      <c r="H25" s="177">
        <f>SUM(F25:G25)</f>
        <v>0</v>
      </c>
      <c r="I25" s="115">
        <v>0</v>
      </c>
      <c r="J25" s="115">
        <v>0</v>
      </c>
      <c r="K25" s="180">
        <f>SUM(I25:J25)</f>
        <v>0</v>
      </c>
      <c r="L25" s="115" t="s">
        <v>294</v>
      </c>
      <c r="M25" s="115">
        <v>0</v>
      </c>
      <c r="N25" s="95">
        <f>SUM(L25:M25)</f>
        <v>0</v>
      </c>
      <c r="O25" s="89"/>
    </row>
    <row r="26" spans="1:15" x14ac:dyDescent="0.25">
      <c r="A26" s="7"/>
      <c r="B26" s="4" t="s">
        <v>0</v>
      </c>
      <c r="C26" s="5"/>
      <c r="D26" s="43" t="s">
        <v>253</v>
      </c>
      <c r="E26" s="154">
        <v>8096</v>
      </c>
      <c r="F26" s="115">
        <v>1070061.72</v>
      </c>
      <c r="G26" s="115">
        <v>0</v>
      </c>
      <c r="H26" s="177">
        <f>SUM(F26:G26)</f>
        <v>1070061.72</v>
      </c>
      <c r="I26" s="115">
        <v>257257</v>
      </c>
      <c r="J26" s="115">
        <v>0</v>
      </c>
      <c r="K26" s="180">
        <f>SUM(I26:J26)</f>
        <v>257257</v>
      </c>
      <c r="L26" s="115">
        <v>932987.42</v>
      </c>
      <c r="M26" s="115">
        <v>0</v>
      </c>
      <c r="N26" s="95">
        <f>SUM(L26:M26)</f>
        <v>932987.42</v>
      </c>
      <c r="O26" s="89"/>
    </row>
    <row r="27" spans="1:15" x14ac:dyDescent="0.25">
      <c r="A27" s="3"/>
      <c r="B27" s="4"/>
      <c r="C27" s="5"/>
      <c r="D27" s="5" t="s">
        <v>249</v>
      </c>
      <c r="E27" s="173" t="s">
        <v>99</v>
      </c>
      <c r="F27" s="115">
        <v>0</v>
      </c>
      <c r="G27" s="115">
        <v>0</v>
      </c>
      <c r="H27" s="177">
        <f>SUM(F27:G27)</f>
        <v>0</v>
      </c>
      <c r="I27" s="115">
        <v>0</v>
      </c>
      <c r="J27" s="115">
        <v>0</v>
      </c>
      <c r="K27" s="180">
        <f>SUM(I27:J27)</f>
        <v>0</v>
      </c>
      <c r="L27" s="115">
        <v>0</v>
      </c>
      <c r="M27" s="115">
        <v>0</v>
      </c>
      <c r="N27" s="95">
        <f>SUM(L27:M27)</f>
        <v>0</v>
      </c>
      <c r="O27" s="89"/>
    </row>
    <row r="28" spans="1:15" x14ac:dyDescent="0.25">
      <c r="A28" s="3"/>
      <c r="B28" s="4"/>
      <c r="C28" s="5"/>
      <c r="D28" s="5" t="s">
        <v>252</v>
      </c>
      <c r="E28" s="174" t="s">
        <v>0</v>
      </c>
      <c r="F28" s="99">
        <f t="shared" ref="F28:N28" si="0">SUM((F23:F25),(F26:F27))</f>
        <v>3833476</v>
      </c>
      <c r="G28" s="99">
        <f t="shared" si="0"/>
        <v>0</v>
      </c>
      <c r="H28" s="106">
        <f t="shared" si="0"/>
        <v>3833476</v>
      </c>
      <c r="I28" s="77">
        <f t="shared" si="0"/>
        <v>756769</v>
      </c>
      <c r="J28" s="77">
        <f t="shared" si="0"/>
        <v>0</v>
      </c>
      <c r="K28" s="181">
        <f t="shared" si="0"/>
        <v>756769</v>
      </c>
      <c r="L28" s="116">
        <f t="shared" si="0"/>
        <v>3200424.76</v>
      </c>
      <c r="M28" s="116">
        <f t="shared" si="0"/>
        <v>0</v>
      </c>
      <c r="N28" s="116">
        <f t="shared" si="0"/>
        <v>3200424.76</v>
      </c>
      <c r="O28" s="89"/>
    </row>
    <row r="29" spans="1:15" x14ac:dyDescent="0.25">
      <c r="A29" s="3"/>
      <c r="B29" s="4"/>
      <c r="C29" s="5"/>
      <c r="D29" s="5"/>
      <c r="E29" s="155" t="s">
        <v>0</v>
      </c>
      <c r="F29" s="108"/>
      <c r="G29" s="157"/>
      <c r="H29" s="158"/>
      <c r="I29" s="179"/>
      <c r="J29" s="159"/>
      <c r="K29" s="160"/>
      <c r="L29" s="183"/>
      <c r="M29" s="161"/>
      <c r="N29" s="156"/>
      <c r="O29" s="89"/>
    </row>
    <row r="30" spans="1:15" x14ac:dyDescent="0.25">
      <c r="A30" s="3"/>
      <c r="B30" s="6" t="s">
        <v>4</v>
      </c>
      <c r="C30" s="43" t="s">
        <v>171</v>
      </c>
      <c r="D30" s="5"/>
      <c r="E30" s="154" t="s">
        <v>0</v>
      </c>
      <c r="F30" s="231"/>
      <c r="G30" s="214"/>
      <c r="H30" s="232"/>
      <c r="I30" s="233"/>
      <c r="J30" s="217"/>
      <c r="K30" s="234"/>
      <c r="L30" s="235"/>
      <c r="M30" s="219"/>
      <c r="N30" s="107"/>
      <c r="O30" s="89"/>
    </row>
    <row r="31" spans="1:15" x14ac:dyDescent="0.25">
      <c r="A31" s="3"/>
      <c r="B31" s="5"/>
      <c r="C31" s="5"/>
      <c r="D31" s="43" t="s">
        <v>277</v>
      </c>
      <c r="E31" s="175">
        <v>8290</v>
      </c>
      <c r="F31" s="115">
        <v>0</v>
      </c>
      <c r="G31" s="115">
        <v>61026.2</v>
      </c>
      <c r="H31" s="177">
        <f>SUM(F31:G31)</f>
        <v>61026.2</v>
      </c>
      <c r="I31" s="115">
        <v>0</v>
      </c>
      <c r="J31" s="115">
        <v>0</v>
      </c>
      <c r="K31" s="180">
        <f>SUM(I31:J31)</f>
        <v>0</v>
      </c>
      <c r="L31" s="115">
        <v>0</v>
      </c>
      <c r="M31" s="115">
        <v>45575</v>
      </c>
      <c r="N31" s="95">
        <f>SUM(L31:M31)</f>
        <v>45575</v>
      </c>
      <c r="O31" s="89"/>
    </row>
    <row r="32" spans="1:15" x14ac:dyDescent="0.25">
      <c r="A32" s="3"/>
      <c r="B32" s="5"/>
      <c r="C32" s="5"/>
      <c r="D32" s="5" t="s">
        <v>23</v>
      </c>
      <c r="E32" s="172" t="s">
        <v>100</v>
      </c>
      <c r="F32" s="115">
        <v>0</v>
      </c>
      <c r="G32" s="115">
        <v>43625</v>
      </c>
      <c r="H32" s="177">
        <f>SUM(F32:G32)</f>
        <v>43625</v>
      </c>
      <c r="I32" s="115">
        <v>0</v>
      </c>
      <c r="J32" s="115">
        <v>0</v>
      </c>
      <c r="K32" s="180">
        <f>SUM(I32:J32)</f>
        <v>0</v>
      </c>
      <c r="L32" s="115">
        <v>0</v>
      </c>
      <c r="M32" s="115">
        <v>43125</v>
      </c>
      <c r="N32" s="95">
        <f>SUM(L32:M32)</f>
        <v>43125</v>
      </c>
      <c r="O32" s="89"/>
    </row>
    <row r="33" spans="1:15" x14ac:dyDescent="0.25">
      <c r="A33" s="3"/>
      <c r="B33" s="5"/>
      <c r="C33" s="5"/>
      <c r="D33" s="5" t="s">
        <v>24</v>
      </c>
      <c r="E33" s="174">
        <v>8220</v>
      </c>
      <c r="F33" s="115">
        <v>0</v>
      </c>
      <c r="G33" s="115">
        <v>73080</v>
      </c>
      <c r="H33" s="177">
        <f>SUM(F33:G33)</f>
        <v>73080</v>
      </c>
      <c r="I33" s="115">
        <v>0</v>
      </c>
      <c r="J33" s="115">
        <v>0</v>
      </c>
      <c r="K33" s="180">
        <f>SUM(I33:J33)</f>
        <v>0</v>
      </c>
      <c r="L33" s="115">
        <v>0</v>
      </c>
      <c r="M33" s="115">
        <v>58320</v>
      </c>
      <c r="N33" s="95">
        <f>SUM(L33:M33)</f>
        <v>58320</v>
      </c>
      <c r="O33" s="89"/>
    </row>
    <row r="34" spans="1:15" x14ac:dyDescent="0.25">
      <c r="A34" s="3"/>
      <c r="B34" s="5"/>
      <c r="C34" s="5"/>
      <c r="D34" s="43" t="s">
        <v>238</v>
      </c>
      <c r="E34" s="174">
        <v>8221</v>
      </c>
      <c r="F34" s="115"/>
      <c r="G34" s="115"/>
      <c r="H34" s="177">
        <f>SUM(F34:G34)</f>
        <v>0</v>
      </c>
      <c r="I34" s="115"/>
      <c r="J34" s="115"/>
      <c r="K34" s="180">
        <f>SUM(I34:J34)</f>
        <v>0</v>
      </c>
      <c r="L34" s="115"/>
      <c r="M34" s="115"/>
      <c r="N34" s="95">
        <f>SUM(L34:M34)</f>
        <v>0</v>
      </c>
      <c r="O34" s="89"/>
    </row>
    <row r="35" spans="1:15" x14ac:dyDescent="0.25">
      <c r="A35" s="3"/>
      <c r="B35" s="5"/>
      <c r="C35" s="5"/>
      <c r="D35" s="43" t="s">
        <v>26</v>
      </c>
      <c r="E35" s="174" t="s">
        <v>144</v>
      </c>
      <c r="F35" s="115">
        <v>0</v>
      </c>
      <c r="G35" s="115">
        <v>321680</v>
      </c>
      <c r="H35" s="177">
        <f>SUM(F35:G35)</f>
        <v>321680</v>
      </c>
      <c r="I35" s="115">
        <v>0</v>
      </c>
      <c r="J35" s="115">
        <v>20</v>
      </c>
      <c r="K35" s="180">
        <f>SUM(I35:J35)</f>
        <v>20</v>
      </c>
      <c r="L35" s="115">
        <v>0</v>
      </c>
      <c r="M35" s="115">
        <v>321691</v>
      </c>
      <c r="N35" s="95">
        <f>SUM(L35:M35)</f>
        <v>321691</v>
      </c>
      <c r="O35" s="89"/>
    </row>
    <row r="36" spans="1:15" x14ac:dyDescent="0.25">
      <c r="A36" s="3"/>
      <c r="B36" s="5"/>
      <c r="C36" s="5"/>
      <c r="D36" s="5" t="s">
        <v>63</v>
      </c>
      <c r="E36" s="174" t="s">
        <v>0</v>
      </c>
      <c r="F36" s="99">
        <f t="shared" ref="F36:N36" si="1">SUM(F31:F35)</f>
        <v>0</v>
      </c>
      <c r="G36" s="99">
        <f t="shared" si="1"/>
        <v>499411.20000000001</v>
      </c>
      <c r="H36" s="106">
        <f t="shared" si="1"/>
        <v>499411.20000000001</v>
      </c>
      <c r="I36" s="77">
        <f t="shared" si="1"/>
        <v>0</v>
      </c>
      <c r="J36" s="77">
        <f t="shared" si="1"/>
        <v>20</v>
      </c>
      <c r="K36" s="181">
        <f t="shared" si="1"/>
        <v>20</v>
      </c>
      <c r="L36" s="116">
        <f t="shared" si="1"/>
        <v>0</v>
      </c>
      <c r="M36" s="116">
        <f t="shared" si="1"/>
        <v>468711</v>
      </c>
      <c r="N36" s="116">
        <f t="shared" si="1"/>
        <v>468711</v>
      </c>
      <c r="O36" s="89"/>
    </row>
    <row r="37" spans="1:15" x14ac:dyDescent="0.25">
      <c r="A37" s="3"/>
      <c r="B37" s="5"/>
      <c r="C37" s="5"/>
      <c r="D37" s="5"/>
      <c r="E37" s="155" t="s">
        <v>0</v>
      </c>
      <c r="F37" s="108"/>
      <c r="G37" s="157"/>
      <c r="H37" s="158"/>
      <c r="I37" s="179"/>
      <c r="J37" s="159"/>
      <c r="K37" s="160"/>
      <c r="L37" s="183"/>
      <c r="M37" s="161"/>
      <c r="N37" s="156"/>
      <c r="O37" s="89"/>
    </row>
    <row r="38" spans="1:15" x14ac:dyDescent="0.25">
      <c r="A38" s="7"/>
      <c r="B38" s="6" t="s">
        <v>5</v>
      </c>
      <c r="C38" s="5" t="s">
        <v>65</v>
      </c>
      <c r="D38" s="5"/>
      <c r="E38" s="154" t="s">
        <v>0</v>
      </c>
      <c r="F38" s="231"/>
      <c r="G38" s="214"/>
      <c r="H38" s="232"/>
      <c r="I38" s="233"/>
      <c r="J38" s="217"/>
      <c r="K38" s="234"/>
      <c r="L38" s="235"/>
      <c r="M38" s="219"/>
      <c r="N38" s="107"/>
      <c r="O38" s="89"/>
    </row>
    <row r="39" spans="1:15" x14ac:dyDescent="0.25">
      <c r="A39" s="7"/>
      <c r="B39" s="6"/>
      <c r="C39" s="5"/>
      <c r="D39" s="5" t="s">
        <v>68</v>
      </c>
      <c r="E39" s="174" t="s">
        <v>137</v>
      </c>
      <c r="F39" s="115">
        <v>0</v>
      </c>
      <c r="G39" s="115">
        <v>314039.33333333302</v>
      </c>
      <c r="H39" s="177">
        <f>SUM(F39:G39)</f>
        <v>314039.33333333302</v>
      </c>
      <c r="I39" s="115">
        <v>0</v>
      </c>
      <c r="J39" s="115">
        <v>75026</v>
      </c>
      <c r="K39" s="180">
        <f>SUM(I39:J39)</f>
        <v>75026</v>
      </c>
      <c r="L39" s="115"/>
      <c r="M39" s="115">
        <f>288859.33+1820</f>
        <v>290679.33</v>
      </c>
      <c r="N39" s="95">
        <f>SUM(L39:M39)</f>
        <v>290679.33</v>
      </c>
      <c r="O39" s="89"/>
    </row>
    <row r="40" spans="1:15" x14ac:dyDescent="0.25">
      <c r="A40" s="7"/>
      <c r="B40" s="5"/>
      <c r="C40" s="5"/>
      <c r="D40" s="5" t="s">
        <v>25</v>
      </c>
      <c r="E40" s="171" t="s">
        <v>138</v>
      </c>
      <c r="F40" s="115">
        <v>683194.13395040005</v>
      </c>
      <c r="G40" s="115">
        <v>133112</v>
      </c>
      <c r="H40" s="177">
        <f>SUM(F40:G40)</f>
        <v>816306.13395040005</v>
      </c>
      <c r="I40" s="115">
        <v>0</v>
      </c>
      <c r="J40" s="115">
        <v>41309</v>
      </c>
      <c r="K40" s="180">
        <f>SUM(I40:J40)</f>
        <v>41309</v>
      </c>
      <c r="L40" s="115">
        <v>943392.48</v>
      </c>
      <c r="M40" s="115">
        <v>235826.26</v>
      </c>
      <c r="N40" s="95">
        <f>SUM(L40:M40)</f>
        <v>1179218.74</v>
      </c>
      <c r="O40" s="89"/>
    </row>
    <row r="41" spans="1:15" x14ac:dyDescent="0.25">
      <c r="A41" s="7"/>
      <c r="B41" s="5"/>
      <c r="C41" s="5"/>
      <c r="D41" s="1" t="s">
        <v>66</v>
      </c>
      <c r="E41" s="174" t="s">
        <v>0</v>
      </c>
      <c r="F41" s="99">
        <f t="shared" ref="F41:N41" si="2">SUM(F39:F40)</f>
        <v>683194.13395040005</v>
      </c>
      <c r="G41" s="99">
        <f t="shared" si="2"/>
        <v>447151.33333333302</v>
      </c>
      <c r="H41" s="106">
        <f t="shared" si="2"/>
        <v>1130345.4672837332</v>
      </c>
      <c r="I41" s="77">
        <f t="shared" si="2"/>
        <v>0</v>
      </c>
      <c r="J41" s="77">
        <f t="shared" si="2"/>
        <v>116335</v>
      </c>
      <c r="K41" s="181">
        <f t="shared" si="2"/>
        <v>116335</v>
      </c>
      <c r="L41" s="116">
        <f t="shared" si="2"/>
        <v>943392.48</v>
      </c>
      <c r="M41" s="116">
        <f t="shared" si="2"/>
        <v>526505.59000000008</v>
      </c>
      <c r="N41" s="116">
        <f t="shared" si="2"/>
        <v>1469898.07</v>
      </c>
      <c r="O41" s="89"/>
    </row>
    <row r="42" spans="1:15" x14ac:dyDescent="0.25">
      <c r="A42" s="7"/>
      <c r="B42" s="5"/>
      <c r="C42" s="5"/>
      <c r="D42" s="1"/>
      <c r="E42" s="155" t="s">
        <v>0</v>
      </c>
      <c r="F42" s="108"/>
      <c r="G42" s="157"/>
      <c r="H42" s="158"/>
      <c r="I42" s="179"/>
      <c r="J42" s="159"/>
      <c r="K42" s="160"/>
      <c r="L42" s="183"/>
      <c r="M42" s="161"/>
      <c r="N42" s="156"/>
      <c r="O42" s="89"/>
    </row>
    <row r="43" spans="1:15" x14ac:dyDescent="0.25">
      <c r="A43" s="7"/>
      <c r="B43" s="6" t="s">
        <v>6</v>
      </c>
      <c r="C43" s="5" t="s">
        <v>67</v>
      </c>
      <c r="D43" s="5"/>
      <c r="E43" s="154" t="s">
        <v>0</v>
      </c>
      <c r="F43" s="231"/>
      <c r="G43" s="214"/>
      <c r="H43" s="232"/>
      <c r="I43" s="233"/>
      <c r="J43" s="217"/>
      <c r="K43" s="234"/>
      <c r="L43" s="235"/>
      <c r="M43" s="219"/>
      <c r="N43" s="107"/>
      <c r="O43" s="89"/>
    </row>
    <row r="44" spans="1:15" x14ac:dyDescent="0.25">
      <c r="A44" s="7"/>
      <c r="B44" s="5"/>
      <c r="C44" s="5"/>
      <c r="D44" s="5" t="s">
        <v>69</v>
      </c>
      <c r="E44" s="171" t="s">
        <v>139</v>
      </c>
      <c r="F44" s="115">
        <v>249584</v>
      </c>
      <c r="G44" s="115">
        <v>0</v>
      </c>
      <c r="H44" s="177">
        <f>SUM(F44:G44)</f>
        <v>249584</v>
      </c>
      <c r="I44" s="115">
        <v>50456.450000000012</v>
      </c>
      <c r="J44" s="115">
        <v>0</v>
      </c>
      <c r="K44" s="180">
        <f>SUM(I44:J44)</f>
        <v>50456.450000000012</v>
      </c>
      <c r="L44" s="115">
        <v>403963.5</v>
      </c>
      <c r="M44" s="115">
        <v>0</v>
      </c>
      <c r="N44" s="95">
        <f>SUM(L44:M44)</f>
        <v>403963.5</v>
      </c>
      <c r="O44" s="89"/>
    </row>
    <row r="45" spans="1:15" x14ac:dyDescent="0.25">
      <c r="A45" s="7"/>
      <c r="B45" s="5"/>
      <c r="C45" s="5"/>
      <c r="D45" s="5" t="s">
        <v>64</v>
      </c>
      <c r="E45" s="174" t="s">
        <v>0</v>
      </c>
      <c r="F45" s="99">
        <f>SUM(F44:F44)</f>
        <v>249584</v>
      </c>
      <c r="G45" s="99">
        <f>SUM(G44:G44)</f>
        <v>0</v>
      </c>
      <c r="H45" s="106">
        <f t="shared" ref="H45:N45" si="3">SUM(H44:H44)</f>
        <v>249584</v>
      </c>
      <c r="I45" s="77">
        <f t="shared" si="3"/>
        <v>50456.450000000012</v>
      </c>
      <c r="J45" s="77">
        <f t="shared" si="3"/>
        <v>0</v>
      </c>
      <c r="K45" s="181">
        <f t="shared" si="3"/>
        <v>50456.450000000012</v>
      </c>
      <c r="L45" s="116">
        <f t="shared" si="3"/>
        <v>403963.5</v>
      </c>
      <c r="M45" s="116">
        <f t="shared" si="3"/>
        <v>0</v>
      </c>
      <c r="N45" s="116">
        <f t="shared" si="3"/>
        <v>403963.5</v>
      </c>
      <c r="O45" s="89"/>
    </row>
    <row r="46" spans="1:15" ht="14.4" thickBot="1" x14ac:dyDescent="0.3">
      <c r="A46" s="7"/>
      <c r="B46" s="5"/>
      <c r="C46" s="5" t="s">
        <v>0</v>
      </c>
      <c r="D46" s="5" t="s">
        <v>0</v>
      </c>
      <c r="E46" s="155" t="s">
        <v>0</v>
      </c>
      <c r="F46" s="108"/>
      <c r="G46" s="157"/>
      <c r="H46" s="244"/>
      <c r="I46" s="179"/>
      <c r="J46" s="159"/>
      <c r="K46" s="245"/>
      <c r="L46" s="183"/>
      <c r="M46" s="161"/>
      <c r="N46" s="109"/>
      <c r="O46" s="89"/>
    </row>
    <row r="47" spans="1:15" ht="14.4" thickBot="1" x14ac:dyDescent="0.3">
      <c r="A47" s="11"/>
      <c r="B47" s="80" t="s">
        <v>9</v>
      </c>
      <c r="C47" s="12" t="s">
        <v>7</v>
      </c>
      <c r="D47" s="12"/>
      <c r="E47" s="131" t="s">
        <v>0</v>
      </c>
      <c r="F47" s="144">
        <f t="shared" ref="F47:N47" si="4">SUM(F28,F36,F41,F45)</f>
        <v>4766254.1339504002</v>
      </c>
      <c r="G47" s="144">
        <f t="shared" si="4"/>
        <v>946562.53333333298</v>
      </c>
      <c r="H47" s="241">
        <f t="shared" si="4"/>
        <v>5712816.6672837334</v>
      </c>
      <c r="I47" s="242">
        <f t="shared" si="4"/>
        <v>807225.45</v>
      </c>
      <c r="J47" s="242">
        <f t="shared" si="4"/>
        <v>116355</v>
      </c>
      <c r="K47" s="243">
        <f t="shared" si="4"/>
        <v>923580.45</v>
      </c>
      <c r="L47" s="146">
        <f t="shared" si="4"/>
        <v>4547780.74</v>
      </c>
      <c r="M47" s="146">
        <f t="shared" si="4"/>
        <v>995216.59000000008</v>
      </c>
      <c r="N47" s="146">
        <f t="shared" si="4"/>
        <v>5542997.3300000001</v>
      </c>
      <c r="O47" s="89"/>
    </row>
    <row r="48" spans="1:15" x14ac:dyDescent="0.25">
      <c r="A48" s="81"/>
      <c r="B48" s="82"/>
      <c r="C48" s="84"/>
      <c r="D48" s="84"/>
      <c r="E48" s="133" t="s">
        <v>0</v>
      </c>
      <c r="F48" s="141"/>
      <c r="G48" s="141"/>
      <c r="H48" s="142"/>
      <c r="I48" s="141"/>
      <c r="J48" s="141"/>
      <c r="K48" s="142"/>
      <c r="L48" s="141"/>
      <c r="M48" s="141"/>
      <c r="N48" s="421"/>
      <c r="O48" s="89"/>
    </row>
    <row r="49" spans="1:15" x14ac:dyDescent="0.25">
      <c r="A49" s="8" t="s">
        <v>8</v>
      </c>
      <c r="B49" s="4" t="s">
        <v>73</v>
      </c>
      <c r="C49" s="5"/>
      <c r="D49" s="5"/>
      <c r="E49" s="34" t="s">
        <v>0</v>
      </c>
      <c r="F49" s="184"/>
      <c r="G49" s="137"/>
      <c r="H49" s="187"/>
      <c r="I49" s="188"/>
      <c r="J49" s="138"/>
      <c r="K49" s="191"/>
      <c r="L49" s="193"/>
      <c r="M49" s="139"/>
      <c r="N49" s="185"/>
      <c r="O49" s="89"/>
    </row>
    <row r="50" spans="1:15" x14ac:dyDescent="0.25">
      <c r="A50" s="7"/>
      <c r="B50" s="6" t="s">
        <v>3</v>
      </c>
      <c r="C50" s="5" t="s">
        <v>47</v>
      </c>
      <c r="D50" s="5"/>
      <c r="E50" s="35" t="s">
        <v>0</v>
      </c>
      <c r="F50" s="231"/>
      <c r="G50" s="214"/>
      <c r="H50" s="236"/>
      <c r="I50" s="233"/>
      <c r="J50" s="217"/>
      <c r="K50" s="237"/>
      <c r="L50" s="235"/>
      <c r="M50" s="219"/>
      <c r="N50" s="107"/>
      <c r="O50" s="89"/>
    </row>
    <row r="51" spans="1:15" x14ac:dyDescent="0.25">
      <c r="A51" s="7"/>
      <c r="B51" s="5"/>
      <c r="C51" s="5"/>
      <c r="D51" s="43" t="s">
        <v>192</v>
      </c>
      <c r="E51" s="35">
        <v>1100</v>
      </c>
      <c r="F51" s="115">
        <v>1603704.425</v>
      </c>
      <c r="G51" s="115">
        <v>531795.85499999998</v>
      </c>
      <c r="H51" s="78">
        <f>SUM(F51:G51)</f>
        <v>2135500.2800000003</v>
      </c>
      <c r="I51" s="115">
        <v>331960.62</v>
      </c>
      <c r="J51" s="115">
        <v>151257.97999999998</v>
      </c>
      <c r="K51" s="113">
        <f>SUM(I51:J51)</f>
        <v>483218.6</v>
      </c>
      <c r="L51" s="115">
        <v>1423946.31</v>
      </c>
      <c r="M51" s="115">
        <v>590420.31000000006</v>
      </c>
      <c r="N51" s="95">
        <f>SUM(L51:M51)</f>
        <v>2014366.62</v>
      </c>
      <c r="O51" s="89"/>
    </row>
    <row r="52" spans="1:15" x14ac:dyDescent="0.25">
      <c r="A52" s="7"/>
      <c r="B52" s="5"/>
      <c r="C52" s="5"/>
      <c r="D52" s="5" t="s">
        <v>42</v>
      </c>
      <c r="E52" s="36">
        <v>1200</v>
      </c>
      <c r="F52" s="115">
        <v>0</v>
      </c>
      <c r="G52" s="115">
        <v>0</v>
      </c>
      <c r="H52" s="78">
        <f>SUM(F52:G52)</f>
        <v>0</v>
      </c>
      <c r="I52" s="115">
        <v>0</v>
      </c>
      <c r="J52" s="115">
        <v>0</v>
      </c>
      <c r="K52" s="113">
        <f>SUM(I52:J52)</f>
        <v>0</v>
      </c>
      <c r="L52" s="115" t="s">
        <v>294</v>
      </c>
      <c r="M52" s="115" t="s">
        <v>294</v>
      </c>
      <c r="N52" s="95">
        <f>SUM(L52:M52)</f>
        <v>0</v>
      </c>
      <c r="O52" s="89"/>
    </row>
    <row r="53" spans="1:15" x14ac:dyDescent="0.25">
      <c r="A53" s="7"/>
      <c r="B53" s="5"/>
      <c r="C53" s="5"/>
      <c r="D53" s="5" t="s">
        <v>43</v>
      </c>
      <c r="E53" s="38">
        <v>1300</v>
      </c>
      <c r="F53" s="115">
        <v>187145.05600000001</v>
      </c>
      <c r="G53" s="115">
        <v>80205.024000000005</v>
      </c>
      <c r="H53" s="78">
        <f>SUM(F53:G53)</f>
        <v>267350.08</v>
      </c>
      <c r="I53" s="115">
        <v>89116.72</v>
      </c>
      <c r="J53" s="115">
        <v>0</v>
      </c>
      <c r="K53" s="113">
        <f>SUM(I53:J53)</f>
        <v>89116.72</v>
      </c>
      <c r="L53" s="115">
        <v>267350.08</v>
      </c>
      <c r="M53" s="115" t="s">
        <v>294</v>
      </c>
      <c r="N53" s="95">
        <f>SUM(L53:M53)</f>
        <v>267350.08</v>
      </c>
      <c r="O53" s="89"/>
    </row>
    <row r="54" spans="1:15" x14ac:dyDescent="0.25">
      <c r="A54" s="7"/>
      <c r="B54" s="5"/>
      <c r="C54" s="5"/>
      <c r="D54" s="5" t="s">
        <v>44</v>
      </c>
      <c r="E54" s="36">
        <v>1900</v>
      </c>
      <c r="F54" s="115">
        <v>0</v>
      </c>
      <c r="G54" s="115">
        <v>0</v>
      </c>
      <c r="H54" s="78">
        <f>SUM(F54:G54)</f>
        <v>0</v>
      </c>
      <c r="I54" s="115">
        <v>0</v>
      </c>
      <c r="J54" s="115">
        <v>0</v>
      </c>
      <c r="K54" s="113">
        <f>SUM(I54:J54)</f>
        <v>0</v>
      </c>
      <c r="L54" s="115" t="s">
        <v>294</v>
      </c>
      <c r="M54" s="115" t="s">
        <v>294</v>
      </c>
      <c r="N54" s="95">
        <f>SUM(L54:M54)</f>
        <v>0</v>
      </c>
      <c r="O54" s="89"/>
    </row>
    <row r="55" spans="1:15" x14ac:dyDescent="0.25">
      <c r="A55" s="7"/>
      <c r="B55" s="5"/>
      <c r="C55" s="5"/>
      <c r="D55" s="5" t="s">
        <v>49</v>
      </c>
      <c r="E55" s="38" t="s">
        <v>0</v>
      </c>
      <c r="F55" s="99">
        <f>SUM(F51:F54)</f>
        <v>1790849.4810000001</v>
      </c>
      <c r="G55" s="99">
        <f>SUM(G51:G54)</f>
        <v>612000.87899999996</v>
      </c>
      <c r="H55" s="99">
        <f>SUM(H51:H54)</f>
        <v>2402850.3600000003</v>
      </c>
      <c r="I55" s="77">
        <f t="shared" ref="I55:N55" si="5">SUM(I51:I54)</f>
        <v>421077.33999999997</v>
      </c>
      <c r="J55" s="77">
        <f t="shared" si="5"/>
        <v>151257.97999999998</v>
      </c>
      <c r="K55" s="77">
        <f t="shared" si="5"/>
        <v>572335.31999999995</v>
      </c>
      <c r="L55" s="116">
        <f t="shared" si="5"/>
        <v>1691296.3900000001</v>
      </c>
      <c r="M55" s="116">
        <f t="shared" si="5"/>
        <v>590420.31000000006</v>
      </c>
      <c r="N55" s="116">
        <f t="shared" si="5"/>
        <v>2281716.7000000002</v>
      </c>
      <c r="O55" s="89"/>
    </row>
    <row r="56" spans="1:15" x14ac:dyDescent="0.25">
      <c r="A56" s="9"/>
      <c r="B56" s="1"/>
      <c r="C56" s="1"/>
      <c r="D56" s="1"/>
      <c r="E56" s="34" t="s">
        <v>0</v>
      </c>
      <c r="F56" s="108"/>
      <c r="G56" s="157"/>
      <c r="H56" s="186"/>
      <c r="I56" s="179"/>
      <c r="J56" s="159"/>
      <c r="K56" s="190"/>
      <c r="L56" s="183"/>
      <c r="M56" s="161"/>
      <c r="N56" s="156"/>
      <c r="O56" s="89"/>
    </row>
    <row r="57" spans="1:15" x14ac:dyDescent="0.25">
      <c r="A57" s="9"/>
      <c r="B57" s="10" t="s">
        <v>4</v>
      </c>
      <c r="C57" s="1" t="s">
        <v>98</v>
      </c>
      <c r="D57" s="1"/>
      <c r="E57" s="35" t="s">
        <v>0</v>
      </c>
      <c r="F57" s="231"/>
      <c r="G57" s="214"/>
      <c r="H57" s="236"/>
      <c r="I57" s="233"/>
      <c r="J57" s="217"/>
      <c r="K57" s="237"/>
      <c r="L57" s="235"/>
      <c r="M57" s="219"/>
      <c r="N57" s="107"/>
      <c r="O57" s="89"/>
    </row>
    <row r="58" spans="1:15" x14ac:dyDescent="0.25">
      <c r="A58" s="9"/>
      <c r="B58" s="10"/>
      <c r="C58" s="1"/>
      <c r="D58" s="59" t="s">
        <v>193</v>
      </c>
      <c r="E58" s="35">
        <v>2100</v>
      </c>
      <c r="F58" s="115">
        <v>183631.66800000001</v>
      </c>
      <c r="G58" s="115">
        <v>113295.00199999999</v>
      </c>
      <c r="H58" s="78">
        <f>SUM(F58:G58)</f>
        <v>296926.67</v>
      </c>
      <c r="I58" s="189">
        <v>40059.240000000005</v>
      </c>
      <c r="J58" s="115">
        <v>28615.43</v>
      </c>
      <c r="K58" s="192">
        <f>SUM(I58:J58)</f>
        <v>68674.670000000013</v>
      </c>
      <c r="L58" s="115">
        <v>165024.57999999999</v>
      </c>
      <c r="M58" s="115">
        <v>73541.53</v>
      </c>
      <c r="N58" s="95">
        <f>SUM(L58:M58)</f>
        <v>238566.11</v>
      </c>
      <c r="O58" s="89"/>
    </row>
    <row r="59" spans="1:15" x14ac:dyDescent="0.25">
      <c r="A59" s="7"/>
      <c r="B59" s="5"/>
      <c r="C59" s="5"/>
      <c r="D59" s="5" t="s">
        <v>94</v>
      </c>
      <c r="E59" s="36">
        <v>2200</v>
      </c>
      <c r="F59" s="115">
        <v>0</v>
      </c>
      <c r="G59" s="115">
        <v>0</v>
      </c>
      <c r="H59" s="78">
        <f>SUM(F59:G59)</f>
        <v>0</v>
      </c>
      <c r="I59" s="115">
        <v>0</v>
      </c>
      <c r="J59" s="115">
        <v>0</v>
      </c>
      <c r="K59" s="113">
        <f>SUM(I59:J59)</f>
        <v>0</v>
      </c>
      <c r="L59" s="115" t="s">
        <v>294</v>
      </c>
      <c r="M59" s="115" t="s">
        <v>294</v>
      </c>
      <c r="N59" s="95">
        <f>SUM(L59:M59)</f>
        <v>0</v>
      </c>
      <c r="O59" s="89"/>
    </row>
    <row r="60" spans="1:15" x14ac:dyDescent="0.25">
      <c r="A60" s="7"/>
      <c r="B60" s="5"/>
      <c r="C60" s="5"/>
      <c r="D60" s="5" t="s">
        <v>95</v>
      </c>
      <c r="E60" s="36">
        <v>2300</v>
      </c>
      <c r="F60" s="115">
        <v>0</v>
      </c>
      <c r="G60" s="115">
        <v>112397.67</v>
      </c>
      <c r="H60" s="78">
        <f>SUM(F60:G60)</f>
        <v>112397.67</v>
      </c>
      <c r="I60" s="115">
        <v>0</v>
      </c>
      <c r="J60" s="115">
        <v>37465.919999999998</v>
      </c>
      <c r="K60" s="113">
        <f>SUM(I60:J60)</f>
        <v>37465.919999999998</v>
      </c>
      <c r="L60" s="115" t="s">
        <v>294</v>
      </c>
      <c r="M60" s="115">
        <v>112397.67</v>
      </c>
      <c r="N60" s="95">
        <f>SUM(L60:M60)</f>
        <v>112397.67</v>
      </c>
      <c r="O60" s="89"/>
    </row>
    <row r="61" spans="1:15" x14ac:dyDescent="0.25">
      <c r="A61" s="7"/>
      <c r="B61" s="5"/>
      <c r="C61" s="5"/>
      <c r="D61" s="5" t="s">
        <v>50</v>
      </c>
      <c r="E61" s="38">
        <v>2400</v>
      </c>
      <c r="F61" s="115">
        <v>180410.7</v>
      </c>
      <c r="G61" s="115">
        <v>0</v>
      </c>
      <c r="H61" s="78">
        <f>SUM(F61:G61)</f>
        <v>180410.7</v>
      </c>
      <c r="I61" s="115">
        <v>57942.78</v>
      </c>
      <c r="J61" s="115">
        <v>2285.5</v>
      </c>
      <c r="K61" s="113">
        <f>SUM(I61:J61)</f>
        <v>60228.28</v>
      </c>
      <c r="L61" s="115">
        <v>164735.07</v>
      </c>
      <c r="M61" s="115">
        <v>4791.6499999999996</v>
      </c>
      <c r="N61" s="95">
        <f>SUM(L61:M61)</f>
        <v>169526.72</v>
      </c>
      <c r="O61" s="89"/>
    </row>
    <row r="62" spans="1:15" x14ac:dyDescent="0.25">
      <c r="A62" s="7"/>
      <c r="B62" s="5"/>
      <c r="C62" s="5"/>
      <c r="D62" s="5" t="s">
        <v>96</v>
      </c>
      <c r="E62" s="36">
        <v>2900</v>
      </c>
      <c r="F62" s="115">
        <v>46771.199999999997</v>
      </c>
      <c r="G62" s="115">
        <v>0</v>
      </c>
      <c r="H62" s="78">
        <f>SUM(F62:G62)</f>
        <v>46771.199999999997</v>
      </c>
      <c r="I62" s="115">
        <v>28041.25</v>
      </c>
      <c r="J62" s="115">
        <v>25156.69</v>
      </c>
      <c r="K62" s="113">
        <f>SUM(I62:J62)</f>
        <v>53197.94</v>
      </c>
      <c r="L62" s="115">
        <v>64521.55</v>
      </c>
      <c r="M62" s="115">
        <v>94792.960000000006</v>
      </c>
      <c r="N62" s="95">
        <f>SUM(L62:M62)</f>
        <v>159314.51</v>
      </c>
      <c r="O62" s="89"/>
    </row>
    <row r="63" spans="1:15" x14ac:dyDescent="0.25">
      <c r="A63" s="7"/>
      <c r="B63" s="5"/>
      <c r="C63" s="5"/>
      <c r="D63" s="79" t="s">
        <v>97</v>
      </c>
      <c r="E63" s="38" t="s">
        <v>0</v>
      </c>
      <c r="F63" s="99">
        <f>SUM(F58:F62)</f>
        <v>410813.56800000003</v>
      </c>
      <c r="G63" s="99">
        <f>SUM(G58:G62)</f>
        <v>225692.67199999999</v>
      </c>
      <c r="H63" s="99">
        <f>SUM(H58:H62)</f>
        <v>636506.24</v>
      </c>
      <c r="I63" s="77">
        <f t="shared" ref="I63:N63" si="6">SUM(I58:I62)</f>
        <v>126043.27</v>
      </c>
      <c r="J63" s="77">
        <f t="shared" si="6"/>
        <v>93523.540000000008</v>
      </c>
      <c r="K63" s="77">
        <f t="shared" si="6"/>
        <v>219566.81</v>
      </c>
      <c r="L63" s="116">
        <f t="shared" si="6"/>
        <v>394281.2</v>
      </c>
      <c r="M63" s="116">
        <f t="shared" si="6"/>
        <v>285523.81</v>
      </c>
      <c r="N63" s="116">
        <f t="shared" si="6"/>
        <v>679805.01</v>
      </c>
      <c r="O63" s="89"/>
    </row>
    <row r="64" spans="1:15" x14ac:dyDescent="0.25">
      <c r="A64" s="7"/>
      <c r="B64" s="5"/>
      <c r="C64" s="5"/>
      <c r="D64" s="5"/>
      <c r="E64" s="34"/>
      <c r="F64" s="108"/>
      <c r="G64" s="157"/>
      <c r="H64" s="220"/>
      <c r="I64" s="238"/>
      <c r="J64" s="239"/>
      <c r="K64" s="240"/>
      <c r="L64" s="183"/>
      <c r="M64" s="161"/>
      <c r="N64" s="221"/>
      <c r="O64" s="89"/>
    </row>
    <row r="65" spans="1:15" x14ac:dyDescent="0.25">
      <c r="A65" s="7"/>
      <c r="B65" s="6" t="s">
        <v>5</v>
      </c>
      <c r="C65" s="5" t="s">
        <v>27</v>
      </c>
      <c r="D65" s="5"/>
      <c r="E65" s="35" t="s">
        <v>0</v>
      </c>
      <c r="F65" s="231"/>
      <c r="G65" s="214"/>
      <c r="H65" s="236"/>
      <c r="I65" s="233"/>
      <c r="J65" s="217"/>
      <c r="K65" s="237"/>
      <c r="L65" s="235"/>
      <c r="M65" s="219"/>
      <c r="N65" s="107"/>
      <c r="O65" s="89"/>
    </row>
    <row r="66" spans="1:15" x14ac:dyDescent="0.25">
      <c r="A66" s="7"/>
      <c r="B66" s="5"/>
      <c r="C66" s="5"/>
      <c r="D66" s="13" t="s">
        <v>28</v>
      </c>
      <c r="E66" s="40" t="s">
        <v>76</v>
      </c>
      <c r="F66" s="115">
        <v>325634.69765500003</v>
      </c>
      <c r="G66" s="115">
        <v>99499.745324999996</v>
      </c>
      <c r="H66" s="78">
        <f t="shared" ref="H66:H74" si="7">SUM(F66:G66)</f>
        <v>425134.44298000005</v>
      </c>
      <c r="I66" s="115">
        <v>82312.320000000007</v>
      </c>
      <c r="J66" s="115">
        <v>32392.91</v>
      </c>
      <c r="K66" s="113">
        <f t="shared" ref="K66:K74" si="8">SUM(I66:J66)</f>
        <v>114705.23000000001</v>
      </c>
      <c r="L66" s="115">
        <v>327334.05</v>
      </c>
      <c r="M66" s="115">
        <v>120331.62</v>
      </c>
      <c r="N66" s="95">
        <f t="shared" ref="N66:N74" si="9">SUM(L66:M66)</f>
        <v>447665.67</v>
      </c>
      <c r="O66" s="89"/>
    </row>
    <row r="67" spans="1:15" x14ac:dyDescent="0.25">
      <c r="A67" s="7"/>
      <c r="B67" s="5"/>
      <c r="C67" s="5"/>
      <c r="D67" s="13" t="s">
        <v>29</v>
      </c>
      <c r="E67" s="37" t="s">
        <v>77</v>
      </c>
      <c r="F67" s="115">
        <v>0</v>
      </c>
      <c r="G67" s="115">
        <v>0</v>
      </c>
      <c r="H67" s="78">
        <f t="shared" si="7"/>
        <v>0</v>
      </c>
      <c r="I67" s="115">
        <v>0</v>
      </c>
      <c r="J67" s="115">
        <v>0</v>
      </c>
      <c r="K67" s="113">
        <f t="shared" si="8"/>
        <v>0</v>
      </c>
      <c r="L67" s="115" t="s">
        <v>294</v>
      </c>
      <c r="M67" s="115" t="s">
        <v>294</v>
      </c>
      <c r="N67" s="95">
        <f t="shared" si="9"/>
        <v>0</v>
      </c>
      <c r="O67" s="89"/>
    </row>
    <row r="68" spans="1:15" x14ac:dyDescent="0.25">
      <c r="A68" s="7"/>
      <c r="B68" s="5"/>
      <c r="C68" s="5"/>
      <c r="D68" s="13" t="s">
        <v>48</v>
      </c>
      <c r="E68" s="37" t="s">
        <v>78</v>
      </c>
      <c r="F68" s="115">
        <v>62723.813538500006</v>
      </c>
      <c r="G68" s="115">
        <v>31785.2100015</v>
      </c>
      <c r="H68" s="78">
        <f t="shared" si="7"/>
        <v>94509.023540000009</v>
      </c>
      <c r="I68" s="115">
        <v>14940.04</v>
      </c>
      <c r="J68" s="115">
        <v>7218.91</v>
      </c>
      <c r="K68" s="113">
        <f t="shared" si="8"/>
        <v>22158.95</v>
      </c>
      <c r="L68" s="115">
        <v>53291.66</v>
      </c>
      <c r="M68" s="115">
        <v>27949.200000000001</v>
      </c>
      <c r="N68" s="95">
        <f t="shared" si="9"/>
        <v>81240.86</v>
      </c>
      <c r="O68" s="89"/>
    </row>
    <row r="69" spans="1:15" x14ac:dyDescent="0.25">
      <c r="A69" s="7"/>
      <c r="B69" s="5"/>
      <c r="C69" s="5"/>
      <c r="D69" s="5" t="s">
        <v>30</v>
      </c>
      <c r="E69" s="37" t="s">
        <v>79</v>
      </c>
      <c r="F69" s="115">
        <v>233985.33899999998</v>
      </c>
      <c r="G69" s="115">
        <v>93706.326000000001</v>
      </c>
      <c r="H69" s="78">
        <f t="shared" si="7"/>
        <v>327691.66499999998</v>
      </c>
      <c r="I69" s="115">
        <v>102456.92</v>
      </c>
      <c r="J69" s="115">
        <v>31771.14</v>
      </c>
      <c r="K69" s="113">
        <f t="shared" si="8"/>
        <v>134228.06</v>
      </c>
      <c r="L69" s="115">
        <v>220468.25</v>
      </c>
      <c r="M69" s="115">
        <v>104385.58</v>
      </c>
      <c r="N69" s="95">
        <f t="shared" si="9"/>
        <v>324853.83</v>
      </c>
      <c r="O69" s="89"/>
    </row>
    <row r="70" spans="1:15" x14ac:dyDescent="0.25">
      <c r="A70" s="7"/>
      <c r="B70" s="5"/>
      <c r="C70" s="5"/>
      <c r="D70" s="5" t="s">
        <v>31</v>
      </c>
      <c r="E70" s="37" t="s">
        <v>80</v>
      </c>
      <c r="F70" s="115">
        <v>8549.1875</v>
      </c>
      <c r="G70" s="115">
        <v>3184.5625</v>
      </c>
      <c r="H70" s="78">
        <f t="shared" si="7"/>
        <v>11733.75</v>
      </c>
      <c r="I70" s="115">
        <v>1483.48</v>
      </c>
      <c r="J70" s="115">
        <v>638.16999999999996</v>
      </c>
      <c r="K70" s="113">
        <f t="shared" si="8"/>
        <v>2121.65</v>
      </c>
      <c r="L70" s="115">
        <v>10068.83</v>
      </c>
      <c r="M70" s="115">
        <v>4866.7299999999996</v>
      </c>
      <c r="N70" s="95">
        <f t="shared" si="9"/>
        <v>14935.56</v>
      </c>
      <c r="O70" s="89"/>
    </row>
    <row r="71" spans="1:15" x14ac:dyDescent="0.25">
      <c r="A71" s="7"/>
      <c r="B71" s="5"/>
      <c r="C71" s="5"/>
      <c r="D71" s="5" t="s">
        <v>91</v>
      </c>
      <c r="E71" s="37" t="s">
        <v>121</v>
      </c>
      <c r="F71" s="115">
        <v>26457.384859833001</v>
      </c>
      <c r="G71" s="115">
        <v>10066.563402367001</v>
      </c>
      <c r="H71" s="78">
        <f t="shared" si="7"/>
        <v>36523.9482622</v>
      </c>
      <c r="I71" s="115">
        <v>12244.71</v>
      </c>
      <c r="J71" s="115">
        <v>5478.29</v>
      </c>
      <c r="K71" s="113">
        <f t="shared" si="8"/>
        <v>17723</v>
      </c>
      <c r="L71" s="115">
        <v>25062.39</v>
      </c>
      <c r="M71" s="115">
        <v>10526.22</v>
      </c>
      <c r="N71" s="95">
        <f t="shared" si="9"/>
        <v>35588.61</v>
      </c>
      <c r="O71" s="89"/>
    </row>
    <row r="72" spans="1:15" x14ac:dyDescent="0.25">
      <c r="A72" s="7"/>
      <c r="B72" s="5"/>
      <c r="C72" s="5"/>
      <c r="D72" s="5" t="s">
        <v>190</v>
      </c>
      <c r="E72" s="37" t="s">
        <v>81</v>
      </c>
      <c r="F72" s="115">
        <v>0</v>
      </c>
      <c r="G72" s="115">
        <v>0</v>
      </c>
      <c r="H72" s="78">
        <f t="shared" si="7"/>
        <v>0</v>
      </c>
      <c r="I72" s="115">
        <v>0</v>
      </c>
      <c r="J72" s="115">
        <v>0</v>
      </c>
      <c r="K72" s="113">
        <f t="shared" si="8"/>
        <v>0</v>
      </c>
      <c r="L72" s="115" t="s">
        <v>294</v>
      </c>
      <c r="M72" s="115" t="s">
        <v>294</v>
      </c>
      <c r="N72" s="95">
        <f t="shared" si="9"/>
        <v>0</v>
      </c>
      <c r="O72" s="89"/>
    </row>
    <row r="73" spans="1:15" x14ac:dyDescent="0.25">
      <c r="A73" s="7"/>
      <c r="B73" s="5"/>
      <c r="C73" s="5"/>
      <c r="D73" s="5" t="s">
        <v>191</v>
      </c>
      <c r="E73" s="38" t="s">
        <v>189</v>
      </c>
      <c r="F73" s="115">
        <v>0</v>
      </c>
      <c r="G73" s="115">
        <v>0</v>
      </c>
      <c r="H73" s="78">
        <f t="shared" si="7"/>
        <v>0</v>
      </c>
      <c r="I73" s="115">
        <v>0</v>
      </c>
      <c r="J73" s="115">
        <v>0</v>
      </c>
      <c r="K73" s="113">
        <f t="shared" si="8"/>
        <v>0</v>
      </c>
      <c r="L73" s="115" t="s">
        <v>294</v>
      </c>
      <c r="M73" s="115" t="s">
        <v>294</v>
      </c>
      <c r="N73" s="95">
        <f t="shared" si="9"/>
        <v>0</v>
      </c>
      <c r="O73" s="89"/>
    </row>
    <row r="74" spans="1:15" x14ac:dyDescent="0.25">
      <c r="A74" s="7"/>
      <c r="B74" s="5"/>
      <c r="C74" s="5"/>
      <c r="D74" s="5" t="s">
        <v>32</v>
      </c>
      <c r="E74" s="37" t="s">
        <v>82</v>
      </c>
      <c r="F74" s="115">
        <v>0</v>
      </c>
      <c r="G74" s="115">
        <v>0</v>
      </c>
      <c r="H74" s="78">
        <f t="shared" si="7"/>
        <v>0</v>
      </c>
      <c r="I74" s="115">
        <v>0</v>
      </c>
      <c r="J74" s="115">
        <v>0</v>
      </c>
      <c r="K74" s="113">
        <f t="shared" si="8"/>
        <v>0</v>
      </c>
      <c r="L74" s="115" t="s">
        <v>294</v>
      </c>
      <c r="M74" s="115" t="s">
        <v>294</v>
      </c>
      <c r="N74" s="95">
        <f t="shared" si="9"/>
        <v>0</v>
      </c>
      <c r="O74" s="89"/>
    </row>
    <row r="75" spans="1:15" x14ac:dyDescent="0.25">
      <c r="A75" s="7"/>
      <c r="B75" s="5"/>
      <c r="C75" s="5"/>
      <c r="D75" s="5" t="s">
        <v>51</v>
      </c>
      <c r="E75" s="38" t="s">
        <v>0</v>
      </c>
      <c r="F75" s="99">
        <f t="shared" ref="F75:N75" si="10">SUM(F66:F74)</f>
        <v>657350.4225533331</v>
      </c>
      <c r="G75" s="99">
        <f t="shared" si="10"/>
        <v>238242.407228867</v>
      </c>
      <c r="H75" s="99">
        <f t="shared" si="10"/>
        <v>895592.82978220005</v>
      </c>
      <c r="I75" s="77">
        <f t="shared" si="10"/>
        <v>213437.47000000003</v>
      </c>
      <c r="J75" s="77">
        <f t="shared" si="10"/>
        <v>77499.419999999984</v>
      </c>
      <c r="K75" s="77">
        <f t="shared" si="10"/>
        <v>290936.89</v>
      </c>
      <c r="L75" s="116">
        <f t="shared" si="10"/>
        <v>636225.17999999993</v>
      </c>
      <c r="M75" s="116">
        <f t="shared" si="10"/>
        <v>268059.35000000003</v>
      </c>
      <c r="N75" s="116">
        <f t="shared" si="10"/>
        <v>904284.53000000014</v>
      </c>
      <c r="O75" s="89"/>
    </row>
    <row r="76" spans="1:15" x14ac:dyDescent="0.25">
      <c r="A76" s="7"/>
      <c r="B76" s="5"/>
      <c r="C76" s="5"/>
      <c r="D76" s="5"/>
      <c r="E76" s="34" t="s">
        <v>0</v>
      </c>
      <c r="F76" s="108"/>
      <c r="G76" s="137"/>
      <c r="H76" s="186"/>
      <c r="I76" s="179"/>
      <c r="J76" s="159"/>
      <c r="K76" s="190"/>
      <c r="L76" s="183"/>
      <c r="M76" s="161"/>
      <c r="N76" s="156"/>
      <c r="O76" s="89"/>
    </row>
    <row r="77" spans="1:15" x14ac:dyDescent="0.25">
      <c r="A77" s="7"/>
      <c r="B77" s="10" t="s">
        <v>6</v>
      </c>
      <c r="C77" s="1" t="s">
        <v>33</v>
      </c>
      <c r="D77" s="1"/>
      <c r="E77" s="35" t="s">
        <v>0</v>
      </c>
      <c r="F77" s="231"/>
      <c r="G77" s="214"/>
      <c r="H77" s="236"/>
      <c r="I77" s="233"/>
      <c r="J77" s="217"/>
      <c r="K77" s="237"/>
      <c r="L77" s="235"/>
      <c r="M77" s="219"/>
      <c r="N77" s="107"/>
      <c r="O77" s="89"/>
    </row>
    <row r="78" spans="1:15" x14ac:dyDescent="0.25">
      <c r="A78" s="7"/>
      <c r="B78" s="10"/>
      <c r="C78" s="1"/>
      <c r="D78" s="1" t="s">
        <v>52</v>
      </c>
      <c r="E78" s="35">
        <v>4100</v>
      </c>
      <c r="F78" s="115">
        <v>100000</v>
      </c>
      <c r="G78" s="115">
        <v>0</v>
      </c>
      <c r="H78" s="78">
        <f>SUM(F78:G78)</f>
        <v>100000</v>
      </c>
      <c r="I78" s="115">
        <v>11694.91</v>
      </c>
      <c r="J78" s="115">
        <v>0</v>
      </c>
      <c r="K78" s="113">
        <f>SUM(I78:J78)</f>
        <v>11694.91</v>
      </c>
      <c r="L78" s="115">
        <v>25000</v>
      </c>
      <c r="M78" s="115" t="s">
        <v>294</v>
      </c>
      <c r="N78" s="95">
        <f>SUM(L78:M78)</f>
        <v>25000</v>
      </c>
      <c r="O78" s="89"/>
    </row>
    <row r="79" spans="1:15" x14ac:dyDescent="0.25">
      <c r="A79" s="7"/>
      <c r="B79" s="10"/>
      <c r="C79" s="1"/>
      <c r="D79" s="5" t="s">
        <v>53</v>
      </c>
      <c r="E79" s="36">
        <v>4200</v>
      </c>
      <c r="F79" s="115">
        <v>1000</v>
      </c>
      <c r="G79" s="115">
        <v>0</v>
      </c>
      <c r="H79" s="78">
        <f>SUM(F79:G79)</f>
        <v>1000</v>
      </c>
      <c r="I79" s="115">
        <v>2498.2199999999998</v>
      </c>
      <c r="J79" s="115">
        <v>0</v>
      </c>
      <c r="K79" s="113">
        <f>SUM(I79:J79)</f>
        <v>2498.2199999999998</v>
      </c>
      <c r="L79" s="115">
        <v>2700</v>
      </c>
      <c r="M79" s="115" t="s">
        <v>294</v>
      </c>
      <c r="N79" s="95">
        <f>SUM(L79:M79)</f>
        <v>2700</v>
      </c>
      <c r="O79" s="89"/>
    </row>
    <row r="80" spans="1:15" x14ac:dyDescent="0.25">
      <c r="A80" s="7"/>
      <c r="B80" s="10"/>
      <c r="C80" s="1"/>
      <c r="D80" s="1" t="s">
        <v>54</v>
      </c>
      <c r="E80" s="36">
        <v>4300</v>
      </c>
      <c r="F80" s="115">
        <v>21500</v>
      </c>
      <c r="G80" s="115">
        <v>9000</v>
      </c>
      <c r="H80" s="78">
        <f>SUM(F80:G80)</f>
        <v>30500</v>
      </c>
      <c r="I80" s="115">
        <v>66208.070000000007</v>
      </c>
      <c r="J80" s="115">
        <v>8763.15</v>
      </c>
      <c r="K80" s="113">
        <f>SUM(I80:J80)</f>
        <v>74971.22</v>
      </c>
      <c r="L80" s="115">
        <v>102500</v>
      </c>
      <c r="M80" s="115">
        <v>9000</v>
      </c>
      <c r="N80" s="95">
        <f>SUM(L80:M80)</f>
        <v>111500</v>
      </c>
      <c r="O80" s="89"/>
    </row>
    <row r="81" spans="1:15" x14ac:dyDescent="0.25">
      <c r="A81" s="7"/>
      <c r="B81" s="10"/>
      <c r="C81" s="1"/>
      <c r="D81" s="1" t="s">
        <v>55</v>
      </c>
      <c r="E81" s="38">
        <v>4400</v>
      </c>
      <c r="F81" s="115">
        <v>127500</v>
      </c>
      <c r="G81" s="115">
        <v>10000</v>
      </c>
      <c r="H81" s="78">
        <f>SUM(F81:G81)</f>
        <v>137500</v>
      </c>
      <c r="I81" s="115">
        <v>22326.14</v>
      </c>
      <c r="J81" s="115">
        <v>2198.2599999999998</v>
      </c>
      <c r="K81" s="113">
        <f>SUM(I81:J81)</f>
        <v>24524.399999999998</v>
      </c>
      <c r="L81" s="115">
        <v>127500</v>
      </c>
      <c r="M81" s="115">
        <v>20000</v>
      </c>
      <c r="N81" s="95">
        <f>SUM(L81:M81)</f>
        <v>147500</v>
      </c>
      <c r="O81" s="89"/>
    </row>
    <row r="82" spans="1:15" x14ac:dyDescent="0.25">
      <c r="A82" s="7"/>
      <c r="B82" s="10"/>
      <c r="C82" s="1"/>
      <c r="D82" s="1" t="s">
        <v>56</v>
      </c>
      <c r="E82" s="36">
        <v>4700</v>
      </c>
      <c r="F82" s="115">
        <v>20000</v>
      </c>
      <c r="G82" s="115">
        <v>121800</v>
      </c>
      <c r="H82" s="78">
        <f>SUM(F82:G82)</f>
        <v>141800</v>
      </c>
      <c r="I82" s="115">
        <v>26107.31</v>
      </c>
      <c r="J82" s="115">
        <v>29016.280000000002</v>
      </c>
      <c r="K82" s="113">
        <f>SUM(I82:J82)</f>
        <v>55123.590000000004</v>
      </c>
      <c r="L82" s="115">
        <v>29720</v>
      </c>
      <c r="M82" s="115">
        <v>87480</v>
      </c>
      <c r="N82" s="95">
        <f>SUM(L82:M82)</f>
        <v>117200</v>
      </c>
      <c r="O82" s="89"/>
    </row>
    <row r="83" spans="1:15" x14ac:dyDescent="0.25">
      <c r="A83" s="7"/>
      <c r="B83" s="10"/>
      <c r="C83" s="1"/>
      <c r="D83" s="1" t="s">
        <v>57</v>
      </c>
      <c r="E83" s="38" t="s">
        <v>0</v>
      </c>
      <c r="F83" s="99">
        <f>SUM(F78:F82)</f>
        <v>270000</v>
      </c>
      <c r="G83" s="99">
        <f>SUM(G78:G82)</f>
        <v>140800</v>
      </c>
      <c r="H83" s="99">
        <f>SUM(H78:H82)</f>
        <v>410800</v>
      </c>
      <c r="I83" s="77">
        <f t="shared" ref="I83:N83" si="11">SUM(I78:I82)</f>
        <v>128834.65000000001</v>
      </c>
      <c r="J83" s="77">
        <f t="shared" si="11"/>
        <v>39977.69</v>
      </c>
      <c r="K83" s="77">
        <f t="shared" si="11"/>
        <v>168812.34</v>
      </c>
      <c r="L83" s="116">
        <f t="shared" si="11"/>
        <v>287420</v>
      </c>
      <c r="M83" s="116">
        <f t="shared" si="11"/>
        <v>116480</v>
      </c>
      <c r="N83" s="116">
        <f t="shared" si="11"/>
        <v>403900</v>
      </c>
      <c r="O83" s="89"/>
    </row>
    <row r="84" spans="1:15" x14ac:dyDescent="0.25">
      <c r="A84" s="7"/>
      <c r="B84" s="6"/>
      <c r="C84" s="5"/>
      <c r="D84" s="5"/>
      <c r="E84" s="34" t="s">
        <v>0</v>
      </c>
      <c r="F84" s="108"/>
      <c r="G84" s="157"/>
      <c r="H84" s="186"/>
      <c r="I84" s="179"/>
      <c r="J84" s="159"/>
      <c r="K84" s="190"/>
      <c r="L84" s="183"/>
      <c r="M84" s="161"/>
      <c r="N84" s="156"/>
      <c r="O84" s="89"/>
    </row>
    <row r="85" spans="1:15" x14ac:dyDescent="0.25">
      <c r="A85" s="7"/>
      <c r="B85" s="6" t="s">
        <v>9</v>
      </c>
      <c r="C85" s="5" t="s">
        <v>34</v>
      </c>
      <c r="D85" s="5"/>
      <c r="E85" s="35" t="s">
        <v>0</v>
      </c>
      <c r="F85" s="231"/>
      <c r="G85" s="214"/>
      <c r="H85" s="236"/>
      <c r="I85" s="233"/>
      <c r="J85" s="217"/>
      <c r="K85" s="237"/>
      <c r="L85" s="235"/>
      <c r="M85" s="219"/>
      <c r="N85" s="107"/>
      <c r="O85" s="89"/>
    </row>
    <row r="86" spans="1:15" x14ac:dyDescent="0.25">
      <c r="A86" s="7"/>
      <c r="B86" s="6"/>
      <c r="C86" s="5"/>
      <c r="D86" s="5" t="s">
        <v>174</v>
      </c>
      <c r="E86" s="35">
        <v>5100</v>
      </c>
      <c r="F86" s="115">
        <v>0</v>
      </c>
      <c r="G86" s="115">
        <v>0</v>
      </c>
      <c r="H86" s="78">
        <f>SUM(F86:G86)</f>
        <v>0</v>
      </c>
      <c r="I86" s="115">
        <v>0</v>
      </c>
      <c r="J86" s="115">
        <v>0</v>
      </c>
      <c r="K86" s="113">
        <f>SUM(I86:J86)</f>
        <v>0</v>
      </c>
      <c r="L86" s="115" t="s">
        <v>294</v>
      </c>
      <c r="M86" s="115" t="s">
        <v>294</v>
      </c>
      <c r="N86" s="95">
        <f>SUM(L86:M86)</f>
        <v>0</v>
      </c>
      <c r="O86" s="89"/>
    </row>
    <row r="87" spans="1:15" x14ac:dyDescent="0.25">
      <c r="A87" s="7"/>
      <c r="B87" s="6"/>
      <c r="C87" s="5"/>
      <c r="D87" s="5" t="s">
        <v>35</v>
      </c>
      <c r="E87" s="35">
        <v>5200</v>
      </c>
      <c r="F87" s="115">
        <v>1662</v>
      </c>
      <c r="G87" s="115">
        <v>0</v>
      </c>
      <c r="H87" s="78">
        <f t="shared" ref="H87:H94" si="12">SUM(F87:G87)</f>
        <v>1662</v>
      </c>
      <c r="I87" s="115">
        <v>0</v>
      </c>
      <c r="J87" s="115">
        <v>0</v>
      </c>
      <c r="K87" s="113">
        <f t="shared" ref="K87:K94" si="13">SUM(I87:J87)</f>
        <v>0</v>
      </c>
      <c r="L87" s="115">
        <v>1662</v>
      </c>
      <c r="M87" s="115" t="s">
        <v>294</v>
      </c>
      <c r="N87" s="95">
        <f t="shared" ref="N87:N94" si="14">SUM(L87:M87)</f>
        <v>1662</v>
      </c>
      <c r="O87" s="89"/>
    </row>
    <row r="88" spans="1:15" x14ac:dyDescent="0.25">
      <c r="A88" s="7"/>
      <c r="B88" s="6"/>
      <c r="C88" s="5"/>
      <c r="D88" s="5" t="s">
        <v>70</v>
      </c>
      <c r="E88" s="36">
        <v>5300</v>
      </c>
      <c r="F88" s="115">
        <v>19000</v>
      </c>
      <c r="G88" s="115">
        <v>0</v>
      </c>
      <c r="H88" s="78">
        <f t="shared" si="12"/>
        <v>19000</v>
      </c>
      <c r="I88" s="115">
        <v>4557.5</v>
      </c>
      <c r="J88" s="115">
        <v>0</v>
      </c>
      <c r="K88" s="113">
        <f t="shared" si="13"/>
        <v>4557.5</v>
      </c>
      <c r="L88" s="115">
        <v>19000</v>
      </c>
      <c r="M88" s="115" t="s">
        <v>294</v>
      </c>
      <c r="N88" s="95">
        <f t="shared" si="14"/>
        <v>19000</v>
      </c>
      <c r="O88" s="89"/>
    </row>
    <row r="89" spans="1:15" x14ac:dyDescent="0.25">
      <c r="A89" s="7"/>
      <c r="B89" s="6"/>
      <c r="C89" s="5"/>
      <c r="D89" s="5" t="s">
        <v>58</v>
      </c>
      <c r="E89" s="37" t="s">
        <v>145</v>
      </c>
      <c r="F89" s="115">
        <v>73330</v>
      </c>
      <c r="G89" s="115">
        <v>0</v>
      </c>
      <c r="H89" s="78">
        <f t="shared" si="12"/>
        <v>73330</v>
      </c>
      <c r="I89" s="115">
        <v>40976</v>
      </c>
      <c r="J89" s="115">
        <v>0</v>
      </c>
      <c r="K89" s="113">
        <f t="shared" si="13"/>
        <v>40976</v>
      </c>
      <c r="L89" s="115">
        <v>73330</v>
      </c>
      <c r="M89" s="115" t="s">
        <v>294</v>
      </c>
      <c r="N89" s="95">
        <f t="shared" si="14"/>
        <v>73330</v>
      </c>
      <c r="O89" s="89"/>
    </row>
    <row r="90" spans="1:15" x14ac:dyDescent="0.25">
      <c r="A90" s="7"/>
      <c r="B90" s="6"/>
      <c r="C90" s="5"/>
      <c r="D90" s="5" t="s">
        <v>87</v>
      </c>
      <c r="E90" s="36">
        <v>5500</v>
      </c>
      <c r="F90" s="115">
        <v>85065</v>
      </c>
      <c r="G90" s="115">
        <v>92700</v>
      </c>
      <c r="H90" s="78">
        <f t="shared" si="12"/>
        <v>177765</v>
      </c>
      <c r="I90" s="115">
        <v>67001.17</v>
      </c>
      <c r="J90" s="115">
        <v>0</v>
      </c>
      <c r="K90" s="113">
        <f t="shared" si="13"/>
        <v>67001.17</v>
      </c>
      <c r="L90" s="115">
        <v>85065</v>
      </c>
      <c r="M90" s="115">
        <v>92700</v>
      </c>
      <c r="N90" s="95">
        <f t="shared" si="14"/>
        <v>177765</v>
      </c>
      <c r="O90" s="89"/>
    </row>
    <row r="91" spans="1:15" x14ac:dyDescent="0.25">
      <c r="A91" s="7"/>
      <c r="B91" s="6"/>
      <c r="C91" s="5"/>
      <c r="D91" s="5" t="s">
        <v>74</v>
      </c>
      <c r="E91" s="36">
        <v>5600</v>
      </c>
      <c r="F91" s="115">
        <v>180304</v>
      </c>
      <c r="G91" s="115">
        <v>0</v>
      </c>
      <c r="H91" s="78">
        <f t="shared" si="12"/>
        <v>180304</v>
      </c>
      <c r="I91" s="115">
        <v>45234.060000000005</v>
      </c>
      <c r="J91" s="115">
        <v>0</v>
      </c>
      <c r="K91" s="113">
        <f t="shared" si="13"/>
        <v>45234.060000000005</v>
      </c>
      <c r="L91" s="115">
        <v>191027</v>
      </c>
      <c r="M91" s="115" t="s">
        <v>294</v>
      </c>
      <c r="N91" s="95">
        <f t="shared" si="14"/>
        <v>191027</v>
      </c>
      <c r="O91" s="89"/>
    </row>
    <row r="92" spans="1:15" x14ac:dyDescent="0.25">
      <c r="A92" s="7"/>
      <c r="B92" s="6"/>
      <c r="C92" s="5"/>
      <c r="D92" s="5" t="s">
        <v>245</v>
      </c>
      <c r="E92" s="38" t="s">
        <v>246</v>
      </c>
      <c r="F92" s="115"/>
      <c r="G92" s="115"/>
      <c r="H92" s="78">
        <f t="shared" si="12"/>
        <v>0</v>
      </c>
      <c r="I92" s="115"/>
      <c r="J92" s="115"/>
      <c r="K92" s="113">
        <f t="shared" si="13"/>
        <v>0</v>
      </c>
      <c r="L92" s="115"/>
      <c r="M92" s="115"/>
      <c r="N92" s="95">
        <f t="shared" si="14"/>
        <v>0</v>
      </c>
      <c r="O92" s="89"/>
    </row>
    <row r="93" spans="1:15" x14ac:dyDescent="0.25">
      <c r="A93" s="7"/>
      <c r="B93" s="5"/>
      <c r="C93" s="5"/>
      <c r="D93" s="5" t="s">
        <v>88</v>
      </c>
      <c r="E93" s="38">
        <v>5800</v>
      </c>
      <c r="F93" s="115">
        <v>652711.11867500003</v>
      </c>
      <c r="G93" s="115">
        <v>168000</v>
      </c>
      <c r="H93" s="78">
        <f t="shared" si="12"/>
        <v>820711.11867500003</v>
      </c>
      <c r="I93" s="115">
        <v>129663.59000000003</v>
      </c>
      <c r="J93" s="115">
        <v>12677</v>
      </c>
      <c r="K93" s="113">
        <f t="shared" si="13"/>
        <v>142340.59000000003</v>
      </c>
      <c r="L93" s="115">
        <v>498353.42</v>
      </c>
      <c r="M93" s="115">
        <v>100000</v>
      </c>
      <c r="N93" s="95">
        <f t="shared" si="14"/>
        <v>598353.41999999993</v>
      </c>
      <c r="O93" s="89"/>
    </row>
    <row r="94" spans="1:15" x14ac:dyDescent="0.25">
      <c r="A94" s="7"/>
      <c r="B94" s="5"/>
      <c r="C94" s="5"/>
      <c r="D94" s="5" t="s">
        <v>36</v>
      </c>
      <c r="E94" s="36">
        <v>5900</v>
      </c>
      <c r="F94" s="115">
        <v>23716.78</v>
      </c>
      <c r="G94" s="115">
        <v>0</v>
      </c>
      <c r="H94" s="78">
        <f t="shared" si="12"/>
        <v>23716.78</v>
      </c>
      <c r="I94" s="115">
        <v>5655.21</v>
      </c>
      <c r="J94" s="115">
        <v>0</v>
      </c>
      <c r="K94" s="113">
        <f t="shared" si="13"/>
        <v>5655.21</v>
      </c>
      <c r="L94" s="115">
        <v>23716.78</v>
      </c>
      <c r="M94" s="115" t="s">
        <v>294</v>
      </c>
      <c r="N94" s="95">
        <f t="shared" si="14"/>
        <v>23716.78</v>
      </c>
      <c r="O94" s="89"/>
    </row>
    <row r="95" spans="1:15" x14ac:dyDescent="0.25">
      <c r="A95" s="11"/>
      <c r="B95" s="12"/>
      <c r="C95" s="12"/>
      <c r="D95" s="12" t="s">
        <v>59</v>
      </c>
      <c r="E95" s="44" t="s">
        <v>0</v>
      </c>
      <c r="F95" s="99">
        <f>SUM(F86:F94)</f>
        <v>1035788.8986750001</v>
      </c>
      <c r="G95" s="99">
        <f t="shared" ref="G95:N95" si="15">SUM(G86:G94)</f>
        <v>260700</v>
      </c>
      <c r="H95" s="99">
        <f t="shared" si="15"/>
        <v>1296488.8986750001</v>
      </c>
      <c r="I95" s="77">
        <f t="shared" si="15"/>
        <v>293087.53000000009</v>
      </c>
      <c r="J95" s="77">
        <f t="shared" si="15"/>
        <v>12677</v>
      </c>
      <c r="K95" s="77">
        <f t="shared" si="15"/>
        <v>305764.53000000009</v>
      </c>
      <c r="L95" s="116">
        <f t="shared" si="15"/>
        <v>892154.2</v>
      </c>
      <c r="M95" s="116">
        <f t="shared" si="15"/>
        <v>192700</v>
      </c>
      <c r="N95" s="116">
        <f t="shared" si="15"/>
        <v>1084854.2</v>
      </c>
      <c r="O95" s="89"/>
    </row>
    <row r="96" spans="1:15" x14ac:dyDescent="0.25">
      <c r="A96" s="7"/>
      <c r="B96" s="5"/>
      <c r="C96" s="5" t="s">
        <v>0</v>
      </c>
      <c r="D96" s="5"/>
      <c r="E96" s="48" t="s">
        <v>0</v>
      </c>
      <c r="F96" s="141"/>
      <c r="G96" s="141"/>
      <c r="H96" s="142"/>
      <c r="I96" s="141"/>
      <c r="J96" s="141"/>
      <c r="K96" s="142"/>
      <c r="L96" s="141"/>
      <c r="M96" s="141"/>
      <c r="N96" s="421"/>
      <c r="O96" s="89"/>
    </row>
    <row r="97" spans="1:15" x14ac:dyDescent="0.25">
      <c r="A97" s="81"/>
      <c r="B97" s="82" t="s">
        <v>11</v>
      </c>
      <c r="C97" s="83" t="s">
        <v>162</v>
      </c>
      <c r="D97" s="84"/>
      <c r="E97" s="194" t="s">
        <v>0</v>
      </c>
      <c r="F97" s="231"/>
      <c r="G97" s="214"/>
      <c r="H97" s="236"/>
      <c r="I97" s="233"/>
      <c r="J97" s="217"/>
      <c r="K97" s="237"/>
      <c r="L97" s="235"/>
      <c r="M97" s="219"/>
      <c r="N97" s="107"/>
      <c r="O97" s="89"/>
    </row>
    <row r="98" spans="1:15" x14ac:dyDescent="0.25">
      <c r="A98" s="7"/>
      <c r="B98" s="6"/>
      <c r="C98" s="5"/>
      <c r="D98" s="5" t="s">
        <v>175</v>
      </c>
      <c r="E98" s="35" t="s">
        <v>176</v>
      </c>
      <c r="F98" s="115"/>
      <c r="G98" s="115"/>
      <c r="H98" s="78">
        <f>SUM(F98:G98)</f>
        <v>0</v>
      </c>
      <c r="I98" s="115"/>
      <c r="J98" s="115"/>
      <c r="K98" s="113">
        <f>SUM(I98:J98)</f>
        <v>0</v>
      </c>
      <c r="L98" s="115"/>
      <c r="M98" s="115"/>
      <c r="N98" s="95">
        <f>SUM(L98:M98)</f>
        <v>0</v>
      </c>
      <c r="O98" s="89"/>
    </row>
    <row r="99" spans="1:15" x14ac:dyDescent="0.25">
      <c r="A99" s="7"/>
      <c r="B99" s="6"/>
      <c r="C99" s="5"/>
      <c r="D99" s="5" t="s">
        <v>60</v>
      </c>
      <c r="E99" s="36">
        <v>6200</v>
      </c>
      <c r="F99" s="115"/>
      <c r="G99" s="115"/>
      <c r="H99" s="78">
        <f>SUM(F99:G99)</f>
        <v>0</v>
      </c>
      <c r="I99" s="115"/>
      <c r="J99" s="115"/>
      <c r="K99" s="113">
        <f>SUM(I99:J99)</f>
        <v>0</v>
      </c>
      <c r="L99" s="115"/>
      <c r="M99" s="115"/>
      <c r="N99" s="95">
        <f>SUM(L99:M99)</f>
        <v>0</v>
      </c>
      <c r="O99" s="89"/>
    </row>
    <row r="100" spans="1:15" x14ac:dyDescent="0.25">
      <c r="A100" s="7"/>
      <c r="B100" s="6"/>
      <c r="C100" s="5"/>
      <c r="D100" s="5" t="s">
        <v>37</v>
      </c>
      <c r="E100" s="36" t="s">
        <v>0</v>
      </c>
      <c r="F100" s="197"/>
      <c r="G100" s="199"/>
      <c r="H100" s="198"/>
      <c r="I100" s="200"/>
      <c r="J100" s="202"/>
      <c r="K100" s="201"/>
      <c r="L100" s="203"/>
      <c r="M100" s="205"/>
      <c r="N100" s="204"/>
      <c r="O100" s="89"/>
    </row>
    <row r="101" spans="1:15" x14ac:dyDescent="0.25">
      <c r="A101" s="7"/>
      <c r="B101" s="6"/>
      <c r="C101" s="5"/>
      <c r="D101" s="5" t="s">
        <v>38</v>
      </c>
      <c r="E101" s="40">
        <v>6300</v>
      </c>
      <c r="F101" s="115">
        <v>0</v>
      </c>
      <c r="G101" s="115">
        <v>0</v>
      </c>
      <c r="H101" s="78">
        <f>SUM(F101:G101)</f>
        <v>0</v>
      </c>
      <c r="I101" s="115"/>
      <c r="J101" s="115"/>
      <c r="K101" s="113">
        <f>SUM(I101:J101)</f>
        <v>0</v>
      </c>
      <c r="L101" s="115">
        <v>0</v>
      </c>
      <c r="M101" s="115">
        <v>0</v>
      </c>
      <c r="N101" s="95">
        <f>SUM(L101:M101)</f>
        <v>0</v>
      </c>
      <c r="O101" s="89"/>
    </row>
    <row r="102" spans="1:15" x14ac:dyDescent="0.25">
      <c r="A102" s="7"/>
      <c r="B102" s="6"/>
      <c r="C102" s="5"/>
      <c r="D102" s="5" t="s">
        <v>39</v>
      </c>
      <c r="E102" s="36">
        <v>6400</v>
      </c>
      <c r="F102" s="115">
        <v>0</v>
      </c>
      <c r="G102" s="115">
        <v>0</v>
      </c>
      <c r="H102" s="78">
        <f>SUM(F102:G102)</f>
        <v>0</v>
      </c>
      <c r="I102" s="115"/>
      <c r="J102" s="115"/>
      <c r="K102" s="113">
        <f>SUM(I102:J102)</f>
        <v>0</v>
      </c>
      <c r="L102" s="115">
        <v>0</v>
      </c>
      <c r="M102" s="115">
        <v>0</v>
      </c>
      <c r="N102" s="95">
        <f>SUM(L102:M102)</f>
        <v>0</v>
      </c>
      <c r="O102" s="89"/>
    </row>
    <row r="103" spans="1:15" x14ac:dyDescent="0.25">
      <c r="A103" s="7"/>
      <c r="B103" s="6"/>
      <c r="C103" s="5"/>
      <c r="D103" s="5" t="s">
        <v>40</v>
      </c>
      <c r="E103" s="38">
        <v>6500</v>
      </c>
      <c r="F103" s="115">
        <v>0</v>
      </c>
      <c r="G103" s="115">
        <v>0</v>
      </c>
      <c r="H103" s="78">
        <f>SUM(F103:G103)</f>
        <v>0</v>
      </c>
      <c r="I103" s="115"/>
      <c r="J103" s="115"/>
      <c r="K103" s="113">
        <f>SUM(I103:J103)</f>
        <v>0</v>
      </c>
      <c r="L103" s="115">
        <v>0</v>
      </c>
      <c r="M103" s="115">
        <v>0</v>
      </c>
      <c r="N103" s="95">
        <f>SUM(L103:M103)</f>
        <v>0</v>
      </c>
      <c r="O103" s="89"/>
    </row>
    <row r="104" spans="1:15" ht="14.4" x14ac:dyDescent="0.3">
      <c r="A104" s="7"/>
      <c r="B104" s="6"/>
      <c r="C104" s="5"/>
      <c r="D104" s="398" t="s">
        <v>194</v>
      </c>
      <c r="E104" s="42">
        <v>6900</v>
      </c>
      <c r="F104" s="115">
        <v>8986</v>
      </c>
      <c r="G104" s="115">
        <v>0</v>
      </c>
      <c r="H104" s="78">
        <f>SUM(F104:G104)</f>
        <v>8986</v>
      </c>
      <c r="I104" s="115"/>
      <c r="J104" s="115"/>
      <c r="K104" s="113">
        <f>SUM(I104:J104)</f>
        <v>0</v>
      </c>
      <c r="L104" s="115">
        <v>8986</v>
      </c>
      <c r="M104" s="115">
        <v>0</v>
      </c>
      <c r="N104" s="95">
        <f>SUM(L104:M104)</f>
        <v>8986</v>
      </c>
      <c r="O104" s="89"/>
    </row>
    <row r="105" spans="1:15" ht="14.4" x14ac:dyDescent="0.3">
      <c r="A105" s="7"/>
      <c r="B105" s="6"/>
      <c r="C105" s="5"/>
      <c r="D105" s="398" t="s">
        <v>278</v>
      </c>
      <c r="E105" s="432">
        <v>6910</v>
      </c>
      <c r="F105" s="433"/>
      <c r="G105" s="433"/>
      <c r="H105" s="434"/>
      <c r="I105" s="433"/>
      <c r="J105" s="433"/>
      <c r="K105" s="435"/>
      <c r="L105" s="433"/>
      <c r="M105" s="433"/>
      <c r="N105" s="436"/>
      <c r="O105" s="89"/>
    </row>
    <row r="106" spans="1:15" x14ac:dyDescent="0.25">
      <c r="A106" s="7"/>
      <c r="B106" s="5"/>
      <c r="C106" s="5" t="s">
        <v>0</v>
      </c>
      <c r="D106" s="5" t="s">
        <v>61</v>
      </c>
      <c r="E106" s="38" t="s">
        <v>0</v>
      </c>
      <c r="F106" s="99">
        <f t="shared" ref="F106:N106" si="16">SUM(F98:F99)+SUM(F101:F105)</f>
        <v>8986</v>
      </c>
      <c r="G106" s="99">
        <f t="shared" si="16"/>
        <v>0</v>
      </c>
      <c r="H106" s="99">
        <f t="shared" si="16"/>
        <v>8986</v>
      </c>
      <c r="I106" s="77">
        <f t="shared" si="16"/>
        <v>0</v>
      </c>
      <c r="J106" s="77">
        <f t="shared" si="16"/>
        <v>0</v>
      </c>
      <c r="K106" s="77">
        <f t="shared" si="16"/>
        <v>0</v>
      </c>
      <c r="L106" s="116">
        <f t="shared" si="16"/>
        <v>8986</v>
      </c>
      <c r="M106" s="116">
        <f t="shared" si="16"/>
        <v>0</v>
      </c>
      <c r="N106" s="116">
        <f t="shared" si="16"/>
        <v>8986</v>
      </c>
      <c r="O106" s="89"/>
    </row>
    <row r="107" spans="1:15" x14ac:dyDescent="0.25">
      <c r="A107" s="7"/>
      <c r="B107" s="5"/>
      <c r="C107" s="5"/>
      <c r="D107" s="5"/>
      <c r="E107" s="34" t="s">
        <v>0</v>
      </c>
      <c r="F107" s="108"/>
      <c r="G107" s="157"/>
      <c r="H107" s="186"/>
      <c r="I107" s="179"/>
      <c r="J107" s="159"/>
      <c r="K107" s="190"/>
      <c r="L107" s="183"/>
      <c r="M107" s="161"/>
      <c r="N107" s="156"/>
      <c r="O107" s="89"/>
    </row>
    <row r="108" spans="1:15" x14ac:dyDescent="0.25">
      <c r="A108" s="7"/>
      <c r="B108" s="6" t="s">
        <v>12</v>
      </c>
      <c r="C108" s="5" t="s">
        <v>135</v>
      </c>
      <c r="D108" s="5"/>
      <c r="E108" s="35" t="s">
        <v>0</v>
      </c>
      <c r="F108" s="231"/>
      <c r="G108" s="214"/>
      <c r="H108" s="236"/>
      <c r="I108" s="233"/>
      <c r="J108" s="217"/>
      <c r="K108" s="237"/>
      <c r="L108" s="235"/>
      <c r="M108" s="219"/>
      <c r="N108" s="107"/>
      <c r="O108" s="89"/>
    </row>
    <row r="109" spans="1:15" x14ac:dyDescent="0.25">
      <c r="A109" s="7"/>
      <c r="B109" s="4" t="s">
        <v>0</v>
      </c>
      <c r="C109" s="5"/>
      <c r="D109" s="5" t="s">
        <v>41</v>
      </c>
      <c r="E109" s="40" t="s">
        <v>83</v>
      </c>
      <c r="F109" s="115">
        <v>0</v>
      </c>
      <c r="G109" s="115"/>
      <c r="H109" s="78">
        <f t="shared" ref="H109:H114" si="17">SUM(F109:G109)</f>
        <v>0</v>
      </c>
      <c r="I109" s="115"/>
      <c r="J109" s="115"/>
      <c r="K109" s="113">
        <f t="shared" ref="K109:K114" si="18">SUM(I109:J109)</f>
        <v>0</v>
      </c>
      <c r="L109" s="115"/>
      <c r="M109" s="115"/>
      <c r="N109" s="95">
        <f t="shared" ref="N109:N114" si="19">SUM(L109:M109)</f>
        <v>0</v>
      </c>
      <c r="O109" s="89"/>
    </row>
    <row r="110" spans="1:15" x14ac:dyDescent="0.25">
      <c r="A110" s="7"/>
      <c r="B110" s="6"/>
      <c r="C110" s="5"/>
      <c r="D110" s="5" t="s">
        <v>89</v>
      </c>
      <c r="E110" s="37" t="s">
        <v>84</v>
      </c>
      <c r="F110" s="115">
        <v>0</v>
      </c>
      <c r="G110" s="115"/>
      <c r="H110" s="78">
        <f t="shared" si="17"/>
        <v>0</v>
      </c>
      <c r="I110" s="115"/>
      <c r="J110" s="115"/>
      <c r="K110" s="113">
        <f t="shared" si="18"/>
        <v>0</v>
      </c>
      <c r="L110" s="115"/>
      <c r="M110" s="115"/>
      <c r="N110" s="95">
        <f t="shared" si="19"/>
        <v>0</v>
      </c>
      <c r="O110" s="89"/>
    </row>
    <row r="111" spans="1:15" x14ac:dyDescent="0.25">
      <c r="A111" s="7"/>
      <c r="B111" s="6"/>
      <c r="C111" s="5"/>
      <c r="D111" s="5" t="s">
        <v>142</v>
      </c>
      <c r="E111" s="40" t="s">
        <v>140</v>
      </c>
      <c r="F111" s="115">
        <v>0</v>
      </c>
      <c r="G111" s="115"/>
      <c r="H111" s="78">
        <f t="shared" si="17"/>
        <v>0</v>
      </c>
      <c r="I111" s="115"/>
      <c r="J111" s="115"/>
      <c r="K111" s="113">
        <f t="shared" si="18"/>
        <v>0</v>
      </c>
      <c r="L111" s="115"/>
      <c r="M111" s="115"/>
      <c r="N111" s="95">
        <f t="shared" si="19"/>
        <v>0</v>
      </c>
      <c r="O111" s="89"/>
    </row>
    <row r="112" spans="1:15" x14ac:dyDescent="0.25">
      <c r="A112" s="7"/>
      <c r="B112" s="6"/>
      <c r="C112" s="5"/>
      <c r="D112" s="5" t="s">
        <v>143</v>
      </c>
      <c r="E112" s="37" t="s">
        <v>141</v>
      </c>
      <c r="F112" s="115">
        <v>0</v>
      </c>
      <c r="G112" s="115"/>
      <c r="H112" s="78">
        <f t="shared" si="17"/>
        <v>0</v>
      </c>
      <c r="I112" s="115"/>
      <c r="J112" s="115"/>
      <c r="K112" s="113">
        <f t="shared" si="18"/>
        <v>0</v>
      </c>
      <c r="L112" s="115"/>
      <c r="M112" s="115"/>
      <c r="N112" s="95">
        <f t="shared" si="19"/>
        <v>0</v>
      </c>
      <c r="O112" s="89"/>
    </row>
    <row r="113" spans="1:15" x14ac:dyDescent="0.25">
      <c r="A113" s="7"/>
      <c r="B113" s="6"/>
      <c r="C113" s="5"/>
      <c r="D113" s="5" t="s">
        <v>71</v>
      </c>
      <c r="E113" s="37" t="s">
        <v>177</v>
      </c>
      <c r="F113" s="115">
        <v>0</v>
      </c>
      <c r="G113" s="152"/>
      <c r="H113" s="78">
        <f t="shared" si="17"/>
        <v>0</v>
      </c>
      <c r="I113" s="115"/>
      <c r="J113" s="152"/>
      <c r="K113" s="113">
        <f t="shared" si="18"/>
        <v>0</v>
      </c>
      <c r="L113" s="115"/>
      <c r="M113" s="152"/>
      <c r="N113" s="95">
        <f t="shared" si="19"/>
        <v>0</v>
      </c>
      <c r="O113" s="89"/>
    </row>
    <row r="114" spans="1:15" x14ac:dyDescent="0.25">
      <c r="A114" s="7"/>
      <c r="B114" s="6"/>
      <c r="C114" s="5"/>
      <c r="D114" s="5" t="s">
        <v>255</v>
      </c>
      <c r="E114" s="37" t="s">
        <v>254</v>
      </c>
      <c r="F114" s="425">
        <v>0</v>
      </c>
      <c r="G114" s="152">
        <v>0</v>
      </c>
      <c r="H114" s="78">
        <f t="shared" si="17"/>
        <v>0</v>
      </c>
      <c r="I114" s="152">
        <v>0</v>
      </c>
      <c r="J114" s="422">
        <v>0</v>
      </c>
      <c r="K114" s="113">
        <f t="shared" si="18"/>
        <v>0</v>
      </c>
      <c r="L114" s="152">
        <v>0</v>
      </c>
      <c r="M114" s="152">
        <v>0</v>
      </c>
      <c r="N114" s="95">
        <f t="shared" si="19"/>
        <v>0</v>
      </c>
      <c r="O114" s="89"/>
    </row>
    <row r="115" spans="1:15" x14ac:dyDescent="0.25">
      <c r="A115" s="7"/>
      <c r="B115" s="6"/>
      <c r="C115" s="5"/>
      <c r="D115" s="1" t="s">
        <v>72</v>
      </c>
      <c r="E115" s="36" t="s">
        <v>0</v>
      </c>
      <c r="F115" s="424"/>
      <c r="G115" s="162"/>
      <c r="H115" s="198"/>
      <c r="I115" s="200"/>
      <c r="J115" s="163"/>
      <c r="K115" s="201"/>
      <c r="L115" s="203"/>
      <c r="M115" s="164"/>
      <c r="N115" s="204"/>
      <c r="O115" s="89"/>
    </row>
    <row r="116" spans="1:15" x14ac:dyDescent="0.25">
      <c r="A116" s="7"/>
      <c r="B116" s="6"/>
      <c r="C116" s="5"/>
      <c r="D116" s="5" t="s">
        <v>45</v>
      </c>
      <c r="E116" s="35">
        <v>7438</v>
      </c>
      <c r="F116" s="115"/>
      <c r="G116" s="115"/>
      <c r="H116" s="78">
        <f>SUM(F116:G116)</f>
        <v>0</v>
      </c>
      <c r="I116" s="115"/>
      <c r="J116" s="115"/>
      <c r="K116" s="113">
        <f>SUM(I116:J116)</f>
        <v>0</v>
      </c>
      <c r="L116" s="115"/>
      <c r="M116" s="115"/>
      <c r="N116" s="95">
        <f>SUM(L116:M116)</f>
        <v>0</v>
      </c>
      <c r="O116" s="89"/>
    </row>
    <row r="117" spans="1:15" x14ac:dyDescent="0.25">
      <c r="A117" s="7"/>
      <c r="B117" s="6"/>
      <c r="C117" s="5"/>
      <c r="D117" s="43" t="s">
        <v>195</v>
      </c>
      <c r="E117" s="36">
        <v>7439</v>
      </c>
      <c r="F117" s="115"/>
      <c r="G117" s="115"/>
      <c r="H117" s="78">
        <f>SUM(F117:G117)</f>
        <v>0</v>
      </c>
      <c r="I117" s="115"/>
      <c r="J117" s="115"/>
      <c r="K117" s="113">
        <f>SUM(I117:J117)</f>
        <v>0</v>
      </c>
      <c r="L117" s="115"/>
      <c r="M117" s="115"/>
      <c r="N117" s="95">
        <f>SUM(L117:M117)</f>
        <v>0</v>
      </c>
      <c r="O117" s="89"/>
    </row>
    <row r="118" spans="1:15" x14ac:dyDescent="0.25">
      <c r="A118" s="7"/>
      <c r="B118" s="6"/>
      <c r="C118" s="5"/>
      <c r="D118" s="5" t="s">
        <v>62</v>
      </c>
      <c r="E118" s="38" t="s">
        <v>0</v>
      </c>
      <c r="F118" s="99">
        <f t="shared" ref="F118:N118" si="20">SUM(F109:F114,F116:F117)</f>
        <v>0</v>
      </c>
      <c r="G118" s="99">
        <f t="shared" si="20"/>
        <v>0</v>
      </c>
      <c r="H118" s="99">
        <f t="shared" si="20"/>
        <v>0</v>
      </c>
      <c r="I118" s="77">
        <f t="shared" si="20"/>
        <v>0</v>
      </c>
      <c r="J118" s="77">
        <f t="shared" si="20"/>
        <v>0</v>
      </c>
      <c r="K118" s="77">
        <f t="shared" si="20"/>
        <v>0</v>
      </c>
      <c r="L118" s="116">
        <f t="shared" si="20"/>
        <v>0</v>
      </c>
      <c r="M118" s="116">
        <f t="shared" si="20"/>
        <v>0</v>
      </c>
      <c r="N118" s="116">
        <f t="shared" si="20"/>
        <v>0</v>
      </c>
      <c r="O118" s="89"/>
    </row>
    <row r="119" spans="1:15" ht="14.4" thickBot="1" x14ac:dyDescent="0.3">
      <c r="A119" s="7"/>
      <c r="B119" s="6"/>
      <c r="C119" s="5"/>
      <c r="D119" s="5"/>
      <c r="E119" s="34" t="s">
        <v>0</v>
      </c>
      <c r="F119" s="206"/>
      <c r="G119" s="157"/>
      <c r="H119" s="209"/>
      <c r="I119" s="207"/>
      <c r="J119" s="159"/>
      <c r="K119" s="210"/>
      <c r="L119" s="208"/>
      <c r="M119" s="161"/>
      <c r="N119" s="211"/>
      <c r="O119" s="89"/>
    </row>
    <row r="120" spans="1:15" ht="14.4" thickBot="1" x14ac:dyDescent="0.3">
      <c r="A120" s="7"/>
      <c r="B120" s="4" t="s">
        <v>13</v>
      </c>
      <c r="C120" s="5" t="s">
        <v>14</v>
      </c>
      <c r="D120" s="5"/>
      <c r="E120" s="34" t="s">
        <v>0</v>
      </c>
      <c r="F120" s="144">
        <f t="shared" ref="F120:N120" si="21">SUM(F55,F63,F75,F83,F95,F106,F118)</f>
        <v>4173788.3702283334</v>
      </c>
      <c r="G120" s="144">
        <f t="shared" si="21"/>
        <v>1477435.958228867</v>
      </c>
      <c r="H120" s="144">
        <f t="shared" si="21"/>
        <v>5651224.3284572009</v>
      </c>
      <c r="I120" s="242">
        <f t="shared" si="21"/>
        <v>1182480.2600000002</v>
      </c>
      <c r="J120" s="242">
        <f t="shared" si="21"/>
        <v>374935.62999999995</v>
      </c>
      <c r="K120" s="242">
        <f t="shared" si="21"/>
        <v>1557415.8900000001</v>
      </c>
      <c r="L120" s="146">
        <f t="shared" si="21"/>
        <v>3910362.9699999997</v>
      </c>
      <c r="M120" s="146">
        <f t="shared" si="21"/>
        <v>1453183.4700000002</v>
      </c>
      <c r="N120" s="146">
        <f t="shared" si="21"/>
        <v>5363546.4400000004</v>
      </c>
      <c r="O120" s="89"/>
    </row>
    <row r="121" spans="1:15" x14ac:dyDescent="0.25">
      <c r="A121" s="7"/>
      <c r="B121" s="6"/>
      <c r="C121" s="5"/>
      <c r="D121" s="5"/>
      <c r="E121" s="34" t="s">
        <v>0</v>
      </c>
      <c r="F121" s="184"/>
      <c r="G121" s="137"/>
      <c r="H121" s="213"/>
      <c r="I121" s="188"/>
      <c r="J121" s="138"/>
      <c r="K121" s="216"/>
      <c r="L121" s="193"/>
      <c r="M121" s="139"/>
      <c r="N121" s="218"/>
      <c r="O121" s="89"/>
    </row>
    <row r="122" spans="1:15" ht="14.4" thickBot="1" x14ac:dyDescent="0.3">
      <c r="A122" s="3" t="s">
        <v>15</v>
      </c>
      <c r="B122" s="4" t="s">
        <v>90</v>
      </c>
      <c r="C122" s="5"/>
      <c r="D122" s="5"/>
      <c r="E122" s="34" t="s">
        <v>0</v>
      </c>
      <c r="F122" s="184"/>
      <c r="G122" s="137"/>
      <c r="H122" s="213"/>
      <c r="I122" s="188"/>
      <c r="J122" s="138"/>
      <c r="K122" s="216"/>
      <c r="L122" s="193"/>
      <c r="M122" s="139"/>
      <c r="N122" s="218"/>
      <c r="O122" s="89"/>
    </row>
    <row r="123" spans="1:15" ht="14.4" thickBot="1" x14ac:dyDescent="0.3">
      <c r="A123" s="3"/>
      <c r="B123" s="4" t="s">
        <v>105</v>
      </c>
      <c r="C123" s="1"/>
      <c r="D123" s="79"/>
      <c r="E123" s="34" t="s">
        <v>0</v>
      </c>
      <c r="F123" s="144">
        <f t="shared" ref="F123:N123" si="22">SUM(F47-F120)</f>
        <v>592465.76372206677</v>
      </c>
      <c r="G123" s="144">
        <f t="shared" si="22"/>
        <v>-530873.42489553406</v>
      </c>
      <c r="H123" s="144">
        <f t="shared" si="22"/>
        <v>61592.338826532476</v>
      </c>
      <c r="I123" s="242">
        <f t="shared" si="22"/>
        <v>-375254.81000000029</v>
      </c>
      <c r="J123" s="242">
        <f t="shared" si="22"/>
        <v>-258580.62999999995</v>
      </c>
      <c r="K123" s="242">
        <f t="shared" si="22"/>
        <v>-633835.44000000018</v>
      </c>
      <c r="L123" s="146">
        <f t="shared" si="22"/>
        <v>637417.77000000048</v>
      </c>
      <c r="M123" s="146">
        <f t="shared" si="22"/>
        <v>-457966.88000000012</v>
      </c>
      <c r="N123" s="146">
        <f t="shared" si="22"/>
        <v>179450.88999999966</v>
      </c>
      <c r="O123" s="89"/>
    </row>
    <row r="124" spans="1:15" x14ac:dyDescent="0.25">
      <c r="A124" s="7"/>
      <c r="B124" s="5"/>
      <c r="C124" s="5"/>
      <c r="D124" s="5"/>
      <c r="E124" s="155"/>
      <c r="F124" s="184"/>
      <c r="G124" s="137"/>
      <c r="H124" s="246"/>
      <c r="I124" s="188"/>
      <c r="J124" s="138"/>
      <c r="K124" s="247"/>
      <c r="L124" s="193"/>
      <c r="M124" s="139"/>
      <c r="N124" s="248"/>
      <c r="O124" s="89"/>
    </row>
    <row r="125" spans="1:15" x14ac:dyDescent="0.25">
      <c r="A125" s="3" t="s">
        <v>16</v>
      </c>
      <c r="B125" s="4" t="s">
        <v>123</v>
      </c>
      <c r="C125" s="5"/>
      <c r="D125" s="5"/>
      <c r="E125" s="35" t="s">
        <v>0</v>
      </c>
      <c r="F125" s="231"/>
      <c r="G125" s="214"/>
      <c r="H125" s="236"/>
      <c r="I125" s="233"/>
      <c r="J125" s="217"/>
      <c r="K125" s="237"/>
      <c r="L125" s="235"/>
      <c r="M125" s="219"/>
      <c r="N125" s="107"/>
      <c r="O125" s="89"/>
    </row>
    <row r="126" spans="1:15" x14ac:dyDescent="0.25">
      <c r="A126" s="3"/>
      <c r="B126" s="4" t="s">
        <v>3</v>
      </c>
      <c r="C126" s="5" t="s">
        <v>101</v>
      </c>
      <c r="D126" s="5"/>
      <c r="E126" s="35" t="s">
        <v>103</v>
      </c>
      <c r="F126" s="115"/>
      <c r="G126" s="115"/>
      <c r="H126" s="78">
        <f>SUM(F126:G126)</f>
        <v>0</v>
      </c>
      <c r="I126" s="115"/>
      <c r="J126" s="115"/>
      <c r="K126" s="113">
        <f>SUM(I126:J126)</f>
        <v>0</v>
      </c>
      <c r="L126" s="115"/>
      <c r="M126" s="115"/>
      <c r="N126" s="95">
        <f>SUM(L126:M126)</f>
        <v>0</v>
      </c>
      <c r="O126" s="89"/>
    </row>
    <row r="127" spans="1:15" x14ac:dyDescent="0.25">
      <c r="A127" s="3"/>
      <c r="B127" s="4" t="s">
        <v>4</v>
      </c>
      <c r="C127" s="1" t="s">
        <v>134</v>
      </c>
      <c r="D127" s="1"/>
      <c r="E127" s="36" t="s">
        <v>104</v>
      </c>
      <c r="F127" s="115"/>
      <c r="G127" s="152"/>
      <c r="H127" s="78">
        <f>SUM(F127:G127)</f>
        <v>0</v>
      </c>
      <c r="I127" s="115"/>
      <c r="J127" s="152"/>
      <c r="K127" s="113">
        <f>SUM(I127:J127)</f>
        <v>0</v>
      </c>
      <c r="L127" s="115"/>
      <c r="M127" s="152"/>
      <c r="N127" s="95">
        <f>SUM(L127:M127)</f>
        <v>0</v>
      </c>
      <c r="O127" s="89"/>
    </row>
    <row r="128" spans="1:15" x14ac:dyDescent="0.25">
      <c r="A128" s="3"/>
      <c r="B128" s="4" t="s">
        <v>5</v>
      </c>
      <c r="C128" s="1" t="s">
        <v>125</v>
      </c>
      <c r="D128" s="1"/>
      <c r="E128" s="36"/>
      <c r="F128" s="197"/>
      <c r="G128" s="162"/>
      <c r="H128" s="198"/>
      <c r="I128" s="200"/>
      <c r="J128" s="163"/>
      <c r="K128" s="201"/>
      <c r="L128" s="203"/>
      <c r="M128" s="164"/>
      <c r="N128" s="204"/>
      <c r="O128" s="89"/>
    </row>
    <row r="129" spans="1:15" x14ac:dyDescent="0.25">
      <c r="A129" s="3"/>
      <c r="B129" s="4"/>
      <c r="C129" s="1" t="s">
        <v>136</v>
      </c>
      <c r="D129" s="1"/>
      <c r="E129" s="35" t="s">
        <v>85</v>
      </c>
      <c r="F129" s="115">
        <v>-530873.42489553406</v>
      </c>
      <c r="G129" s="115">
        <v>530873.42489553394</v>
      </c>
      <c r="H129" s="78">
        <f>SUM(F129:G129)</f>
        <v>0</v>
      </c>
      <c r="I129" s="115">
        <v>-258580.62999999995</v>
      </c>
      <c r="J129" s="115">
        <v>258580.63</v>
      </c>
      <c r="K129" s="113">
        <f>SUM(I129:J129)</f>
        <v>0</v>
      </c>
      <c r="L129" s="115">
        <f>-459786.88+1820</f>
        <v>-457966.88</v>
      </c>
      <c r="M129" s="115">
        <f>459786.88-1820</f>
        <v>457966.88</v>
      </c>
      <c r="N129" s="95">
        <f>SUM(L129:M129)</f>
        <v>0</v>
      </c>
      <c r="O129" s="89"/>
    </row>
    <row r="130" spans="1:15" ht="14.4" thickBot="1" x14ac:dyDescent="0.3">
      <c r="A130" s="3"/>
      <c r="B130" s="4" t="s">
        <v>0</v>
      </c>
      <c r="C130" s="1"/>
      <c r="D130" s="1"/>
      <c r="E130" s="38" t="s">
        <v>0</v>
      </c>
      <c r="F130" s="108"/>
      <c r="G130" s="157"/>
      <c r="H130" s="212"/>
      <c r="I130" s="179"/>
      <c r="J130" s="159"/>
      <c r="K130" s="215"/>
      <c r="L130" s="183"/>
      <c r="M130" s="161"/>
      <c r="N130" s="109"/>
      <c r="O130" s="89"/>
    </row>
    <row r="131" spans="1:15" ht="14.4" thickBot="1" x14ac:dyDescent="0.3">
      <c r="A131" s="7"/>
      <c r="B131" s="4" t="s">
        <v>6</v>
      </c>
      <c r="C131" s="1" t="s">
        <v>124</v>
      </c>
      <c r="D131" s="1"/>
      <c r="E131" s="34" t="s">
        <v>0</v>
      </c>
      <c r="F131" s="144">
        <f>SUM(+F126-F127+F129)</f>
        <v>-530873.42489553406</v>
      </c>
      <c r="G131" s="144">
        <f>SUM(+G126-G127+G129)</f>
        <v>530873.42489553394</v>
      </c>
      <c r="H131" s="144">
        <f>SUM(+H126-H127+H129)</f>
        <v>0</v>
      </c>
      <c r="I131" s="242">
        <f t="shared" ref="I131:N131" si="23">SUM(+I126-I127+I129)</f>
        <v>-258580.62999999995</v>
      </c>
      <c r="J131" s="242">
        <f t="shared" si="23"/>
        <v>258580.63</v>
      </c>
      <c r="K131" s="242">
        <f t="shared" si="23"/>
        <v>0</v>
      </c>
      <c r="L131" s="146">
        <f t="shared" si="23"/>
        <v>-457966.88</v>
      </c>
      <c r="M131" s="146">
        <f t="shared" si="23"/>
        <v>457966.88</v>
      </c>
      <c r="N131" s="146">
        <f t="shared" si="23"/>
        <v>0</v>
      </c>
      <c r="O131" s="89"/>
    </row>
    <row r="132" spans="1:15" ht="14.4" thickBot="1" x14ac:dyDescent="0.3">
      <c r="A132" s="7"/>
      <c r="B132" s="5"/>
      <c r="C132" s="5"/>
      <c r="D132" s="5"/>
      <c r="E132" s="34" t="s">
        <v>0</v>
      </c>
      <c r="F132" s="184"/>
      <c r="G132" s="137"/>
      <c r="H132" s="249"/>
      <c r="I132" s="188"/>
      <c r="J132" s="138"/>
      <c r="K132" s="250"/>
      <c r="L132" s="193"/>
      <c r="M132" s="139"/>
      <c r="N132" s="218"/>
      <c r="O132" s="89"/>
    </row>
    <row r="133" spans="1:15" ht="14.4" thickBot="1" x14ac:dyDescent="0.3">
      <c r="A133" s="14" t="s">
        <v>17</v>
      </c>
      <c r="B133" s="15" t="s">
        <v>102</v>
      </c>
      <c r="C133" s="12"/>
      <c r="D133" s="12"/>
      <c r="E133" s="41" t="s">
        <v>0</v>
      </c>
      <c r="F133" s="144">
        <f>SUM(F123,F131)</f>
        <v>61592.338826532708</v>
      </c>
      <c r="G133" s="144">
        <f>SUM(G123,G131)</f>
        <v>0</v>
      </c>
      <c r="H133" s="144">
        <f>SUM(H123,H131)</f>
        <v>61592.338826532476</v>
      </c>
      <c r="I133" s="242">
        <f t="shared" ref="I133:N133" si="24">SUM(I123,I131)</f>
        <v>-633835.44000000018</v>
      </c>
      <c r="J133" s="242">
        <f t="shared" si="24"/>
        <v>0</v>
      </c>
      <c r="K133" s="242">
        <f t="shared" si="24"/>
        <v>-633835.44000000018</v>
      </c>
      <c r="L133" s="146">
        <f t="shared" si="24"/>
        <v>179450.89000000048</v>
      </c>
      <c r="M133" s="146">
        <f t="shared" si="24"/>
        <v>0</v>
      </c>
      <c r="N133" s="146">
        <f t="shared" si="24"/>
        <v>179450.88999999966</v>
      </c>
      <c r="O133" s="89"/>
    </row>
    <row r="134" spans="1:15" x14ac:dyDescent="0.25">
      <c r="A134" s="7"/>
      <c r="B134" s="5" t="s">
        <v>0</v>
      </c>
      <c r="C134" s="5"/>
      <c r="D134" s="5"/>
      <c r="E134" s="48" t="s">
        <v>0</v>
      </c>
      <c r="F134" s="141"/>
      <c r="G134" s="141"/>
      <c r="H134" s="142"/>
      <c r="I134" s="141"/>
      <c r="J134" s="141"/>
      <c r="K134" s="142"/>
      <c r="L134" s="141"/>
      <c r="M134" s="141"/>
      <c r="N134" s="421"/>
      <c r="O134" s="89"/>
    </row>
    <row r="135" spans="1:15" x14ac:dyDescent="0.25">
      <c r="A135" s="143" t="s">
        <v>18</v>
      </c>
      <c r="B135" s="85" t="s">
        <v>19</v>
      </c>
      <c r="C135" s="84"/>
      <c r="D135" s="84"/>
      <c r="E135" s="33" t="s">
        <v>0</v>
      </c>
      <c r="F135" s="108"/>
      <c r="G135" s="157"/>
      <c r="H135" s="186"/>
      <c r="I135" s="179"/>
      <c r="J135" s="159"/>
      <c r="K135" s="190"/>
      <c r="L135" s="183"/>
      <c r="M135" s="161"/>
      <c r="N135" s="156"/>
      <c r="O135" s="89"/>
    </row>
    <row r="136" spans="1:15" x14ac:dyDescent="0.25">
      <c r="A136" s="3"/>
      <c r="B136" s="4" t="s">
        <v>3</v>
      </c>
      <c r="C136" s="5" t="s">
        <v>126</v>
      </c>
      <c r="D136" s="5"/>
      <c r="E136" s="35"/>
      <c r="F136" s="231"/>
      <c r="G136" s="214"/>
      <c r="H136" s="236"/>
      <c r="I136" s="233"/>
      <c r="J136" s="217"/>
      <c r="K136" s="237"/>
      <c r="L136" s="235"/>
      <c r="M136" s="219"/>
      <c r="N136" s="107"/>
      <c r="O136" s="89"/>
    </row>
    <row r="137" spans="1:15" x14ac:dyDescent="0.25">
      <c r="A137" s="7"/>
      <c r="B137" s="4"/>
      <c r="C137" s="5" t="s">
        <v>20</v>
      </c>
      <c r="D137" s="5" t="s">
        <v>127</v>
      </c>
      <c r="E137" s="35">
        <v>9791</v>
      </c>
      <c r="F137" s="115">
        <v>1235033.72</v>
      </c>
      <c r="G137" s="115">
        <v>0</v>
      </c>
      <c r="H137" s="78">
        <f>SUM(F137:G137)</f>
        <v>1235033.72</v>
      </c>
      <c r="I137" s="115">
        <v>1468305.09</v>
      </c>
      <c r="J137" s="115">
        <v>0</v>
      </c>
      <c r="K137" s="113">
        <f>SUM(I137:J137)</f>
        <v>1468305.09</v>
      </c>
      <c r="L137" s="115">
        <v>1468305.09</v>
      </c>
      <c r="M137" s="115"/>
      <c r="N137" s="95">
        <f>SUM(L137:M137)</f>
        <v>1468305.09</v>
      </c>
      <c r="O137" s="89"/>
    </row>
    <row r="138" spans="1:15" x14ac:dyDescent="0.25">
      <c r="A138" s="7" t="s">
        <v>0</v>
      </c>
      <c r="B138" s="5"/>
      <c r="C138" s="5" t="s">
        <v>21</v>
      </c>
      <c r="D138" s="5" t="s">
        <v>86</v>
      </c>
      <c r="E138" s="39" t="s">
        <v>130</v>
      </c>
      <c r="F138" s="115">
        <v>0</v>
      </c>
      <c r="G138" s="115">
        <v>0</v>
      </c>
      <c r="H138" s="78">
        <f>SUM(F138:G138)</f>
        <v>0</v>
      </c>
      <c r="I138" s="115">
        <v>0</v>
      </c>
      <c r="J138" s="115">
        <v>0</v>
      </c>
      <c r="K138" s="113">
        <f>SUM(I138:J138)</f>
        <v>0</v>
      </c>
      <c r="L138" s="115"/>
      <c r="M138" s="115"/>
      <c r="N138" s="95">
        <f>SUM(L138:M138)</f>
        <v>0</v>
      </c>
      <c r="O138" s="89"/>
    </row>
    <row r="139" spans="1:15" ht="14.4" thickBot="1" x14ac:dyDescent="0.3">
      <c r="A139" s="9"/>
      <c r="B139" s="1"/>
      <c r="C139" s="1" t="s">
        <v>46</v>
      </c>
      <c r="D139" s="1" t="s">
        <v>22</v>
      </c>
      <c r="E139" s="38" t="s">
        <v>0</v>
      </c>
      <c r="F139" s="96">
        <f>SUM(F137:F138)</f>
        <v>1235033.72</v>
      </c>
      <c r="G139" s="96">
        <f>SUM(G137:G138)</f>
        <v>0</v>
      </c>
      <c r="H139" s="96">
        <f>SUM(H137:H138)</f>
        <v>1235033.72</v>
      </c>
      <c r="I139" s="136">
        <f t="shared" ref="I139:N139" si="25">SUM(I137:I138)</f>
        <v>1468305.09</v>
      </c>
      <c r="J139" s="136">
        <f t="shared" si="25"/>
        <v>0</v>
      </c>
      <c r="K139" s="136">
        <f t="shared" si="25"/>
        <v>1468305.09</v>
      </c>
      <c r="L139" s="98">
        <f t="shared" si="25"/>
        <v>1468305.09</v>
      </c>
      <c r="M139" s="98">
        <f t="shared" si="25"/>
        <v>0</v>
      </c>
      <c r="N139" s="98">
        <f t="shared" si="25"/>
        <v>1468305.09</v>
      </c>
      <c r="O139" s="89"/>
    </row>
    <row r="140" spans="1:15" ht="14.4" thickBot="1" x14ac:dyDescent="0.3">
      <c r="A140" s="9"/>
      <c r="B140" s="10" t="s">
        <v>4</v>
      </c>
      <c r="C140" s="1" t="s">
        <v>122</v>
      </c>
      <c r="D140" s="1"/>
      <c r="E140" s="34" t="s">
        <v>0</v>
      </c>
      <c r="F140" s="144">
        <f>SUM(F133,F139)</f>
        <v>1296626.0588265327</v>
      </c>
      <c r="G140" s="144">
        <f>SUM(G133,G139)</f>
        <v>0</v>
      </c>
      <c r="H140" s="144">
        <f>SUM(H133,H139)</f>
        <v>1296626.0588265324</v>
      </c>
      <c r="I140" s="242">
        <f t="shared" ref="I140:N140" si="26">SUM(I133,I139)</f>
        <v>834469.64999999991</v>
      </c>
      <c r="J140" s="242">
        <f t="shared" si="26"/>
        <v>0</v>
      </c>
      <c r="K140" s="242">
        <f t="shared" si="26"/>
        <v>834469.64999999991</v>
      </c>
      <c r="L140" s="146">
        <f t="shared" si="26"/>
        <v>1647755.9800000004</v>
      </c>
      <c r="M140" s="146">
        <f t="shared" si="26"/>
        <v>0</v>
      </c>
      <c r="N140" s="146">
        <f t="shared" si="26"/>
        <v>1647755.9799999997</v>
      </c>
      <c r="O140" s="89"/>
    </row>
    <row r="141" spans="1:15" x14ac:dyDescent="0.25">
      <c r="A141" s="9"/>
      <c r="B141" s="10"/>
      <c r="C141" s="1"/>
      <c r="D141" s="1"/>
      <c r="E141" s="34"/>
      <c r="F141" s="184"/>
      <c r="G141" s="137"/>
      <c r="H141" s="246"/>
      <c r="I141" s="188"/>
      <c r="J141" s="138"/>
      <c r="K141" s="247"/>
      <c r="L141" s="193"/>
      <c r="M141" s="139"/>
      <c r="N141" s="248"/>
      <c r="O141" s="89"/>
    </row>
    <row r="142" spans="1:15" x14ac:dyDescent="0.25">
      <c r="A142" s="9"/>
      <c r="B142" s="1"/>
      <c r="C142" s="1" t="s">
        <v>215</v>
      </c>
      <c r="D142" s="1"/>
      <c r="E142" s="35" t="s">
        <v>0</v>
      </c>
      <c r="F142" s="231"/>
      <c r="G142" s="214"/>
      <c r="H142" s="251"/>
      <c r="I142" s="233"/>
      <c r="J142" s="217"/>
      <c r="K142" s="252"/>
      <c r="L142" s="235"/>
      <c r="M142" s="219"/>
      <c r="N142" s="253"/>
      <c r="O142" s="89"/>
    </row>
    <row r="143" spans="1:15" x14ac:dyDescent="0.25">
      <c r="A143" s="9"/>
      <c r="B143" s="1"/>
      <c r="C143" s="1" t="s">
        <v>198</v>
      </c>
      <c r="D143" s="1" t="s">
        <v>199</v>
      </c>
      <c r="E143" s="412"/>
      <c r="F143" s="413"/>
      <c r="G143" s="413"/>
      <c r="H143" s="414"/>
      <c r="I143" s="413"/>
      <c r="J143" s="413"/>
      <c r="K143" s="414"/>
      <c r="L143" s="413"/>
      <c r="M143" s="413"/>
      <c r="N143" s="414"/>
      <c r="O143" s="89"/>
    </row>
    <row r="144" spans="1:15" x14ac:dyDescent="0.25">
      <c r="A144" s="9"/>
      <c r="B144" s="1"/>
      <c r="C144" s="1"/>
      <c r="D144" s="1" t="s">
        <v>218</v>
      </c>
      <c r="E144" s="36">
        <v>9711</v>
      </c>
      <c r="F144" s="115"/>
      <c r="G144" s="115"/>
      <c r="H144" s="78">
        <f t="shared" ref="H144:H156" si="27">SUM(F144:G144)</f>
        <v>0</v>
      </c>
      <c r="I144" s="115"/>
      <c r="J144" s="115"/>
      <c r="K144" s="113">
        <f t="shared" ref="K144:K156" si="28">SUM(I144:J144)</f>
        <v>0</v>
      </c>
      <c r="L144" s="115"/>
      <c r="M144" s="115"/>
      <c r="N144" s="95">
        <f t="shared" ref="N144:N156" si="29">SUM(L144:M144)</f>
        <v>0</v>
      </c>
      <c r="O144" s="89"/>
    </row>
    <row r="145" spans="1:15" x14ac:dyDescent="0.25">
      <c r="A145" s="9"/>
      <c r="B145" s="1"/>
      <c r="C145" s="1"/>
      <c r="D145" s="1" t="s">
        <v>212</v>
      </c>
      <c r="E145" s="36">
        <v>9712</v>
      </c>
      <c r="F145" s="115"/>
      <c r="G145" s="115"/>
      <c r="H145" s="78">
        <f t="shared" si="27"/>
        <v>0</v>
      </c>
      <c r="I145" s="115"/>
      <c r="J145" s="115"/>
      <c r="K145" s="113">
        <f t="shared" si="28"/>
        <v>0</v>
      </c>
      <c r="L145" s="115"/>
      <c r="M145" s="115"/>
      <c r="N145" s="95">
        <f t="shared" si="29"/>
        <v>0</v>
      </c>
      <c r="O145" s="89"/>
    </row>
    <row r="146" spans="1:15" x14ac:dyDescent="0.25">
      <c r="A146" s="9"/>
      <c r="B146" s="1"/>
      <c r="C146" s="1"/>
      <c r="D146" s="1" t="s">
        <v>213</v>
      </c>
      <c r="E146" s="36">
        <v>9713</v>
      </c>
      <c r="F146" s="115"/>
      <c r="G146" s="115"/>
      <c r="H146" s="78">
        <f t="shared" si="27"/>
        <v>0</v>
      </c>
      <c r="I146" s="115"/>
      <c r="J146" s="115"/>
      <c r="K146" s="113">
        <f t="shared" si="28"/>
        <v>0</v>
      </c>
      <c r="L146" s="115"/>
      <c r="M146" s="115"/>
      <c r="N146" s="95">
        <f t="shared" si="29"/>
        <v>0</v>
      </c>
      <c r="O146" s="89"/>
    </row>
    <row r="147" spans="1:15" x14ac:dyDescent="0.25">
      <c r="A147" s="9"/>
      <c r="B147" s="1"/>
      <c r="C147" s="1"/>
      <c r="D147" s="1" t="s">
        <v>197</v>
      </c>
      <c r="E147" s="36">
        <v>9719</v>
      </c>
      <c r="F147" s="115"/>
      <c r="G147" s="115"/>
      <c r="H147" s="78">
        <f t="shared" si="27"/>
        <v>0</v>
      </c>
      <c r="I147" s="115"/>
      <c r="J147" s="115"/>
      <c r="K147" s="113">
        <f t="shared" si="28"/>
        <v>0</v>
      </c>
      <c r="L147" s="115"/>
      <c r="M147" s="115"/>
      <c r="N147" s="95">
        <f t="shared" si="29"/>
        <v>0</v>
      </c>
      <c r="O147" s="89"/>
    </row>
    <row r="148" spans="1:15" x14ac:dyDescent="0.25">
      <c r="A148" s="9"/>
      <c r="B148" s="1"/>
      <c r="C148" s="1" t="s">
        <v>219</v>
      </c>
      <c r="D148" s="1" t="s">
        <v>160</v>
      </c>
      <c r="E148" s="36">
        <v>9740</v>
      </c>
      <c r="F148" s="426"/>
      <c r="G148" s="115"/>
      <c r="H148" s="78">
        <f t="shared" si="27"/>
        <v>0</v>
      </c>
      <c r="I148" s="426"/>
      <c r="J148" s="115"/>
      <c r="K148" s="113">
        <f t="shared" si="28"/>
        <v>0</v>
      </c>
      <c r="L148" s="426"/>
      <c r="M148" s="115"/>
      <c r="N148" s="95">
        <f t="shared" si="29"/>
        <v>0</v>
      </c>
      <c r="O148" s="89"/>
    </row>
    <row r="149" spans="1:15" x14ac:dyDescent="0.25">
      <c r="A149" s="9"/>
      <c r="B149" s="1"/>
      <c r="C149" s="1" t="s">
        <v>46</v>
      </c>
      <c r="D149" s="1" t="s">
        <v>201</v>
      </c>
      <c r="E149" s="415"/>
      <c r="F149" s="413"/>
      <c r="G149" s="413"/>
      <c r="H149" s="414"/>
      <c r="I149" s="413"/>
      <c r="J149" s="413"/>
      <c r="K149" s="414"/>
      <c r="L149" s="413"/>
      <c r="M149" s="413"/>
      <c r="N149" s="414"/>
      <c r="O149" s="89"/>
    </row>
    <row r="150" spans="1:15" x14ac:dyDescent="0.25">
      <c r="A150" s="9"/>
      <c r="B150" s="1"/>
      <c r="C150" s="1"/>
      <c r="D150" s="1" t="s">
        <v>202</v>
      </c>
      <c r="E150" s="36">
        <v>9750</v>
      </c>
      <c r="F150" s="115"/>
      <c r="G150" s="115"/>
      <c r="H150" s="78">
        <f t="shared" si="27"/>
        <v>0</v>
      </c>
      <c r="I150" s="115"/>
      <c r="J150" s="115"/>
      <c r="K150" s="113">
        <f t="shared" si="28"/>
        <v>0</v>
      </c>
      <c r="L150" s="115"/>
      <c r="M150" s="115"/>
      <c r="N150" s="95">
        <f t="shared" si="29"/>
        <v>0</v>
      </c>
      <c r="O150" s="89"/>
    </row>
    <row r="151" spans="1:15" x14ac:dyDescent="0.25">
      <c r="A151" s="9"/>
      <c r="B151" s="1"/>
      <c r="C151" s="1"/>
      <c r="D151" s="1" t="s">
        <v>203</v>
      </c>
      <c r="E151" s="36">
        <v>9760</v>
      </c>
      <c r="F151" s="115"/>
      <c r="G151" s="115"/>
      <c r="H151" s="78">
        <f t="shared" si="27"/>
        <v>0</v>
      </c>
      <c r="I151" s="115"/>
      <c r="J151" s="115"/>
      <c r="K151" s="113">
        <f t="shared" si="28"/>
        <v>0</v>
      </c>
      <c r="L151" s="115"/>
      <c r="M151" s="115"/>
      <c r="N151" s="95">
        <f t="shared" si="29"/>
        <v>0</v>
      </c>
      <c r="O151" s="89"/>
    </row>
    <row r="152" spans="1:15" x14ac:dyDescent="0.25">
      <c r="A152" s="9"/>
      <c r="B152" s="1"/>
      <c r="C152" s="1" t="s">
        <v>221</v>
      </c>
      <c r="D152" s="1" t="s">
        <v>205</v>
      </c>
      <c r="E152" s="415"/>
      <c r="F152" s="413"/>
      <c r="G152" s="413"/>
      <c r="H152" s="414"/>
      <c r="I152" s="413"/>
      <c r="J152" s="413"/>
      <c r="K152" s="414"/>
      <c r="L152" s="413"/>
      <c r="M152" s="413"/>
      <c r="N152" s="414"/>
      <c r="O152" s="89"/>
    </row>
    <row r="153" spans="1:15" x14ac:dyDescent="0.25">
      <c r="A153" s="9"/>
      <c r="B153" s="1"/>
      <c r="C153" s="1"/>
      <c r="D153" s="1" t="s">
        <v>206</v>
      </c>
      <c r="E153" s="36">
        <v>9780</v>
      </c>
      <c r="F153" s="115"/>
      <c r="G153" s="115"/>
      <c r="H153" s="78">
        <f t="shared" si="27"/>
        <v>0</v>
      </c>
      <c r="I153" s="115"/>
      <c r="J153" s="115"/>
      <c r="K153" s="113">
        <f t="shared" si="28"/>
        <v>0</v>
      </c>
      <c r="L153" s="115"/>
      <c r="M153" s="115"/>
      <c r="N153" s="95">
        <f t="shared" si="29"/>
        <v>0</v>
      </c>
      <c r="O153" s="89"/>
    </row>
    <row r="154" spans="1:15" x14ac:dyDescent="0.25">
      <c r="A154" s="9"/>
      <c r="B154" s="1"/>
      <c r="C154" s="1" t="s">
        <v>222</v>
      </c>
      <c r="D154" s="1" t="s">
        <v>208</v>
      </c>
      <c r="E154" s="415"/>
      <c r="F154" s="413"/>
      <c r="G154" s="413"/>
      <c r="H154" s="414"/>
      <c r="I154" s="413"/>
      <c r="J154" s="413"/>
      <c r="K154" s="414"/>
      <c r="L154" s="413"/>
      <c r="M154" s="413"/>
      <c r="N154" s="414"/>
      <c r="O154" s="89"/>
    </row>
    <row r="155" spans="1:15" x14ac:dyDescent="0.25">
      <c r="A155" s="9"/>
      <c r="B155" s="1"/>
      <c r="C155" s="1"/>
      <c r="D155" s="1" t="s">
        <v>220</v>
      </c>
      <c r="E155" s="37">
        <v>9789</v>
      </c>
      <c r="F155" s="115"/>
      <c r="G155" s="115"/>
      <c r="H155" s="78">
        <f t="shared" si="27"/>
        <v>0</v>
      </c>
      <c r="I155" s="115"/>
      <c r="J155" s="115"/>
      <c r="K155" s="113">
        <f t="shared" si="28"/>
        <v>0</v>
      </c>
      <c r="L155" s="115"/>
      <c r="M155" s="115"/>
      <c r="N155" s="95">
        <f t="shared" si="29"/>
        <v>0</v>
      </c>
      <c r="O155" s="89"/>
    </row>
    <row r="156" spans="1:15" x14ac:dyDescent="0.25">
      <c r="A156" s="17"/>
      <c r="B156" s="16"/>
      <c r="C156" s="16"/>
      <c r="D156" s="16" t="s">
        <v>210</v>
      </c>
      <c r="E156" s="44">
        <v>9790</v>
      </c>
      <c r="F156" s="407">
        <f>F140-SUM(F143:F155)</f>
        <v>1296626.0588265327</v>
      </c>
      <c r="G156" s="407">
        <f>G140-SUM(G143:G155)</f>
        <v>0</v>
      </c>
      <c r="H156" s="101">
        <f t="shared" si="27"/>
        <v>1296626.0588265327</v>
      </c>
      <c r="I156" s="407">
        <f>I140-SUM(I143:I155)</f>
        <v>834469.64999999991</v>
      </c>
      <c r="J156" s="407">
        <f>J140-SUM(J143:J155)</f>
        <v>0</v>
      </c>
      <c r="K156" s="114">
        <f t="shared" si="28"/>
        <v>834469.64999999991</v>
      </c>
      <c r="L156" s="407">
        <f>L140-SUM(L143:L155)</f>
        <v>1647755.9800000004</v>
      </c>
      <c r="M156" s="407">
        <f>M140-SUM(M143:M155)</f>
        <v>0</v>
      </c>
      <c r="N156" s="102">
        <f t="shared" si="29"/>
        <v>1647755.9800000004</v>
      </c>
      <c r="O156" s="89"/>
    </row>
    <row r="157" spans="1:15" ht="6.75" customHeight="1" x14ac:dyDescent="0.25">
      <c r="A157" s="86"/>
      <c r="B157" s="86"/>
      <c r="C157" s="86"/>
      <c r="D157" s="86"/>
      <c r="E157" s="86"/>
      <c r="F157" s="86"/>
      <c r="G157" s="86"/>
      <c r="H157" s="86"/>
      <c r="I157" s="86"/>
      <c r="J157" s="86"/>
      <c r="K157" s="86"/>
      <c r="L157" s="86"/>
      <c r="M157" s="86"/>
      <c r="N157" s="86"/>
      <c r="O157" s="87"/>
    </row>
  </sheetData>
  <sheetProtection password="D145" sheet="1" selectLockedCells="1"/>
  <mergeCells count="14">
    <mergeCell ref="F19:H19"/>
    <mergeCell ref="I19:K19"/>
    <mergeCell ref="L19:N19"/>
    <mergeCell ref="G9:H9"/>
    <mergeCell ref="G10:H10"/>
    <mergeCell ref="G11:H11"/>
    <mergeCell ref="G12:H12"/>
    <mergeCell ref="G8:H8"/>
    <mergeCell ref="G7:H7"/>
    <mergeCell ref="A3:N3"/>
    <mergeCell ref="A1:N1"/>
    <mergeCell ref="A2:N2"/>
    <mergeCell ref="A4:N4"/>
    <mergeCell ref="G6:H6"/>
  </mergeCells>
  <phoneticPr fontId="12" type="noConversion"/>
  <conditionalFormatting sqref="H128 K128 N128">
    <cfRule type="expression" dxfId="1" priority="1" stopIfTrue="1">
      <formula>$N$130&lt;&gt;0</formula>
    </cfRule>
  </conditionalFormatting>
  <printOptions horizontalCentered="1"/>
  <pageMargins left="0.25" right="0.25" top="0.25" bottom="0.5" header="0" footer="0"/>
  <pageSetup scale="44" fitToHeight="3" orientation="portrait"/>
  <headerFooter alignWithMargins="0">
    <oddFooter xml:space="preserve">&amp;L&amp;"Arial,Regular"&amp;8Page &amp;P of &amp;N&amp;10
&amp;C
</oddFooter>
  </headerFooter>
  <rowBreaks count="1" manualBreakCount="1">
    <brk id="95" max="13" man="1"/>
  </rowBreaks>
  <ignoredErrors>
    <ignoredError sqref="H23 H137:H142 H144:H151 H25:H33 H115:H117 H35:H91 H107:H113 H153 H155 H119:H123 H93:H104" formulaRange="1"/>
    <ignoredError sqref="H156" formula="1" formulaRange="1"/>
    <ignoredError sqref="I156:K156" formula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Button 1">
              <controlPr defaultSize="0" print="0" autoFill="0" autoPict="0">
                <anchor moveWithCells="1" sizeWithCells="1">
                  <from>
                    <xdr:col>3</xdr:col>
                    <xdr:colOff>1668780</xdr:colOff>
                    <xdr:row>5</xdr:row>
                    <xdr:rowOff>0</xdr:rowOff>
                  </from>
                  <to>
                    <xdr:col>4</xdr:col>
                    <xdr:colOff>83820</xdr:colOff>
                    <xdr:row>11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indexed="57"/>
  </sheetPr>
  <dimension ref="A1:K154"/>
  <sheetViews>
    <sheetView showGridLines="0" zoomScaleNormal="100" workbookViewId="0">
      <selection activeCell="D102" sqref="D102"/>
    </sheetView>
  </sheetViews>
  <sheetFormatPr defaultColWidth="9.44140625" defaultRowHeight="13.8" x14ac:dyDescent="0.25"/>
  <cols>
    <col min="1" max="3" width="2.44140625" customWidth="1"/>
    <col min="4" max="4" width="56.44140625" customWidth="1"/>
    <col min="5" max="5" width="18.44140625" customWidth="1"/>
    <col min="6" max="10" width="15.44140625" customWidth="1"/>
    <col min="11" max="11" width="1.44140625" customWidth="1"/>
  </cols>
  <sheetData>
    <row r="1" spans="1:11" ht="15.6" x14ac:dyDescent="0.3">
      <c r="A1" s="458" t="s">
        <v>146</v>
      </c>
      <c r="B1" s="458"/>
      <c r="C1" s="458"/>
      <c r="D1" s="458"/>
      <c r="E1" s="458"/>
      <c r="F1" s="458"/>
      <c r="G1" s="458"/>
      <c r="H1" s="458"/>
      <c r="I1" s="458"/>
      <c r="J1" s="458"/>
      <c r="K1" s="89"/>
    </row>
    <row r="2" spans="1:11" ht="15.6" x14ac:dyDescent="0.3">
      <c r="A2" s="459" t="s">
        <v>154</v>
      </c>
      <c r="B2" s="458"/>
      <c r="C2" s="458"/>
      <c r="D2" s="458"/>
      <c r="E2" s="458"/>
      <c r="F2" s="458"/>
      <c r="G2" s="458"/>
      <c r="H2" s="458"/>
      <c r="I2" s="458"/>
      <c r="J2" s="458"/>
      <c r="K2" s="89"/>
    </row>
    <row r="3" spans="1:11" ht="15.6" x14ac:dyDescent="0.3">
      <c r="A3" s="457" t="s">
        <v>229</v>
      </c>
      <c r="B3" s="457"/>
      <c r="C3" s="457"/>
      <c r="D3" s="457"/>
      <c r="E3" s="457"/>
      <c r="F3" s="457"/>
      <c r="G3" s="457"/>
      <c r="H3" s="457"/>
      <c r="I3" s="457"/>
      <c r="J3" s="457"/>
      <c r="K3" s="89"/>
    </row>
    <row r="4" spans="1:11" ht="15.6" x14ac:dyDescent="0.3">
      <c r="A4" s="458"/>
      <c r="B4" s="459"/>
      <c r="C4" s="459"/>
      <c r="D4" s="459"/>
      <c r="E4" s="459"/>
      <c r="F4" s="459"/>
      <c r="G4" s="459"/>
      <c r="H4" s="459"/>
      <c r="I4" s="459"/>
      <c r="J4" s="459"/>
      <c r="K4" s="89"/>
    </row>
    <row r="5" spans="1:11" x14ac:dyDescent="0.25">
      <c r="A5" s="48"/>
      <c r="B5" s="1"/>
      <c r="C5" s="1"/>
      <c r="D5" s="1"/>
      <c r="E5" s="1"/>
      <c r="F5" s="1"/>
      <c r="G5" s="1"/>
      <c r="H5" s="1"/>
      <c r="I5" s="1"/>
      <c r="J5" s="1"/>
      <c r="K5" s="89"/>
    </row>
    <row r="6" spans="1:11" x14ac:dyDescent="0.25">
      <c r="A6" s="474" t="s">
        <v>106</v>
      </c>
      <c r="B6" s="474"/>
      <c r="C6" s="474"/>
      <c r="D6" s="474"/>
      <c r="E6" s="478" t="str">
        <f>IF('1st Detail'!G6="","",'1st Detail'!G6)</f>
        <v>Urban Montessori Charter</v>
      </c>
      <c r="F6" s="478"/>
      <c r="G6" s="1"/>
      <c r="H6" s="1"/>
      <c r="I6" s="1"/>
      <c r="J6" s="1"/>
      <c r="K6" s="89"/>
    </row>
    <row r="7" spans="1:11" x14ac:dyDescent="0.25">
      <c r="A7" s="31"/>
      <c r="B7" s="31"/>
      <c r="C7" s="31"/>
      <c r="D7" s="291" t="s">
        <v>173</v>
      </c>
      <c r="E7" s="478" t="str">
        <f>IF('1st Detail'!G7="","",'1st Detail'!G7)</f>
        <v/>
      </c>
      <c r="F7" s="478"/>
      <c r="G7" s="1"/>
      <c r="H7" s="1"/>
      <c r="I7" s="1"/>
      <c r="J7" s="1"/>
      <c r="K7" s="89"/>
    </row>
    <row r="8" spans="1:11" x14ac:dyDescent="0.25">
      <c r="A8" s="474" t="s">
        <v>128</v>
      </c>
      <c r="B8" s="474"/>
      <c r="C8" s="474"/>
      <c r="D8" s="474"/>
      <c r="E8" s="477" t="str">
        <f>IF('1st Detail'!G8="","",'1st Detail'!G8)</f>
        <v>01 10017 0125567</v>
      </c>
      <c r="F8" s="477"/>
      <c r="G8" s="1"/>
      <c r="K8" s="89"/>
    </row>
    <row r="9" spans="1:11" x14ac:dyDescent="0.25">
      <c r="A9" s="474" t="s">
        <v>107</v>
      </c>
      <c r="B9" s="474"/>
      <c r="C9" s="474"/>
      <c r="D9" s="474"/>
      <c r="E9" s="477" t="str">
        <f>IF('1st Detail'!G9="","",'1st Detail'!G9)</f>
        <v>Alameda County Office of Education</v>
      </c>
      <c r="F9" s="477"/>
      <c r="G9" s="1"/>
      <c r="H9" s="54"/>
      <c r="K9" s="89"/>
    </row>
    <row r="10" spans="1:11" x14ac:dyDescent="0.25">
      <c r="A10" s="474" t="s">
        <v>108</v>
      </c>
      <c r="B10" s="474"/>
      <c r="C10" s="474"/>
      <c r="D10" s="474"/>
      <c r="E10" s="477" t="s">
        <v>147</v>
      </c>
      <c r="F10" s="477"/>
      <c r="G10" s="1"/>
      <c r="H10" s="54"/>
      <c r="K10" s="89"/>
    </row>
    <row r="11" spans="1:11" x14ac:dyDescent="0.25">
      <c r="A11" s="474" t="s">
        <v>129</v>
      </c>
      <c r="B11" s="474"/>
      <c r="C11" s="474"/>
      <c r="D11" s="474"/>
      <c r="E11" s="477" t="str">
        <f>IF('1st Detail'!G11="","",'1st Detail'!G11)</f>
        <v>1383</v>
      </c>
      <c r="F11" s="477"/>
      <c r="G11" s="1"/>
      <c r="H11" s="54"/>
      <c r="K11" s="89"/>
    </row>
    <row r="12" spans="1:11" x14ac:dyDescent="0.25">
      <c r="A12" s="474" t="s">
        <v>151</v>
      </c>
      <c r="B12" s="474"/>
      <c r="C12" s="474"/>
      <c r="D12" s="474"/>
      <c r="E12" s="477" t="str">
        <f>IF('1st Detail'!G12="","",'1st Detail'!G12)</f>
        <v>2022/23</v>
      </c>
      <c r="F12" s="477"/>
      <c r="G12" s="1"/>
      <c r="H12" s="54"/>
      <c r="K12" s="89"/>
    </row>
    <row r="13" spans="1:11" x14ac:dyDescent="0.25">
      <c r="A13" s="31"/>
      <c r="B13" s="31"/>
      <c r="C13" s="31"/>
      <c r="D13" s="31"/>
      <c r="E13" s="125"/>
      <c r="F13" s="125"/>
      <c r="G13" s="125"/>
      <c r="H13" s="54"/>
      <c r="K13" s="89"/>
    </row>
    <row r="14" spans="1:11" x14ac:dyDescent="0.25">
      <c r="A14" s="31"/>
      <c r="B14" s="31"/>
      <c r="C14" s="31"/>
      <c r="D14" s="31"/>
      <c r="E14" s="45"/>
      <c r="F14" s="46"/>
      <c r="G14" s="46"/>
      <c r="H14" s="47"/>
      <c r="I14" s="475" t="s">
        <v>243</v>
      </c>
      <c r="J14" s="476"/>
      <c r="K14" s="89"/>
    </row>
    <row r="15" spans="1:11" x14ac:dyDescent="0.25">
      <c r="A15" s="1"/>
      <c r="B15" s="1"/>
      <c r="C15" s="1"/>
      <c r="D15" s="1"/>
      <c r="E15" s="1"/>
      <c r="F15" s="2"/>
      <c r="G15" s="2"/>
      <c r="H15" s="2"/>
      <c r="I15" s="472" t="s">
        <v>150</v>
      </c>
      <c r="J15" s="473"/>
      <c r="K15" s="89"/>
    </row>
    <row r="16" spans="1:11" ht="18" customHeight="1" x14ac:dyDescent="0.25">
      <c r="A16" s="65"/>
      <c r="B16" s="66"/>
      <c r="C16" s="66"/>
      <c r="D16" s="67"/>
      <c r="E16" s="68"/>
      <c r="F16" s="50" t="s">
        <v>235</v>
      </c>
      <c r="G16" s="64" t="s">
        <v>152</v>
      </c>
      <c r="H16" s="73" t="s">
        <v>224</v>
      </c>
      <c r="I16" s="90" t="s">
        <v>148</v>
      </c>
      <c r="J16" s="90" t="s">
        <v>149</v>
      </c>
      <c r="K16" s="89"/>
    </row>
    <row r="17" spans="1:11" x14ac:dyDescent="0.25">
      <c r="A17" s="69"/>
      <c r="B17" s="70"/>
      <c r="C17" s="70"/>
      <c r="D17" s="71" t="s">
        <v>120</v>
      </c>
      <c r="E17" s="72" t="s">
        <v>75</v>
      </c>
      <c r="F17" s="51" t="s">
        <v>163</v>
      </c>
      <c r="G17" s="93" t="s">
        <v>228</v>
      </c>
      <c r="H17" s="94" t="s">
        <v>164</v>
      </c>
      <c r="I17" s="91" t="s">
        <v>165</v>
      </c>
      <c r="J17" s="91" t="s">
        <v>165</v>
      </c>
      <c r="K17" s="89"/>
    </row>
    <row r="18" spans="1:11" x14ac:dyDescent="0.25">
      <c r="A18" s="3" t="s">
        <v>1</v>
      </c>
      <c r="B18" s="4" t="s">
        <v>2</v>
      </c>
      <c r="C18" s="5"/>
      <c r="D18" s="5"/>
      <c r="E18" s="33" t="s">
        <v>0</v>
      </c>
      <c r="F18" s="176"/>
      <c r="G18" s="260"/>
      <c r="H18" s="276"/>
      <c r="I18" s="280"/>
      <c r="J18" s="278"/>
      <c r="K18" s="89"/>
    </row>
    <row r="19" spans="1:11" x14ac:dyDescent="0.25">
      <c r="A19" s="3"/>
      <c r="B19" s="6" t="s">
        <v>3</v>
      </c>
      <c r="C19" s="5" t="s">
        <v>236</v>
      </c>
      <c r="D19" s="5"/>
      <c r="E19" s="35" t="s">
        <v>0</v>
      </c>
      <c r="F19" s="222"/>
      <c r="G19" s="261"/>
      <c r="H19" s="277"/>
      <c r="I19" s="281"/>
      <c r="J19" s="279"/>
      <c r="K19" s="89"/>
    </row>
    <row r="20" spans="1:11" x14ac:dyDescent="0.25">
      <c r="A20" s="3"/>
      <c r="B20" s="4"/>
      <c r="C20" s="5"/>
      <c r="D20" s="5" t="s">
        <v>92</v>
      </c>
      <c r="E20" s="35">
        <v>8011</v>
      </c>
      <c r="F20" s="126">
        <f>'1st Detail'!H23</f>
        <v>1904420</v>
      </c>
      <c r="G20" s="127">
        <f>'1st Detail'!K23</f>
        <v>289388</v>
      </c>
      <c r="H20" s="95">
        <f>'1st Detail'!N23</f>
        <v>1474905.67</v>
      </c>
      <c r="I20" s="103">
        <f>H20-F20</f>
        <v>-429514.33000000007</v>
      </c>
      <c r="J20" s="301">
        <f>IF(AND(F20=0,H20=0),"",(IF(F20="","",(IF(F20=0,"New",(IF(H20=0,"(100%)",((H20/F20)-1))))))))</f>
        <v>-0.22553550687348378</v>
      </c>
      <c r="K20" s="89"/>
    </row>
    <row r="21" spans="1:11" x14ac:dyDescent="0.25">
      <c r="A21" s="3"/>
      <c r="B21" s="4"/>
      <c r="C21" s="5"/>
      <c r="D21" s="5" t="s">
        <v>237</v>
      </c>
      <c r="E21" s="36">
        <v>8012</v>
      </c>
      <c r="F21" s="126">
        <f>'1st Detail'!H24</f>
        <v>858994.28</v>
      </c>
      <c r="G21" s="127">
        <f>'1st Detail'!K24</f>
        <v>210124</v>
      </c>
      <c r="H21" s="95">
        <f>'1st Detail'!N24</f>
        <v>792531.67</v>
      </c>
      <c r="I21" s="103">
        <f>H21-F21</f>
        <v>-66462.609999999986</v>
      </c>
      <c r="J21" s="301">
        <f>IF(AND(F21=0,H21=0),"",(IF(F21="","",(IF(F21=0,"New",(IF(H21=0,"(100%)",((H21/F21)-1))))))))</f>
        <v>-7.7372587393713443E-2</v>
      </c>
      <c r="K21" s="89"/>
    </row>
    <row r="22" spans="1:11" x14ac:dyDescent="0.25">
      <c r="A22" s="3"/>
      <c r="B22" s="4"/>
      <c r="C22" s="5"/>
      <c r="D22" s="5" t="s">
        <v>93</v>
      </c>
      <c r="E22" s="37">
        <v>8019</v>
      </c>
      <c r="F22" s="126">
        <f>'1st Detail'!H25</f>
        <v>0</v>
      </c>
      <c r="G22" s="127">
        <f>'1st Detail'!K25</f>
        <v>0</v>
      </c>
      <c r="H22" s="95">
        <f>'1st Detail'!N25</f>
        <v>0</v>
      </c>
      <c r="I22" s="103">
        <f>H22-F22</f>
        <v>0</v>
      </c>
      <c r="J22" s="301" t="str">
        <f>IF(AND(F22=0,H22=0),"",(IF(F22="","",(IF(F22=0,"New",(IF(H22=0,"(100%)",((H22/F22)-1))))))))</f>
        <v/>
      </c>
      <c r="K22" s="89"/>
    </row>
    <row r="23" spans="1:11" x14ac:dyDescent="0.25">
      <c r="A23" s="7"/>
      <c r="B23" s="4" t="s">
        <v>0</v>
      </c>
      <c r="C23" s="5"/>
      <c r="D23" s="43" t="s">
        <v>256</v>
      </c>
      <c r="E23" s="35">
        <v>8096</v>
      </c>
      <c r="F23" s="126">
        <f>'1st Detail'!H26</f>
        <v>1070061.72</v>
      </c>
      <c r="G23" s="127">
        <f>'1st Detail'!K26</f>
        <v>257257</v>
      </c>
      <c r="H23" s="95">
        <f>'1st Detail'!N26</f>
        <v>932987.42</v>
      </c>
      <c r="I23" s="103">
        <f>H23-F23</f>
        <v>-137074.29999999993</v>
      </c>
      <c r="J23" s="301">
        <f>IF(AND(F23=0,H23=0),"",(IF(F23="","",(IF(F23=0,"New",(IF(H23=0,"(100%)",((H23/F23)-1))))))))</f>
        <v>-0.12809943336726404</v>
      </c>
      <c r="K23" s="89"/>
    </row>
    <row r="24" spans="1:11" x14ac:dyDescent="0.25">
      <c r="A24" s="3"/>
      <c r="B24" s="4"/>
      <c r="C24" s="5"/>
      <c r="D24" s="5" t="s">
        <v>249</v>
      </c>
      <c r="E24" s="39" t="s">
        <v>99</v>
      </c>
      <c r="F24" s="126">
        <f>'1st Detail'!H27</f>
        <v>0</v>
      </c>
      <c r="G24" s="127">
        <f>'1st Detail'!K27</f>
        <v>0</v>
      </c>
      <c r="H24" s="95">
        <f>'1st Detail'!N27</f>
        <v>0</v>
      </c>
      <c r="I24" s="103">
        <f>H24-F24</f>
        <v>0</v>
      </c>
      <c r="J24" s="301" t="str">
        <f>IF(AND(F24=0,H24=0),"",(IF(F24="","",(IF(F24=0,"New",(IF(H24=0,"(100%)",((H24/F24)-1))))))))</f>
        <v/>
      </c>
      <c r="K24" s="89"/>
    </row>
    <row r="25" spans="1:11" x14ac:dyDescent="0.25">
      <c r="A25" s="3"/>
      <c r="B25" s="4"/>
      <c r="C25" s="5"/>
      <c r="D25" s="5" t="s">
        <v>250</v>
      </c>
      <c r="E25" s="38" t="s">
        <v>0</v>
      </c>
      <c r="F25" s="99">
        <f>SUM((F20:F22),(F23:F24))</f>
        <v>3833476</v>
      </c>
      <c r="G25" s="100">
        <f>SUM((G20:G22),(G23:G24))</f>
        <v>756769</v>
      </c>
      <c r="H25" s="116">
        <f>SUM((H20:H22),(H23:H24))</f>
        <v>3200424.76</v>
      </c>
      <c r="I25" s="121">
        <f>SUM((I20:I22),(I23:I24))</f>
        <v>-633051.24</v>
      </c>
      <c r="J25" s="122">
        <f>IF(F25=0,"",(IF(H25=0,0,((H25/F25)-1))))</f>
        <v>-0.16513765574637751</v>
      </c>
      <c r="K25" s="89"/>
    </row>
    <row r="26" spans="1:11" x14ac:dyDescent="0.25">
      <c r="A26" s="3"/>
      <c r="B26" s="4"/>
      <c r="C26" s="5"/>
      <c r="D26" s="5"/>
      <c r="E26" s="34" t="s">
        <v>0</v>
      </c>
      <c r="F26" s="108"/>
      <c r="G26" s="256"/>
      <c r="H26" s="283"/>
      <c r="I26" s="135"/>
      <c r="J26" s="303"/>
      <c r="K26" s="89"/>
    </row>
    <row r="27" spans="1:11" x14ac:dyDescent="0.25">
      <c r="A27" s="3"/>
      <c r="B27" s="6" t="s">
        <v>4</v>
      </c>
      <c r="C27" s="43" t="s">
        <v>171</v>
      </c>
      <c r="D27" s="5"/>
      <c r="E27" s="35" t="s">
        <v>0</v>
      </c>
      <c r="F27" s="231"/>
      <c r="G27" s="258"/>
      <c r="H27" s="272"/>
      <c r="I27" s="275"/>
      <c r="J27" s="304"/>
      <c r="K27" s="89"/>
    </row>
    <row r="28" spans="1:11" x14ac:dyDescent="0.25">
      <c r="A28" s="3"/>
      <c r="B28" s="5"/>
      <c r="C28" s="5"/>
      <c r="D28" s="43" t="s">
        <v>277</v>
      </c>
      <c r="E28" s="40">
        <v>8290</v>
      </c>
      <c r="F28" s="126">
        <f>'1st Detail'!H31</f>
        <v>61026.2</v>
      </c>
      <c r="G28" s="127">
        <f>'1st Detail'!K31</f>
        <v>0</v>
      </c>
      <c r="H28" s="95">
        <f>'1st Detail'!N31</f>
        <v>45575</v>
      </c>
      <c r="I28" s="103">
        <f>H28-F28</f>
        <v>-15451.199999999997</v>
      </c>
      <c r="J28" s="301">
        <f t="shared" ref="J28:J33" si="0">IF(AND(F28=0,H28=0),"",(IF(F28="","",(IF(F28=0,"New",(IF(H28=0,"(100%)",((H28/F28)-1))))))))</f>
        <v>-0.25318961364135406</v>
      </c>
      <c r="K28" s="89"/>
    </row>
    <row r="29" spans="1:11" x14ac:dyDescent="0.25">
      <c r="A29" s="3"/>
      <c r="B29" s="5"/>
      <c r="C29" s="5"/>
      <c r="D29" s="5" t="s">
        <v>23</v>
      </c>
      <c r="E29" s="37" t="s">
        <v>100</v>
      </c>
      <c r="F29" s="126">
        <f>'1st Detail'!H32</f>
        <v>43625</v>
      </c>
      <c r="G29" s="127">
        <f>'1st Detail'!K32</f>
        <v>0</v>
      </c>
      <c r="H29" s="95">
        <f>'1st Detail'!N32</f>
        <v>43125</v>
      </c>
      <c r="I29" s="103">
        <f>H29-F29</f>
        <v>-500</v>
      </c>
      <c r="J29" s="301">
        <f t="shared" si="0"/>
        <v>-1.1461318051575908E-2</v>
      </c>
      <c r="K29" s="89"/>
    </row>
    <row r="30" spans="1:11" x14ac:dyDescent="0.25">
      <c r="A30" s="3"/>
      <c r="B30" s="5"/>
      <c r="C30" s="5"/>
      <c r="D30" s="5" t="s">
        <v>24</v>
      </c>
      <c r="E30" s="38">
        <v>8220</v>
      </c>
      <c r="F30" s="126">
        <f>'1st Detail'!H33</f>
        <v>73080</v>
      </c>
      <c r="G30" s="127">
        <f>'1st Detail'!K33</f>
        <v>0</v>
      </c>
      <c r="H30" s="95">
        <f>'1st Detail'!N33</f>
        <v>58320</v>
      </c>
      <c r="I30" s="103">
        <f>H30-F30</f>
        <v>-14760</v>
      </c>
      <c r="J30" s="301">
        <f t="shared" si="0"/>
        <v>-0.20197044334975367</v>
      </c>
      <c r="K30" s="89"/>
    </row>
    <row r="31" spans="1:11" x14ac:dyDescent="0.25">
      <c r="A31" s="3"/>
      <c r="B31" s="5"/>
      <c r="C31" s="5"/>
      <c r="D31" s="43" t="s">
        <v>238</v>
      </c>
      <c r="E31" s="174">
        <v>8221</v>
      </c>
      <c r="F31" s="126">
        <f>'1st Detail'!H34</f>
        <v>0</v>
      </c>
      <c r="G31" s="127">
        <f>'1st Detail'!K34</f>
        <v>0</v>
      </c>
      <c r="H31" s="95">
        <f>'1st Detail'!N34</f>
        <v>0</v>
      </c>
      <c r="I31" s="103">
        <f>H31-F31</f>
        <v>0</v>
      </c>
      <c r="J31" s="301" t="str">
        <f t="shared" si="0"/>
        <v/>
      </c>
      <c r="K31" s="89"/>
    </row>
    <row r="32" spans="1:11" x14ac:dyDescent="0.25">
      <c r="A32" s="3"/>
      <c r="B32" s="5"/>
      <c r="C32" s="5"/>
      <c r="D32" s="43" t="s">
        <v>244</v>
      </c>
      <c r="E32" s="174" t="s">
        <v>144</v>
      </c>
      <c r="F32" s="126">
        <f>'1st Detail'!H35</f>
        <v>321680</v>
      </c>
      <c r="G32" s="127">
        <f>'1st Detail'!K35</f>
        <v>20</v>
      </c>
      <c r="H32" s="95">
        <f>'1st Detail'!N35</f>
        <v>321691</v>
      </c>
      <c r="I32" s="103">
        <f>H32-F32</f>
        <v>11</v>
      </c>
      <c r="J32" s="301">
        <f t="shared" si="0"/>
        <v>3.4195473762821393E-5</v>
      </c>
      <c r="K32" s="89"/>
    </row>
    <row r="33" spans="1:11" x14ac:dyDescent="0.25">
      <c r="A33" s="3"/>
      <c r="B33" s="5"/>
      <c r="C33" s="5"/>
      <c r="D33" s="5" t="s">
        <v>63</v>
      </c>
      <c r="E33" s="38" t="s">
        <v>0</v>
      </c>
      <c r="F33" s="99">
        <f>SUM(F28:F32)</f>
        <v>499411.20000000001</v>
      </c>
      <c r="G33" s="100">
        <f>SUM(G28:G32)</f>
        <v>20</v>
      </c>
      <c r="H33" s="116">
        <f>SUM(H28:H32)</f>
        <v>468711</v>
      </c>
      <c r="I33" s="121">
        <f>SUM(I28:I32)</f>
        <v>-30700.199999999997</v>
      </c>
      <c r="J33" s="122">
        <f t="shared" si="0"/>
        <v>-6.1472790357925522E-2</v>
      </c>
      <c r="K33" s="89"/>
    </row>
    <row r="34" spans="1:11" x14ac:dyDescent="0.25">
      <c r="A34" s="3"/>
      <c r="B34" s="5"/>
      <c r="C34" s="5"/>
      <c r="D34" s="5"/>
      <c r="E34" s="34" t="s">
        <v>0</v>
      </c>
      <c r="F34" s="108"/>
      <c r="G34" s="256"/>
      <c r="H34" s="283"/>
      <c r="I34" s="135"/>
      <c r="J34" s="303"/>
      <c r="K34" s="89"/>
    </row>
    <row r="35" spans="1:11" x14ac:dyDescent="0.25">
      <c r="A35" s="7"/>
      <c r="B35" s="6" t="s">
        <v>5</v>
      </c>
      <c r="C35" s="5" t="s">
        <v>65</v>
      </c>
      <c r="D35" s="5"/>
      <c r="E35" s="35" t="s">
        <v>0</v>
      </c>
      <c r="F35" s="231"/>
      <c r="G35" s="258"/>
      <c r="H35" s="272"/>
      <c r="I35" s="275"/>
      <c r="J35" s="304"/>
      <c r="K35" s="89"/>
    </row>
    <row r="36" spans="1:11" x14ac:dyDescent="0.25">
      <c r="A36" s="7"/>
      <c r="B36" s="6"/>
      <c r="C36" s="5"/>
      <c r="D36" s="5" t="s">
        <v>68</v>
      </c>
      <c r="E36" s="38" t="s">
        <v>137</v>
      </c>
      <c r="F36" s="126">
        <f>'1st Detail'!H39</f>
        <v>314039.33333333302</v>
      </c>
      <c r="G36" s="127">
        <f>'1st Detail'!K39</f>
        <v>75026</v>
      </c>
      <c r="H36" s="95">
        <f>'1st Detail'!N39</f>
        <v>290679.33</v>
      </c>
      <c r="I36" s="103">
        <f>H36-F36</f>
        <v>-23360.003333333007</v>
      </c>
      <c r="J36" s="301">
        <f>IF(AND(F36=0,H36=0),"",(IF(F36="","",(IF(F36=0,"New",(IF(H36=0,"(100%)",((H36/F36)-1))))))))</f>
        <v>-7.4385597133266868E-2</v>
      </c>
      <c r="K36" s="89"/>
    </row>
    <row r="37" spans="1:11" x14ac:dyDescent="0.25">
      <c r="A37" s="7"/>
      <c r="B37" s="5"/>
      <c r="C37" s="5"/>
      <c r="D37" s="5" t="s">
        <v>25</v>
      </c>
      <c r="E37" s="36" t="s">
        <v>138</v>
      </c>
      <c r="F37" s="126">
        <f>'1st Detail'!H40</f>
        <v>816306.13395040005</v>
      </c>
      <c r="G37" s="127">
        <f>'1st Detail'!K40</f>
        <v>41309</v>
      </c>
      <c r="H37" s="95">
        <f>'1st Detail'!N40</f>
        <v>1179218.74</v>
      </c>
      <c r="I37" s="103">
        <f>H37-F37</f>
        <v>362912.60604959994</v>
      </c>
      <c r="J37" s="301">
        <f>IF(AND(F37=0,H37=0),"",(IF(F37="","",(IF(F37=0,"New",(IF(H37=0,"(100%)",((H37/F37)-1))))))))</f>
        <v>0.44457905062324454</v>
      </c>
      <c r="K37" s="89"/>
    </row>
    <row r="38" spans="1:11" x14ac:dyDescent="0.25">
      <c r="A38" s="7"/>
      <c r="B38" s="5"/>
      <c r="C38" s="5"/>
      <c r="D38" s="1" t="s">
        <v>66</v>
      </c>
      <c r="E38" s="38" t="s">
        <v>0</v>
      </c>
      <c r="F38" s="99">
        <f>SUM(F36:F37)</f>
        <v>1130345.4672837332</v>
      </c>
      <c r="G38" s="100">
        <f>SUM(G36:G37)</f>
        <v>116335</v>
      </c>
      <c r="H38" s="116">
        <f>SUM(H36:H37)</f>
        <v>1469898.07</v>
      </c>
      <c r="I38" s="121">
        <f>SUM(I36:I37)</f>
        <v>339552.60271626693</v>
      </c>
      <c r="J38" s="122">
        <f>IF(AND(F38=0,H38=0),"",(IF(F38="","",(IF(F38=0,"New",(IF(H38=0,"(100%)",((H38/F38)-1))))))))</f>
        <v>0.30039719054407832</v>
      </c>
      <c r="K38" s="89"/>
    </row>
    <row r="39" spans="1:11" x14ac:dyDescent="0.25">
      <c r="A39" s="7"/>
      <c r="B39" s="5"/>
      <c r="C39" s="5"/>
      <c r="D39" s="1"/>
      <c r="E39" s="34" t="s">
        <v>0</v>
      </c>
      <c r="F39" s="108"/>
      <c r="G39" s="256"/>
      <c r="H39" s="283"/>
      <c r="I39" s="135"/>
      <c r="J39" s="303"/>
      <c r="K39" s="89"/>
    </row>
    <row r="40" spans="1:11" x14ac:dyDescent="0.25">
      <c r="A40" s="7"/>
      <c r="B40" s="6" t="s">
        <v>6</v>
      </c>
      <c r="C40" s="5" t="s">
        <v>67</v>
      </c>
      <c r="D40" s="5"/>
      <c r="E40" s="35" t="s">
        <v>0</v>
      </c>
      <c r="F40" s="231"/>
      <c r="G40" s="258"/>
      <c r="H40" s="272"/>
      <c r="I40" s="275"/>
      <c r="J40" s="304"/>
      <c r="K40" s="89"/>
    </row>
    <row r="41" spans="1:11" x14ac:dyDescent="0.25">
      <c r="A41" s="7"/>
      <c r="B41" s="5"/>
      <c r="C41" s="5"/>
      <c r="D41" s="5" t="s">
        <v>69</v>
      </c>
      <c r="E41" s="36" t="s">
        <v>139</v>
      </c>
      <c r="F41" s="126">
        <f>'1st Detail'!H44</f>
        <v>249584</v>
      </c>
      <c r="G41" s="127">
        <f>'1st Detail'!K44</f>
        <v>50456.450000000012</v>
      </c>
      <c r="H41" s="95">
        <f>'1st Detail'!N44</f>
        <v>403963.5</v>
      </c>
      <c r="I41" s="103">
        <f>H41-F41</f>
        <v>154379.5</v>
      </c>
      <c r="J41" s="301">
        <f>IF(AND(F41=0,H41=0),"",(IF(F41="","",(IF(F41=0,"New",(IF(H41=0,"(100%)",((H41/F41)-1))))))))</f>
        <v>0.61854726264504145</v>
      </c>
      <c r="K41" s="89"/>
    </row>
    <row r="42" spans="1:11" x14ac:dyDescent="0.25">
      <c r="A42" s="7"/>
      <c r="B42" s="5"/>
      <c r="C42" s="5"/>
      <c r="D42" s="5" t="s">
        <v>64</v>
      </c>
      <c r="E42" s="38" t="s">
        <v>0</v>
      </c>
      <c r="F42" s="99">
        <f>SUM(F41:F41)</f>
        <v>249584</v>
      </c>
      <c r="G42" s="100">
        <f>SUM(G41:G41)</f>
        <v>50456.450000000012</v>
      </c>
      <c r="H42" s="116">
        <f>SUM(H41:H41)</f>
        <v>403963.5</v>
      </c>
      <c r="I42" s="121">
        <f>SUM(I41:I41)</f>
        <v>154379.5</v>
      </c>
      <c r="J42" s="122">
        <f>IF(AND(F42=0,H42=0),"",(IF(F42="","",(IF(F42=0,"New",(IF(H42=0,"(100%)",((H42/F42)-1))))))))</f>
        <v>0.61854726264504145</v>
      </c>
      <c r="K42" s="89"/>
    </row>
    <row r="43" spans="1:11" ht="14.4" thickBot="1" x14ac:dyDescent="0.3">
      <c r="A43" s="7"/>
      <c r="B43" s="5"/>
      <c r="C43" s="5" t="s">
        <v>0</v>
      </c>
      <c r="D43" s="5" t="s">
        <v>0</v>
      </c>
      <c r="E43" s="34" t="s">
        <v>0</v>
      </c>
      <c r="F43" s="108"/>
      <c r="G43" s="149"/>
      <c r="H43" s="150"/>
      <c r="I43" s="151"/>
      <c r="J43" s="303"/>
      <c r="K43" s="89"/>
    </row>
    <row r="44" spans="1:11" ht="14.4" thickBot="1" x14ac:dyDescent="0.3">
      <c r="A44" s="7"/>
      <c r="B44" s="6" t="s">
        <v>9</v>
      </c>
      <c r="C44" s="5" t="s">
        <v>7</v>
      </c>
      <c r="D44" s="5"/>
      <c r="E44" s="34" t="s">
        <v>0</v>
      </c>
      <c r="F44" s="144">
        <f>SUM(F25,F33,F38,F42)</f>
        <v>5712816.6672837334</v>
      </c>
      <c r="G44" s="145">
        <f>SUM(G25,G33,G38,G42)</f>
        <v>923580.45</v>
      </c>
      <c r="H44" s="146">
        <f>SUM(H25,H33,H38,H42)</f>
        <v>5542997.3300000001</v>
      </c>
      <c r="I44" s="147">
        <f>SUM(I25,I33,I38,I42)</f>
        <v>-169819.33728373301</v>
      </c>
      <c r="J44" s="148">
        <f>IF(AND(F44=0,H44=0),"",(IF(F44="","",(IF(F44=0,"New",(IF(H44=0,"(100%)",((H44/F44)-1))))))))</f>
        <v>-2.9726026087316559E-2</v>
      </c>
      <c r="K44" s="89"/>
    </row>
    <row r="45" spans="1:11" x14ac:dyDescent="0.25">
      <c r="A45" s="7"/>
      <c r="B45" s="6"/>
      <c r="C45" s="5"/>
      <c r="D45" s="5"/>
      <c r="E45" s="34" t="s">
        <v>0</v>
      </c>
      <c r="F45" s="184"/>
      <c r="G45" s="259"/>
      <c r="H45" s="140"/>
      <c r="I45" s="282"/>
      <c r="J45" s="305"/>
      <c r="K45" s="89"/>
    </row>
    <row r="46" spans="1:11" x14ac:dyDescent="0.25">
      <c r="A46" s="8" t="s">
        <v>8</v>
      </c>
      <c r="B46" s="4" t="s">
        <v>73</v>
      </c>
      <c r="C46" s="5"/>
      <c r="D46" s="5"/>
      <c r="E46" s="34" t="s">
        <v>0</v>
      </c>
      <c r="F46" s="184"/>
      <c r="G46" s="259"/>
      <c r="H46" s="140"/>
      <c r="I46" s="142"/>
      <c r="J46" s="305"/>
      <c r="K46" s="89"/>
    </row>
    <row r="47" spans="1:11" x14ac:dyDescent="0.25">
      <c r="A47" s="7"/>
      <c r="B47" s="6" t="s">
        <v>3</v>
      </c>
      <c r="C47" s="5" t="s">
        <v>47</v>
      </c>
      <c r="D47" s="5"/>
      <c r="E47" s="35" t="s">
        <v>0</v>
      </c>
      <c r="F47" s="231"/>
      <c r="G47" s="258"/>
      <c r="H47" s="272"/>
      <c r="I47" s="275"/>
      <c r="J47" s="304"/>
      <c r="K47" s="89"/>
    </row>
    <row r="48" spans="1:11" x14ac:dyDescent="0.25">
      <c r="A48" s="7"/>
      <c r="B48" s="5"/>
      <c r="C48" s="5"/>
      <c r="D48" s="43" t="s">
        <v>192</v>
      </c>
      <c r="E48" s="35">
        <v>1100</v>
      </c>
      <c r="F48" s="126">
        <f>'1st Detail'!H51</f>
        <v>2135500.2800000003</v>
      </c>
      <c r="G48" s="127">
        <f>'1st Detail'!K51</f>
        <v>483218.6</v>
      </c>
      <c r="H48" s="95">
        <f>'1st Detail'!N51</f>
        <v>2014366.62</v>
      </c>
      <c r="I48" s="103">
        <f>H48-F48</f>
        <v>-121133.66000000015</v>
      </c>
      <c r="J48" s="301">
        <f>IF(AND(F48=0,H48=0),"",(IF(F48="","",(IF(F48=0,"New",(IF(H48=0,"(100%)",((H48/F48)-1))))))))</f>
        <v>-5.6723785585268138E-2</v>
      </c>
      <c r="K48" s="89"/>
    </row>
    <row r="49" spans="1:11" x14ac:dyDescent="0.25">
      <c r="A49" s="7"/>
      <c r="B49" s="5"/>
      <c r="C49" s="5"/>
      <c r="D49" s="5" t="s">
        <v>42</v>
      </c>
      <c r="E49" s="36">
        <v>1200</v>
      </c>
      <c r="F49" s="126">
        <f>'1st Detail'!H52</f>
        <v>0</v>
      </c>
      <c r="G49" s="127">
        <f>'1st Detail'!K52</f>
        <v>0</v>
      </c>
      <c r="H49" s="95">
        <f>'1st Detail'!N52</f>
        <v>0</v>
      </c>
      <c r="I49" s="103">
        <f>H49-F49</f>
        <v>0</v>
      </c>
      <c r="J49" s="301" t="str">
        <f>IF(AND(F49=0,H49=0),"",(IF(F49="","",(IF(F49=0,"New",(IF(H49=0,"(100%)",((H49/F49)-1))))))))</f>
        <v/>
      </c>
      <c r="K49" s="89"/>
    </row>
    <row r="50" spans="1:11" x14ac:dyDescent="0.25">
      <c r="A50" s="7"/>
      <c r="B50" s="5"/>
      <c r="C50" s="5"/>
      <c r="D50" s="5" t="s">
        <v>43</v>
      </c>
      <c r="E50" s="38">
        <v>1300</v>
      </c>
      <c r="F50" s="126">
        <f>'1st Detail'!H53</f>
        <v>267350.08</v>
      </c>
      <c r="G50" s="127">
        <f>'1st Detail'!K53</f>
        <v>89116.72</v>
      </c>
      <c r="H50" s="95">
        <f>'1st Detail'!N53</f>
        <v>267350.08</v>
      </c>
      <c r="I50" s="103">
        <f>H50-F50</f>
        <v>0</v>
      </c>
      <c r="J50" s="301">
        <f>IF(AND(F50=0,H50=0),"",(IF(F50="","",(IF(F50=0,"New",(IF(H50=0,"(100%)",((H50/F50)-1))))))))</f>
        <v>0</v>
      </c>
      <c r="K50" s="89"/>
    </row>
    <row r="51" spans="1:11" x14ac:dyDescent="0.25">
      <c r="A51" s="7"/>
      <c r="B51" s="5"/>
      <c r="C51" s="5"/>
      <c r="D51" s="5" t="s">
        <v>44</v>
      </c>
      <c r="E51" s="36">
        <v>1900</v>
      </c>
      <c r="F51" s="126">
        <f>'1st Detail'!H54</f>
        <v>0</v>
      </c>
      <c r="G51" s="127">
        <f>'1st Detail'!K54</f>
        <v>0</v>
      </c>
      <c r="H51" s="95">
        <f>'1st Detail'!N54</f>
        <v>0</v>
      </c>
      <c r="I51" s="103">
        <f>H51-F51</f>
        <v>0</v>
      </c>
      <c r="J51" s="301" t="str">
        <f>IF(AND(F51=0,H51=0),"",(IF(F51="","",(IF(F51=0,"New",(IF(H51=0,"(100%)",((H51/F51)-1))))))))</f>
        <v/>
      </c>
      <c r="K51" s="89"/>
    </row>
    <row r="52" spans="1:11" x14ac:dyDescent="0.25">
      <c r="A52" s="7"/>
      <c r="B52" s="5"/>
      <c r="C52" s="5"/>
      <c r="D52" s="5" t="s">
        <v>49</v>
      </c>
      <c r="E52" s="38" t="s">
        <v>0</v>
      </c>
      <c r="F52" s="99">
        <f>SUM(F48:F51)</f>
        <v>2402850.3600000003</v>
      </c>
      <c r="G52" s="100">
        <f>SUM(G48:G51)</f>
        <v>572335.31999999995</v>
      </c>
      <c r="H52" s="116">
        <f>SUM(H48:H51)</f>
        <v>2281716.7000000002</v>
      </c>
      <c r="I52" s="121">
        <f>SUM(I48:I51)</f>
        <v>-121133.66000000015</v>
      </c>
      <c r="J52" s="122">
        <f>IF(AND(F52=0,H52=0),"",(IF(F52="","",(IF(F52=0,"New",(IF(H52=0,"(100%)",((H52/F52)-1))))))))</f>
        <v>-5.0412485944401508E-2</v>
      </c>
      <c r="K52" s="89"/>
    </row>
    <row r="53" spans="1:11" x14ac:dyDescent="0.25">
      <c r="A53" s="9"/>
      <c r="B53" s="1"/>
      <c r="C53" s="1"/>
      <c r="D53" s="1"/>
      <c r="E53" s="34" t="s">
        <v>0</v>
      </c>
      <c r="F53" s="108"/>
      <c r="G53" s="256"/>
      <c r="H53" s="283"/>
      <c r="I53" s="142"/>
      <c r="J53" s="303"/>
      <c r="K53" s="89"/>
    </row>
    <row r="54" spans="1:11" x14ac:dyDescent="0.25">
      <c r="A54" s="9"/>
      <c r="B54" s="10" t="s">
        <v>4</v>
      </c>
      <c r="C54" s="1" t="s">
        <v>98</v>
      </c>
      <c r="D54" s="1"/>
      <c r="E54" s="35" t="s">
        <v>0</v>
      </c>
      <c r="F54" s="231"/>
      <c r="G54" s="258"/>
      <c r="H54" s="272"/>
      <c r="I54" s="275"/>
      <c r="J54" s="304"/>
      <c r="K54" s="89"/>
    </row>
    <row r="55" spans="1:11" x14ac:dyDescent="0.25">
      <c r="A55" s="9"/>
      <c r="B55" s="10"/>
      <c r="C55" s="1"/>
      <c r="D55" s="59" t="s">
        <v>193</v>
      </c>
      <c r="E55" s="35">
        <v>2100</v>
      </c>
      <c r="F55" s="126">
        <f>'1st Detail'!H58</f>
        <v>296926.67</v>
      </c>
      <c r="G55" s="127">
        <f>'1st Detail'!K58</f>
        <v>68674.670000000013</v>
      </c>
      <c r="H55" s="95">
        <f>'1st Detail'!N58</f>
        <v>238566.11</v>
      </c>
      <c r="I55" s="103">
        <f>H55-F55</f>
        <v>-58360.56</v>
      </c>
      <c r="J55" s="301">
        <f t="shared" ref="J55:J60" si="1">IF(AND(F55=0,H55=0),"",(IF(F55="","",(IF(F55=0,"New",(IF(H55=0,"(100%)",((H55/F55)-1))))))))</f>
        <v>-0.19654873036497533</v>
      </c>
      <c r="K55" s="89"/>
    </row>
    <row r="56" spans="1:11" x14ac:dyDescent="0.25">
      <c r="A56" s="7"/>
      <c r="B56" s="5"/>
      <c r="C56" s="5"/>
      <c r="D56" s="5" t="s">
        <v>94</v>
      </c>
      <c r="E56" s="36">
        <v>2200</v>
      </c>
      <c r="F56" s="126">
        <f>'1st Detail'!H59</f>
        <v>0</v>
      </c>
      <c r="G56" s="127">
        <f>'1st Detail'!K59</f>
        <v>0</v>
      </c>
      <c r="H56" s="128">
        <f>'1st Detail'!N59</f>
        <v>0</v>
      </c>
      <c r="I56" s="103">
        <f>H56-F56</f>
        <v>0</v>
      </c>
      <c r="J56" s="301" t="str">
        <f t="shared" si="1"/>
        <v/>
      </c>
      <c r="K56" s="89"/>
    </row>
    <row r="57" spans="1:11" x14ac:dyDescent="0.25">
      <c r="A57" s="7"/>
      <c r="B57" s="5"/>
      <c r="C57" s="5"/>
      <c r="D57" s="5" t="s">
        <v>95</v>
      </c>
      <c r="E57" s="36">
        <v>2300</v>
      </c>
      <c r="F57" s="126">
        <f>'1st Detail'!H60</f>
        <v>112397.67</v>
      </c>
      <c r="G57" s="127">
        <f>'1st Detail'!K60</f>
        <v>37465.919999999998</v>
      </c>
      <c r="H57" s="95">
        <f>'1st Detail'!N60</f>
        <v>112397.67</v>
      </c>
      <c r="I57" s="103">
        <f>H57-F57</f>
        <v>0</v>
      </c>
      <c r="J57" s="301">
        <f t="shared" si="1"/>
        <v>0</v>
      </c>
      <c r="K57" s="89"/>
    </row>
    <row r="58" spans="1:11" x14ac:dyDescent="0.25">
      <c r="A58" s="7"/>
      <c r="B58" s="5"/>
      <c r="C58" s="5"/>
      <c r="D58" s="5" t="s">
        <v>50</v>
      </c>
      <c r="E58" s="38">
        <v>2400</v>
      </c>
      <c r="F58" s="126">
        <f>'1st Detail'!H61</f>
        <v>180410.7</v>
      </c>
      <c r="G58" s="127">
        <f>'1st Detail'!K61</f>
        <v>60228.28</v>
      </c>
      <c r="H58" s="95">
        <f>'1st Detail'!N61</f>
        <v>169526.72</v>
      </c>
      <c r="I58" s="103">
        <f>H58-F58</f>
        <v>-10883.98000000001</v>
      </c>
      <c r="J58" s="301">
        <f t="shared" si="1"/>
        <v>-6.0328905103743891E-2</v>
      </c>
      <c r="K58" s="89"/>
    </row>
    <row r="59" spans="1:11" x14ac:dyDescent="0.25">
      <c r="A59" s="7"/>
      <c r="B59" s="5"/>
      <c r="C59" s="5"/>
      <c r="D59" s="5" t="s">
        <v>96</v>
      </c>
      <c r="E59" s="36">
        <v>2900</v>
      </c>
      <c r="F59" s="126">
        <f>'1st Detail'!H62</f>
        <v>46771.199999999997</v>
      </c>
      <c r="G59" s="127">
        <f>'1st Detail'!K62</f>
        <v>53197.94</v>
      </c>
      <c r="H59" s="95">
        <f>'1st Detail'!N62</f>
        <v>159314.51</v>
      </c>
      <c r="I59" s="103">
        <f>H59-F59</f>
        <v>112543.31000000001</v>
      </c>
      <c r="J59" s="301">
        <f t="shared" si="1"/>
        <v>2.4062523518746581</v>
      </c>
      <c r="K59" s="89"/>
    </row>
    <row r="60" spans="1:11" x14ac:dyDescent="0.25">
      <c r="A60" s="7"/>
      <c r="B60" s="5"/>
      <c r="C60" s="5"/>
      <c r="D60" s="79" t="s">
        <v>97</v>
      </c>
      <c r="E60" s="38" t="s">
        <v>0</v>
      </c>
      <c r="F60" s="99">
        <f>SUM(F55:F59)</f>
        <v>636506.24</v>
      </c>
      <c r="G60" s="100">
        <f>SUM(G55:G59)</f>
        <v>219566.81</v>
      </c>
      <c r="H60" s="116">
        <f>SUM(H55:H59)</f>
        <v>679805.01</v>
      </c>
      <c r="I60" s="121">
        <f>SUM(I55:I59)</f>
        <v>43298.770000000004</v>
      </c>
      <c r="J60" s="122">
        <f t="shared" si="1"/>
        <v>6.802568031383327E-2</v>
      </c>
      <c r="K60" s="89"/>
    </row>
    <row r="61" spans="1:11" x14ac:dyDescent="0.25">
      <c r="A61" s="7"/>
      <c r="B61" s="5"/>
      <c r="C61" s="5"/>
      <c r="D61" s="5"/>
      <c r="E61" s="34"/>
      <c r="F61" s="184"/>
      <c r="G61" s="256"/>
      <c r="H61" s="139"/>
      <c r="I61" s="134"/>
      <c r="J61" s="273"/>
      <c r="K61" s="89"/>
    </row>
    <row r="62" spans="1:11" x14ac:dyDescent="0.25">
      <c r="A62" s="7"/>
      <c r="B62" s="6" t="s">
        <v>5</v>
      </c>
      <c r="C62" s="5" t="s">
        <v>27</v>
      </c>
      <c r="D62" s="5"/>
      <c r="E62" s="35" t="s">
        <v>0</v>
      </c>
      <c r="F62" s="231"/>
      <c r="G62" s="258"/>
      <c r="H62" s="272"/>
      <c r="I62" s="275"/>
      <c r="J62" s="304"/>
      <c r="K62" s="89"/>
    </row>
    <row r="63" spans="1:11" x14ac:dyDescent="0.25">
      <c r="A63" s="7"/>
      <c r="B63" s="5"/>
      <c r="C63" s="5"/>
      <c r="D63" s="13" t="s">
        <v>28</v>
      </c>
      <c r="E63" s="40" t="s">
        <v>76</v>
      </c>
      <c r="F63" s="126">
        <f>'1st Detail'!H66</f>
        <v>425134.44298000005</v>
      </c>
      <c r="G63" s="127">
        <f>'1st Detail'!K66</f>
        <v>114705.23000000001</v>
      </c>
      <c r="H63" s="95">
        <f>'1st Detail'!N66</f>
        <v>447665.67</v>
      </c>
      <c r="I63" s="103">
        <f t="shared" ref="I63:I71" si="2">H63-F63</f>
        <v>22531.227019999933</v>
      </c>
      <c r="J63" s="301">
        <f t="shared" ref="J63:J72" si="3">IF(AND(F63=0,H63=0),"",(IF(F63="","",(IF(F63=0,"New",(IF(H63=0,"(100%)",((H63/F63)-1))))))))</f>
        <v>5.2997886649847059E-2</v>
      </c>
      <c r="K63" s="89"/>
    </row>
    <row r="64" spans="1:11" x14ac:dyDescent="0.25">
      <c r="A64" s="7"/>
      <c r="B64" s="5"/>
      <c r="C64" s="5"/>
      <c r="D64" s="13" t="s">
        <v>29</v>
      </c>
      <c r="E64" s="37" t="s">
        <v>77</v>
      </c>
      <c r="F64" s="126">
        <f>'1st Detail'!H67</f>
        <v>0</v>
      </c>
      <c r="G64" s="127">
        <f>'1st Detail'!K67</f>
        <v>0</v>
      </c>
      <c r="H64" s="95">
        <f>'1st Detail'!N67</f>
        <v>0</v>
      </c>
      <c r="I64" s="103">
        <f t="shared" si="2"/>
        <v>0</v>
      </c>
      <c r="J64" s="301" t="str">
        <f t="shared" si="3"/>
        <v/>
      </c>
      <c r="K64" s="89"/>
    </row>
    <row r="65" spans="1:11" x14ac:dyDescent="0.25">
      <c r="A65" s="7"/>
      <c r="B65" s="5"/>
      <c r="C65" s="5"/>
      <c r="D65" s="13" t="s">
        <v>48</v>
      </c>
      <c r="E65" s="37" t="s">
        <v>78</v>
      </c>
      <c r="F65" s="126">
        <f>'1st Detail'!H68</f>
        <v>94509.023540000009</v>
      </c>
      <c r="G65" s="127">
        <f>'1st Detail'!K68</f>
        <v>22158.95</v>
      </c>
      <c r="H65" s="95">
        <f>'1st Detail'!N68</f>
        <v>81240.86</v>
      </c>
      <c r="I65" s="103">
        <f t="shared" si="2"/>
        <v>-13268.163540000009</v>
      </c>
      <c r="J65" s="301">
        <f t="shared" si="3"/>
        <v>-0.14039044149455626</v>
      </c>
      <c r="K65" s="89"/>
    </row>
    <row r="66" spans="1:11" x14ac:dyDescent="0.25">
      <c r="A66" s="7"/>
      <c r="B66" s="5"/>
      <c r="C66" s="5"/>
      <c r="D66" s="5" t="s">
        <v>30</v>
      </c>
      <c r="E66" s="37" t="s">
        <v>79</v>
      </c>
      <c r="F66" s="126">
        <f>'1st Detail'!H69</f>
        <v>327691.66499999998</v>
      </c>
      <c r="G66" s="127">
        <f>'1st Detail'!K69</f>
        <v>134228.06</v>
      </c>
      <c r="H66" s="95">
        <f>'1st Detail'!N69</f>
        <v>324853.83</v>
      </c>
      <c r="I66" s="103">
        <f t="shared" si="2"/>
        <v>-2837.8349999999627</v>
      </c>
      <c r="J66" s="301">
        <f t="shared" si="3"/>
        <v>-8.6600768438830356E-3</v>
      </c>
      <c r="K66" s="89"/>
    </row>
    <row r="67" spans="1:11" x14ac:dyDescent="0.25">
      <c r="A67" s="7"/>
      <c r="B67" s="5"/>
      <c r="C67" s="5"/>
      <c r="D67" s="5" t="s">
        <v>31</v>
      </c>
      <c r="E67" s="37" t="s">
        <v>80</v>
      </c>
      <c r="F67" s="126">
        <f>'1st Detail'!H70</f>
        <v>11733.75</v>
      </c>
      <c r="G67" s="127">
        <f>'1st Detail'!K70</f>
        <v>2121.65</v>
      </c>
      <c r="H67" s="95">
        <f>'1st Detail'!N70</f>
        <v>14935.56</v>
      </c>
      <c r="I67" s="103">
        <f t="shared" si="2"/>
        <v>3201.8099999999995</v>
      </c>
      <c r="J67" s="301">
        <f t="shared" si="3"/>
        <v>0.27287184403962916</v>
      </c>
      <c r="K67" s="89"/>
    </row>
    <row r="68" spans="1:11" x14ac:dyDescent="0.25">
      <c r="A68" s="7"/>
      <c r="B68" s="5"/>
      <c r="C68" s="5"/>
      <c r="D68" s="5" t="s">
        <v>91</v>
      </c>
      <c r="E68" s="37" t="s">
        <v>121</v>
      </c>
      <c r="F68" s="126">
        <f>'1st Detail'!H71</f>
        <v>36523.9482622</v>
      </c>
      <c r="G68" s="127">
        <f>'1st Detail'!K71</f>
        <v>17723</v>
      </c>
      <c r="H68" s="95">
        <f>'1st Detail'!N71</f>
        <v>35588.61</v>
      </c>
      <c r="I68" s="103">
        <f t="shared" si="2"/>
        <v>-935.33826219999901</v>
      </c>
      <c r="J68" s="301">
        <f t="shared" si="3"/>
        <v>-2.5608903382661308E-2</v>
      </c>
      <c r="K68" s="89"/>
    </row>
    <row r="69" spans="1:11" x14ac:dyDescent="0.25">
      <c r="A69" s="7"/>
      <c r="B69" s="5"/>
      <c r="C69" s="5"/>
      <c r="D69" s="5" t="s">
        <v>190</v>
      </c>
      <c r="E69" s="37" t="s">
        <v>81</v>
      </c>
      <c r="F69" s="126">
        <f>'1st Detail'!H72</f>
        <v>0</v>
      </c>
      <c r="G69" s="127">
        <f>'1st Detail'!K72</f>
        <v>0</v>
      </c>
      <c r="H69" s="95">
        <f>'1st Detail'!N72</f>
        <v>0</v>
      </c>
      <c r="I69" s="103">
        <f t="shared" si="2"/>
        <v>0</v>
      </c>
      <c r="J69" s="301" t="str">
        <f t="shared" si="3"/>
        <v/>
      </c>
      <c r="K69" s="89"/>
    </row>
    <row r="70" spans="1:11" x14ac:dyDescent="0.25">
      <c r="A70" s="7"/>
      <c r="B70" s="5"/>
      <c r="C70" s="5"/>
      <c r="D70" s="5" t="s">
        <v>191</v>
      </c>
      <c r="E70" s="38" t="s">
        <v>189</v>
      </c>
      <c r="F70" s="126">
        <f>'1st Detail'!H73</f>
        <v>0</v>
      </c>
      <c r="G70" s="127">
        <f>'1st Detail'!K73</f>
        <v>0</v>
      </c>
      <c r="H70" s="95">
        <f>'1st Detail'!N73</f>
        <v>0</v>
      </c>
      <c r="I70" s="103">
        <f t="shared" si="2"/>
        <v>0</v>
      </c>
      <c r="J70" s="301" t="str">
        <f t="shared" si="3"/>
        <v/>
      </c>
      <c r="K70" s="89"/>
    </row>
    <row r="71" spans="1:11" x14ac:dyDescent="0.25">
      <c r="A71" s="7"/>
      <c r="B71" s="5"/>
      <c r="C71" s="5"/>
      <c r="D71" s="5" t="s">
        <v>32</v>
      </c>
      <c r="E71" s="37" t="s">
        <v>82</v>
      </c>
      <c r="F71" s="126">
        <f>'1st Detail'!H74</f>
        <v>0</v>
      </c>
      <c r="G71" s="127">
        <f>'1st Detail'!K74</f>
        <v>0</v>
      </c>
      <c r="H71" s="95">
        <f>'1st Detail'!N74</f>
        <v>0</v>
      </c>
      <c r="I71" s="103">
        <f t="shared" si="2"/>
        <v>0</v>
      </c>
      <c r="J71" s="302" t="str">
        <f t="shared" si="3"/>
        <v/>
      </c>
      <c r="K71" s="89"/>
    </row>
    <row r="72" spans="1:11" x14ac:dyDescent="0.25">
      <c r="A72" s="7"/>
      <c r="B72" s="5"/>
      <c r="C72" s="5"/>
      <c r="D72" s="79" t="s">
        <v>51</v>
      </c>
      <c r="E72" s="44" t="s">
        <v>0</v>
      </c>
      <c r="F72" s="99">
        <f>SUM(F63:F71)</f>
        <v>895592.82978220005</v>
      </c>
      <c r="G72" s="100">
        <f>SUM(G63:G71)</f>
        <v>290936.89</v>
      </c>
      <c r="H72" s="116">
        <f>SUM(H63:H71)</f>
        <v>904284.53000000014</v>
      </c>
      <c r="I72" s="121">
        <f>SUM(I63:I71)</f>
        <v>8691.700217799962</v>
      </c>
      <c r="J72" s="122">
        <f t="shared" si="3"/>
        <v>9.7049685177961198E-3</v>
      </c>
      <c r="K72" s="89"/>
    </row>
    <row r="73" spans="1:11" x14ac:dyDescent="0.25">
      <c r="A73" s="7"/>
      <c r="B73" s="6"/>
      <c r="C73" s="5"/>
      <c r="D73" s="5"/>
      <c r="E73" s="33" t="s">
        <v>0</v>
      </c>
      <c r="F73" s="157"/>
      <c r="G73" s="256"/>
      <c r="H73" s="283"/>
      <c r="I73" s="135"/>
      <c r="J73" s="303"/>
      <c r="K73" s="89"/>
    </row>
    <row r="74" spans="1:11" x14ac:dyDescent="0.25">
      <c r="A74" s="7"/>
      <c r="B74" s="10" t="s">
        <v>6</v>
      </c>
      <c r="C74" s="1" t="s">
        <v>33</v>
      </c>
      <c r="D74" s="1"/>
      <c r="E74" s="35" t="s">
        <v>0</v>
      </c>
      <c r="F74" s="231"/>
      <c r="G74" s="258"/>
      <c r="H74" s="272"/>
      <c r="I74" s="275"/>
      <c r="J74" s="304"/>
      <c r="K74" s="89"/>
    </row>
    <row r="75" spans="1:11" x14ac:dyDescent="0.25">
      <c r="A75" s="7"/>
      <c r="B75" s="10"/>
      <c r="C75" s="1"/>
      <c r="D75" s="1" t="s">
        <v>52</v>
      </c>
      <c r="E75" s="35">
        <v>4100</v>
      </c>
      <c r="F75" s="126">
        <f>'1st Detail'!H78</f>
        <v>100000</v>
      </c>
      <c r="G75" s="127">
        <f>'1st Detail'!K78</f>
        <v>11694.91</v>
      </c>
      <c r="H75" s="95">
        <f>'1st Detail'!N78</f>
        <v>25000</v>
      </c>
      <c r="I75" s="103">
        <f>H75-F75</f>
        <v>-75000</v>
      </c>
      <c r="J75" s="301">
        <f t="shared" ref="J75:J80" si="4">IF(AND(F75=0,H75=0),"",(IF(F75="","",(IF(F75=0,"New",(IF(H75=0,"(100%)",((H75/F75)-1))))))))</f>
        <v>-0.75</v>
      </c>
      <c r="K75" s="89"/>
    </row>
    <row r="76" spans="1:11" x14ac:dyDescent="0.25">
      <c r="A76" s="7"/>
      <c r="B76" s="10"/>
      <c r="C76" s="1"/>
      <c r="D76" s="5" t="s">
        <v>53</v>
      </c>
      <c r="E76" s="36">
        <v>4200</v>
      </c>
      <c r="F76" s="126">
        <f>'1st Detail'!H79</f>
        <v>1000</v>
      </c>
      <c r="G76" s="127">
        <f>'1st Detail'!K79</f>
        <v>2498.2199999999998</v>
      </c>
      <c r="H76" s="95">
        <f>'1st Detail'!N79</f>
        <v>2700</v>
      </c>
      <c r="I76" s="103">
        <f>H76-F76</f>
        <v>1700</v>
      </c>
      <c r="J76" s="301">
        <f t="shared" si="4"/>
        <v>1.7000000000000002</v>
      </c>
      <c r="K76" s="89"/>
    </row>
    <row r="77" spans="1:11" x14ac:dyDescent="0.25">
      <c r="A77" s="7"/>
      <c r="B77" s="10"/>
      <c r="C77" s="1"/>
      <c r="D77" s="1" t="s">
        <v>54</v>
      </c>
      <c r="E77" s="36">
        <v>4300</v>
      </c>
      <c r="F77" s="126">
        <f>'1st Detail'!H80</f>
        <v>30500</v>
      </c>
      <c r="G77" s="127">
        <f>'1st Detail'!K80</f>
        <v>74971.22</v>
      </c>
      <c r="H77" s="95">
        <f>'1st Detail'!N80</f>
        <v>111500</v>
      </c>
      <c r="I77" s="103">
        <f>H77-F77</f>
        <v>81000</v>
      </c>
      <c r="J77" s="301">
        <f t="shared" si="4"/>
        <v>2.6557377049180326</v>
      </c>
      <c r="K77" s="89"/>
    </row>
    <row r="78" spans="1:11" x14ac:dyDescent="0.25">
      <c r="A78" s="7"/>
      <c r="B78" s="10"/>
      <c r="C78" s="1"/>
      <c r="D78" s="1" t="s">
        <v>55</v>
      </c>
      <c r="E78" s="38">
        <v>4400</v>
      </c>
      <c r="F78" s="126">
        <f>'1st Detail'!H81</f>
        <v>137500</v>
      </c>
      <c r="G78" s="127">
        <f>'1st Detail'!K81</f>
        <v>24524.399999999998</v>
      </c>
      <c r="H78" s="95">
        <f>'1st Detail'!N81</f>
        <v>147500</v>
      </c>
      <c r="I78" s="103">
        <f>H78-F78</f>
        <v>10000</v>
      </c>
      <c r="J78" s="301">
        <f t="shared" si="4"/>
        <v>7.2727272727272751E-2</v>
      </c>
      <c r="K78" s="89"/>
    </row>
    <row r="79" spans="1:11" x14ac:dyDescent="0.25">
      <c r="A79" s="7"/>
      <c r="B79" s="10"/>
      <c r="C79" s="1"/>
      <c r="D79" s="1" t="s">
        <v>56</v>
      </c>
      <c r="E79" s="36">
        <v>4700</v>
      </c>
      <c r="F79" s="126">
        <f>'1st Detail'!H82</f>
        <v>141800</v>
      </c>
      <c r="G79" s="127">
        <f>'1st Detail'!K82</f>
        <v>55123.590000000004</v>
      </c>
      <c r="H79" s="95">
        <f>'1st Detail'!N82</f>
        <v>117200</v>
      </c>
      <c r="I79" s="103">
        <f>H79-F79</f>
        <v>-24600</v>
      </c>
      <c r="J79" s="301">
        <f t="shared" si="4"/>
        <v>-0.17348377997179121</v>
      </c>
      <c r="K79" s="89"/>
    </row>
    <row r="80" spans="1:11" x14ac:dyDescent="0.25">
      <c r="A80" s="11"/>
      <c r="B80" s="132"/>
      <c r="C80" s="16"/>
      <c r="D80" s="292" t="s">
        <v>57</v>
      </c>
      <c r="E80" s="44" t="s">
        <v>0</v>
      </c>
      <c r="F80" s="99">
        <f>SUM(F75:F79)</f>
        <v>410800</v>
      </c>
      <c r="G80" s="100">
        <f>SUM(G75:G79)</f>
        <v>168812.34</v>
      </c>
      <c r="H80" s="116">
        <f>SUM(H75:H79)</f>
        <v>403900</v>
      </c>
      <c r="I80" s="121">
        <f>SUM(I75:I79)</f>
        <v>-6900</v>
      </c>
      <c r="J80" s="122">
        <f t="shared" si="4"/>
        <v>-1.6796494644595872E-2</v>
      </c>
      <c r="K80" s="89"/>
    </row>
    <row r="81" spans="1:11" x14ac:dyDescent="0.25">
      <c r="A81" s="81"/>
      <c r="B81" s="5"/>
      <c r="C81" s="5"/>
      <c r="D81" s="420"/>
      <c r="E81" s="33"/>
      <c r="F81" s="137"/>
      <c r="G81" s="256"/>
      <c r="H81" s="139"/>
      <c r="I81" s="134"/>
      <c r="J81" s="311"/>
      <c r="K81" s="89"/>
    </row>
    <row r="82" spans="1:11" x14ac:dyDescent="0.25">
      <c r="A82" s="7"/>
      <c r="B82" s="6" t="s">
        <v>9</v>
      </c>
      <c r="C82" s="5" t="s">
        <v>34</v>
      </c>
      <c r="D82" s="5"/>
      <c r="E82" s="35" t="s">
        <v>0</v>
      </c>
      <c r="F82" s="231"/>
      <c r="G82" s="258"/>
      <c r="H82" s="272"/>
      <c r="I82" s="275"/>
      <c r="J82" s="304"/>
      <c r="K82" s="89"/>
    </row>
    <row r="83" spans="1:11" x14ac:dyDescent="0.25">
      <c r="A83" s="7"/>
      <c r="B83" s="6"/>
      <c r="C83" s="5"/>
      <c r="D83" s="5" t="s">
        <v>174</v>
      </c>
      <c r="E83" s="35">
        <v>5100</v>
      </c>
      <c r="F83" s="126">
        <f>'1st Detail'!H86</f>
        <v>0</v>
      </c>
      <c r="G83" s="127">
        <f>'1st Detail'!K86</f>
        <v>0</v>
      </c>
      <c r="H83" s="95">
        <f>'1st Detail'!N86</f>
        <v>0</v>
      </c>
      <c r="I83" s="103">
        <f>H83-F83</f>
        <v>0</v>
      </c>
      <c r="J83" s="301" t="str">
        <f>IF(AND(F83=0,H83=0),"",(IF(F83="","",(IF(F83=0,"New",(IF(H83=0,"(100%)",((H83/F83)-1))))))))</f>
        <v/>
      </c>
      <c r="K83" s="89"/>
    </row>
    <row r="84" spans="1:11" x14ac:dyDescent="0.25">
      <c r="A84" s="7"/>
      <c r="B84" s="6"/>
      <c r="C84" s="5"/>
      <c r="D84" s="5" t="s">
        <v>35</v>
      </c>
      <c r="E84" s="35">
        <v>5200</v>
      </c>
      <c r="F84" s="126">
        <f>'1st Detail'!H87</f>
        <v>1662</v>
      </c>
      <c r="G84" s="127">
        <f>'1st Detail'!K87</f>
        <v>0</v>
      </c>
      <c r="H84" s="95">
        <f>'1st Detail'!N87</f>
        <v>1662</v>
      </c>
      <c r="I84" s="103">
        <f t="shared" ref="I84:I91" si="5">H84-F84</f>
        <v>0</v>
      </c>
      <c r="J84" s="301">
        <f t="shared" ref="J84:J92" si="6">IF(AND(F84=0,H84=0),"",(IF(F84="","",(IF(F84=0,"New",(IF(H84=0,"(100%)",((H84/F84)-1))))))))</f>
        <v>0</v>
      </c>
      <c r="K84" s="89"/>
    </row>
    <row r="85" spans="1:11" x14ac:dyDescent="0.25">
      <c r="A85" s="7"/>
      <c r="B85" s="6"/>
      <c r="C85" s="5"/>
      <c r="D85" s="5" t="s">
        <v>70</v>
      </c>
      <c r="E85" s="36">
        <v>5300</v>
      </c>
      <c r="F85" s="126">
        <f>'1st Detail'!H88</f>
        <v>19000</v>
      </c>
      <c r="G85" s="127">
        <f>'1st Detail'!K88</f>
        <v>4557.5</v>
      </c>
      <c r="H85" s="95">
        <f>'1st Detail'!N88</f>
        <v>19000</v>
      </c>
      <c r="I85" s="103">
        <f t="shared" si="5"/>
        <v>0</v>
      </c>
      <c r="J85" s="301">
        <f t="shared" si="6"/>
        <v>0</v>
      </c>
      <c r="K85" s="89"/>
    </row>
    <row r="86" spans="1:11" x14ac:dyDescent="0.25">
      <c r="A86" s="7"/>
      <c r="B86" s="6"/>
      <c r="C86" s="5"/>
      <c r="D86" s="5" t="s">
        <v>58</v>
      </c>
      <c r="E86" s="37" t="s">
        <v>145</v>
      </c>
      <c r="F86" s="126">
        <f>'1st Detail'!H89</f>
        <v>73330</v>
      </c>
      <c r="G86" s="127">
        <f>'1st Detail'!K89</f>
        <v>40976</v>
      </c>
      <c r="H86" s="95">
        <f>'1st Detail'!N89</f>
        <v>73330</v>
      </c>
      <c r="I86" s="103">
        <f t="shared" si="5"/>
        <v>0</v>
      </c>
      <c r="J86" s="301">
        <f t="shared" si="6"/>
        <v>0</v>
      </c>
      <c r="K86" s="89"/>
    </row>
    <row r="87" spans="1:11" x14ac:dyDescent="0.25">
      <c r="A87" s="7"/>
      <c r="B87" s="6"/>
      <c r="C87" s="5"/>
      <c r="D87" s="5" t="s">
        <v>87</v>
      </c>
      <c r="E87" s="36">
        <v>5500</v>
      </c>
      <c r="F87" s="126">
        <f>'1st Detail'!H90</f>
        <v>177765</v>
      </c>
      <c r="G87" s="127">
        <f>'1st Detail'!K90</f>
        <v>67001.17</v>
      </c>
      <c r="H87" s="95">
        <f>'1st Detail'!N90</f>
        <v>177765</v>
      </c>
      <c r="I87" s="103">
        <f t="shared" si="5"/>
        <v>0</v>
      </c>
      <c r="J87" s="301">
        <f t="shared" si="6"/>
        <v>0</v>
      </c>
      <c r="K87" s="89"/>
    </row>
    <row r="88" spans="1:11" x14ac:dyDescent="0.25">
      <c r="A88" s="7"/>
      <c r="B88" s="6"/>
      <c r="C88" s="5"/>
      <c r="D88" s="5" t="s">
        <v>74</v>
      </c>
      <c r="E88" s="36">
        <v>5600</v>
      </c>
      <c r="F88" s="126">
        <f>'1st Detail'!H91</f>
        <v>180304</v>
      </c>
      <c r="G88" s="127">
        <f>'1st Detail'!K91</f>
        <v>45234.060000000005</v>
      </c>
      <c r="H88" s="95">
        <f>'1st Detail'!N91</f>
        <v>191027</v>
      </c>
      <c r="I88" s="103">
        <f t="shared" si="5"/>
        <v>10723</v>
      </c>
      <c r="J88" s="301">
        <f t="shared" si="6"/>
        <v>5.9471780992102152E-2</v>
      </c>
      <c r="K88" s="89"/>
    </row>
    <row r="89" spans="1:11" x14ac:dyDescent="0.25">
      <c r="A89" s="7"/>
      <c r="B89" s="6"/>
      <c r="C89" s="5"/>
      <c r="D89" s="5" t="s">
        <v>245</v>
      </c>
      <c r="E89" s="38" t="s">
        <v>246</v>
      </c>
      <c r="F89" s="126">
        <f>'1st Detail'!H92</f>
        <v>0</v>
      </c>
      <c r="G89" s="127">
        <f>'1st Detail'!K92</f>
        <v>0</v>
      </c>
      <c r="H89" s="95">
        <f>'1st Detail'!N92</f>
        <v>0</v>
      </c>
      <c r="I89" s="103">
        <f t="shared" si="5"/>
        <v>0</v>
      </c>
      <c r="J89" s="301" t="str">
        <f t="shared" si="6"/>
        <v/>
      </c>
      <c r="K89" s="89"/>
    </row>
    <row r="90" spans="1:11" x14ac:dyDescent="0.25">
      <c r="A90" s="7"/>
      <c r="B90" s="5"/>
      <c r="C90" s="5"/>
      <c r="D90" s="5" t="s">
        <v>88</v>
      </c>
      <c r="E90" s="38">
        <v>5800</v>
      </c>
      <c r="F90" s="126">
        <f>'1st Detail'!H93</f>
        <v>820711.11867500003</v>
      </c>
      <c r="G90" s="127">
        <f>'1st Detail'!K93</f>
        <v>142340.59000000003</v>
      </c>
      <c r="H90" s="95">
        <f>'1st Detail'!N93</f>
        <v>598353.41999999993</v>
      </c>
      <c r="I90" s="103">
        <f t="shared" si="5"/>
        <v>-222357.69867500011</v>
      </c>
      <c r="J90" s="301">
        <f t="shared" si="6"/>
        <v>-0.27093296729546723</v>
      </c>
      <c r="K90" s="89"/>
    </row>
    <row r="91" spans="1:11" x14ac:dyDescent="0.25">
      <c r="A91" s="7"/>
      <c r="B91" s="5"/>
      <c r="C91" s="5"/>
      <c r="D91" s="5" t="s">
        <v>36</v>
      </c>
      <c r="E91" s="36">
        <v>5900</v>
      </c>
      <c r="F91" s="126">
        <f>'1st Detail'!H94</f>
        <v>23716.78</v>
      </c>
      <c r="G91" s="127">
        <f>'1st Detail'!K94</f>
        <v>5655.21</v>
      </c>
      <c r="H91" s="95">
        <f>'1st Detail'!N94</f>
        <v>23716.78</v>
      </c>
      <c r="I91" s="103">
        <f t="shared" si="5"/>
        <v>0</v>
      </c>
      <c r="J91" s="301">
        <f t="shared" si="6"/>
        <v>0</v>
      </c>
      <c r="K91" s="89"/>
    </row>
    <row r="92" spans="1:11" x14ac:dyDescent="0.25">
      <c r="A92" s="7"/>
      <c r="B92" s="5"/>
      <c r="C92" s="5"/>
      <c r="D92" s="5" t="s">
        <v>59</v>
      </c>
      <c r="E92" s="38" t="s">
        <v>0</v>
      </c>
      <c r="F92" s="99">
        <f>SUM(F83:F91)</f>
        <v>1296488.8986750001</v>
      </c>
      <c r="G92" s="100">
        <f>SUM(G83:G91)</f>
        <v>305764.53000000009</v>
      </c>
      <c r="H92" s="116">
        <f>SUM(H83:H91)</f>
        <v>1084854.2</v>
      </c>
      <c r="I92" s="121">
        <f>SUM(I83:I91)</f>
        <v>-211634.69867500011</v>
      </c>
      <c r="J92" s="122">
        <f t="shared" si="6"/>
        <v>-0.16323679970672245</v>
      </c>
      <c r="K92" s="89"/>
    </row>
    <row r="93" spans="1:11" x14ac:dyDescent="0.25">
      <c r="A93" s="7"/>
      <c r="B93" s="5"/>
      <c r="C93" s="5" t="s">
        <v>0</v>
      </c>
      <c r="D93" s="5" t="s">
        <v>10</v>
      </c>
      <c r="E93" s="34" t="s">
        <v>0</v>
      </c>
      <c r="F93" s="108"/>
      <c r="G93" s="256"/>
      <c r="H93" s="283"/>
      <c r="I93" s="135"/>
      <c r="J93" s="303"/>
      <c r="K93" s="89"/>
    </row>
    <row r="94" spans="1:11" x14ac:dyDescent="0.25">
      <c r="A94" s="7"/>
      <c r="B94" s="6" t="s">
        <v>11</v>
      </c>
      <c r="C94" s="399" t="s">
        <v>196</v>
      </c>
      <c r="D94" s="5"/>
      <c r="E94" s="35" t="s">
        <v>0</v>
      </c>
      <c r="F94" s="231"/>
      <c r="G94" s="258"/>
      <c r="H94" s="272"/>
      <c r="I94" s="275"/>
      <c r="J94" s="304"/>
      <c r="K94" s="89"/>
    </row>
    <row r="95" spans="1:11" x14ac:dyDescent="0.25">
      <c r="A95" s="7"/>
      <c r="B95" s="6"/>
      <c r="C95" s="5"/>
      <c r="D95" s="5" t="s">
        <v>175</v>
      </c>
      <c r="E95" s="35" t="s">
        <v>176</v>
      </c>
      <c r="F95" s="126">
        <f>'1st Detail'!H98</f>
        <v>0</v>
      </c>
      <c r="G95" s="127">
        <f>'1st Detail'!K98</f>
        <v>0</v>
      </c>
      <c r="H95" s="95">
        <f>'1st Detail'!N98</f>
        <v>0</v>
      </c>
      <c r="I95" s="103">
        <f>H95-F95</f>
        <v>0</v>
      </c>
      <c r="J95" s="301" t="str">
        <f>IF(AND(F95=0,H95=0),"",(IF(F95="","",(IF(F95=0,"New",(IF(H95=0,"(100%)",((H95/F95)-1))))))))</f>
        <v/>
      </c>
      <c r="K95" s="89"/>
    </row>
    <row r="96" spans="1:11" x14ac:dyDescent="0.25">
      <c r="A96" s="7"/>
      <c r="B96" s="6"/>
      <c r="C96" s="5"/>
      <c r="D96" s="5" t="s">
        <v>60</v>
      </c>
      <c r="E96" s="36">
        <v>6200</v>
      </c>
      <c r="F96" s="126">
        <f>'1st Detail'!H99</f>
        <v>0</v>
      </c>
      <c r="G96" s="254">
        <f>'1st Detail'!K99</f>
        <v>0</v>
      </c>
      <c r="H96" s="153">
        <f>'1st Detail'!N99</f>
        <v>0</v>
      </c>
      <c r="I96" s="104">
        <f>H96-F96</f>
        <v>0</v>
      </c>
      <c r="J96" s="301" t="str">
        <f>IF(AND(F96=0,H96=0),"",(IF(F96="","",(IF(F96=0,"New",(IF(H96=0,"(100%)",((H96/F96)-1))))))))</f>
        <v/>
      </c>
      <c r="K96" s="89"/>
    </row>
    <row r="97" spans="1:11" x14ac:dyDescent="0.25">
      <c r="A97" s="7"/>
      <c r="B97" s="6"/>
      <c r="C97" s="5"/>
      <c r="D97" s="5" t="s">
        <v>37</v>
      </c>
      <c r="E97" s="35" t="s">
        <v>0</v>
      </c>
      <c r="F97" s="195"/>
      <c r="G97" s="254"/>
      <c r="H97" s="196"/>
      <c r="I97" s="255"/>
      <c r="J97" s="306"/>
      <c r="K97" s="89"/>
    </row>
    <row r="98" spans="1:11" x14ac:dyDescent="0.25">
      <c r="A98" s="7"/>
      <c r="B98" s="6"/>
      <c r="C98" s="5"/>
      <c r="D98" s="5" t="s">
        <v>38</v>
      </c>
      <c r="E98" s="40">
        <v>6300</v>
      </c>
      <c r="F98" s="126">
        <f>'1st Detail'!H101</f>
        <v>0</v>
      </c>
      <c r="G98" s="127">
        <f>'1st Detail'!K101</f>
        <v>0</v>
      </c>
      <c r="H98" s="95">
        <f>'1st Detail'!N101</f>
        <v>0</v>
      </c>
      <c r="I98" s="103">
        <f>H98-F98</f>
        <v>0</v>
      </c>
      <c r="J98" s="301" t="str">
        <f>IF(AND(F98=0,H98=0),"",(IF(F98="","",(IF(F98=0,"New",(IF(H98=0,"(100%)",((H98/F98)-1))))))))</f>
        <v/>
      </c>
      <c r="K98" s="89"/>
    </row>
    <row r="99" spans="1:11" x14ac:dyDescent="0.25">
      <c r="A99" s="7"/>
      <c r="B99" s="6"/>
      <c r="C99" s="5"/>
      <c r="D99" s="5" t="s">
        <v>39</v>
      </c>
      <c r="E99" s="36">
        <v>6400</v>
      </c>
      <c r="F99" s="126">
        <f>'1st Detail'!H102</f>
        <v>0</v>
      </c>
      <c r="G99" s="127">
        <f>'1st Detail'!K102</f>
        <v>0</v>
      </c>
      <c r="H99" s="95">
        <f>'1st Detail'!N102</f>
        <v>0</v>
      </c>
      <c r="I99" s="103">
        <f>H99-F99</f>
        <v>0</v>
      </c>
      <c r="J99" s="301" t="str">
        <f>IF(AND(F99=0,H99=0),"",(IF(F99="","",(IF(F99=0,"New",(IF(H99=0,"(100%)",((H99/F99)-1))))))))</f>
        <v/>
      </c>
      <c r="K99" s="89"/>
    </row>
    <row r="100" spans="1:11" x14ac:dyDescent="0.25">
      <c r="A100" s="7"/>
      <c r="B100" s="6"/>
      <c r="C100" s="5"/>
      <c r="D100" s="5" t="s">
        <v>40</v>
      </c>
      <c r="E100" s="38">
        <v>6500</v>
      </c>
      <c r="F100" s="126">
        <f>'1st Detail'!H103</f>
        <v>0</v>
      </c>
      <c r="G100" s="127">
        <f>'1st Detail'!K103</f>
        <v>0</v>
      </c>
      <c r="H100" s="95">
        <f>'1st Detail'!N103</f>
        <v>0</v>
      </c>
      <c r="I100" s="103">
        <f>H100-F100</f>
        <v>0</v>
      </c>
      <c r="J100" s="301" t="str">
        <f>IF(AND(F100=0,H100=0),"",(IF(F100="","",(IF(F100=0,"New",(IF(H100=0,"(100%)",((H100/F100)-1))))))))</f>
        <v/>
      </c>
      <c r="K100" s="89"/>
    </row>
    <row r="101" spans="1:11" ht="14.4" x14ac:dyDescent="0.3">
      <c r="A101" s="7"/>
      <c r="B101" s="6"/>
      <c r="C101" s="5"/>
      <c r="D101" s="398" t="s">
        <v>194</v>
      </c>
      <c r="E101" s="42">
        <v>6900</v>
      </c>
      <c r="F101" s="126">
        <f>'1st Detail'!H104</f>
        <v>8986</v>
      </c>
      <c r="G101" s="127">
        <f>'1st Detail'!K104</f>
        <v>0</v>
      </c>
      <c r="H101" s="95">
        <f>'1st Detail'!N104</f>
        <v>8986</v>
      </c>
      <c r="I101" s="103">
        <f>H101-F101</f>
        <v>0</v>
      </c>
      <c r="J101" s="301">
        <f>IF(AND(F101=0,H101=0),"",(IF(F101="","",(IF(F101=0,"New",(IF(H101=0,"(100%)",((H101/F101)-1))))))))</f>
        <v>0</v>
      </c>
      <c r="K101" s="89"/>
    </row>
    <row r="102" spans="1:11" ht="14.4" x14ac:dyDescent="0.3">
      <c r="A102" s="7"/>
      <c r="B102" s="6"/>
      <c r="C102" s="5"/>
      <c r="D102" s="398" t="s">
        <v>278</v>
      </c>
      <c r="E102" s="432">
        <v>6910</v>
      </c>
      <c r="F102" s="126">
        <f>'1st Detail'!H105</f>
        <v>0</v>
      </c>
      <c r="G102" s="127">
        <f>'1st Detail'!K105</f>
        <v>0</v>
      </c>
      <c r="H102" s="95">
        <f>'1st Detail'!N105</f>
        <v>0</v>
      </c>
      <c r="I102" s="103">
        <f>H102-F102</f>
        <v>0</v>
      </c>
      <c r="J102" s="437"/>
      <c r="K102" s="89"/>
    </row>
    <row r="103" spans="1:11" x14ac:dyDescent="0.25">
      <c r="A103" s="7"/>
      <c r="B103" s="5"/>
      <c r="C103" s="5" t="s">
        <v>0</v>
      </c>
      <c r="D103" s="5" t="s">
        <v>61</v>
      </c>
      <c r="E103" s="38" t="s">
        <v>0</v>
      </c>
      <c r="F103" s="99">
        <f>SUM(F95:F96)+SUM(F98:F101)</f>
        <v>8986</v>
      </c>
      <c r="G103" s="100">
        <f>SUM(G95:G96)+SUM(G98:G101)</f>
        <v>0</v>
      </c>
      <c r="H103" s="116">
        <f>SUM(H95:H96)+SUM(H98:H101)</f>
        <v>8986</v>
      </c>
      <c r="I103" s="121">
        <f>SUM(I95:I96)+SUM(I98:I101)</f>
        <v>0</v>
      </c>
      <c r="J103" s="122">
        <f>IF(AND(F103=0,H103=0),"",(IF(F103="","",(IF(F103=0,"New",(IF(H103=0,"(100%)",((H103/F103)-1))))))))</f>
        <v>0</v>
      </c>
      <c r="K103" s="89"/>
    </row>
    <row r="104" spans="1:11" x14ac:dyDescent="0.25">
      <c r="A104" s="7"/>
      <c r="B104" s="5"/>
      <c r="C104" s="5"/>
      <c r="D104" s="5"/>
      <c r="E104" s="34" t="s">
        <v>0</v>
      </c>
      <c r="F104" s="108"/>
      <c r="G104" s="256"/>
      <c r="H104" s="283"/>
      <c r="I104" s="135"/>
      <c r="J104" s="303"/>
      <c r="K104" s="89"/>
    </row>
    <row r="105" spans="1:11" x14ac:dyDescent="0.25">
      <c r="A105" s="7"/>
      <c r="B105" s="6" t="s">
        <v>12</v>
      </c>
      <c r="C105" s="5" t="s">
        <v>135</v>
      </c>
      <c r="D105" s="5"/>
      <c r="E105" s="35" t="s">
        <v>0</v>
      </c>
      <c r="F105" s="231"/>
      <c r="G105" s="258"/>
      <c r="H105" s="272"/>
      <c r="I105" s="275"/>
      <c r="J105" s="304"/>
      <c r="K105" s="89"/>
    </row>
    <row r="106" spans="1:11" x14ac:dyDescent="0.25">
      <c r="A106" s="7"/>
      <c r="B106" s="4" t="s">
        <v>0</v>
      </c>
      <c r="C106" s="5"/>
      <c r="D106" s="5" t="s">
        <v>41</v>
      </c>
      <c r="E106" s="40" t="s">
        <v>83</v>
      </c>
      <c r="F106" s="126">
        <f>'1st Detail'!H109</f>
        <v>0</v>
      </c>
      <c r="G106" s="127">
        <f>'1st Detail'!K109</f>
        <v>0</v>
      </c>
      <c r="H106" s="95">
        <f>'1st Detail'!N109</f>
        <v>0</v>
      </c>
      <c r="I106" s="103">
        <f t="shared" ref="I106:I111" si="7">H106-F106</f>
        <v>0</v>
      </c>
      <c r="J106" s="301" t="str">
        <f t="shared" ref="J106:J115" si="8">IF(AND(F106=0,H106=0),"",(IF(F106="","",(IF(F106=0,"New",(IF(H106=0,"(100%)",((H106/F106)-1))))))))</f>
        <v/>
      </c>
      <c r="K106" s="89"/>
    </row>
    <row r="107" spans="1:11" x14ac:dyDescent="0.25">
      <c r="A107" s="7"/>
      <c r="B107" s="6"/>
      <c r="C107" s="5"/>
      <c r="D107" s="5" t="s">
        <v>89</v>
      </c>
      <c r="E107" s="37" t="s">
        <v>84</v>
      </c>
      <c r="F107" s="126">
        <f>'1st Detail'!H110</f>
        <v>0</v>
      </c>
      <c r="G107" s="127">
        <f>'1st Detail'!K110</f>
        <v>0</v>
      </c>
      <c r="H107" s="95">
        <f>'1st Detail'!N110</f>
        <v>0</v>
      </c>
      <c r="I107" s="103">
        <f t="shared" si="7"/>
        <v>0</v>
      </c>
      <c r="J107" s="301" t="str">
        <f t="shared" si="8"/>
        <v/>
      </c>
      <c r="K107" s="89"/>
    </row>
    <row r="108" spans="1:11" x14ac:dyDescent="0.25">
      <c r="A108" s="7"/>
      <c r="B108" s="6"/>
      <c r="C108" s="5"/>
      <c r="D108" s="5" t="s">
        <v>142</v>
      </c>
      <c r="E108" s="40" t="s">
        <v>140</v>
      </c>
      <c r="F108" s="126">
        <f>'1st Detail'!H111</f>
        <v>0</v>
      </c>
      <c r="G108" s="127">
        <f>'1st Detail'!K111</f>
        <v>0</v>
      </c>
      <c r="H108" s="95">
        <f>'1st Detail'!N111</f>
        <v>0</v>
      </c>
      <c r="I108" s="103">
        <f t="shared" si="7"/>
        <v>0</v>
      </c>
      <c r="J108" s="301" t="str">
        <f t="shared" si="8"/>
        <v/>
      </c>
      <c r="K108" s="89"/>
    </row>
    <row r="109" spans="1:11" x14ac:dyDescent="0.25">
      <c r="A109" s="7"/>
      <c r="B109" s="6"/>
      <c r="C109" s="5"/>
      <c r="D109" s="5" t="s">
        <v>143</v>
      </c>
      <c r="E109" s="37" t="s">
        <v>141</v>
      </c>
      <c r="F109" s="126">
        <f>'1st Detail'!H112</f>
        <v>0</v>
      </c>
      <c r="G109" s="127">
        <f>'1st Detail'!K112</f>
        <v>0</v>
      </c>
      <c r="H109" s="95">
        <f>'1st Detail'!N112</f>
        <v>0</v>
      </c>
      <c r="I109" s="103">
        <f t="shared" si="7"/>
        <v>0</v>
      </c>
      <c r="J109" s="301" t="str">
        <f t="shared" si="8"/>
        <v/>
      </c>
      <c r="K109" s="89"/>
    </row>
    <row r="110" spans="1:11" x14ac:dyDescent="0.25">
      <c r="A110" s="7"/>
      <c r="B110" s="6"/>
      <c r="C110" s="5"/>
      <c r="D110" s="5" t="s">
        <v>71</v>
      </c>
      <c r="E110" s="37" t="s">
        <v>177</v>
      </c>
      <c r="F110" s="126">
        <f>'1st Detail'!H113</f>
        <v>0</v>
      </c>
      <c r="G110" s="127">
        <f>'1st Detail'!K113</f>
        <v>0</v>
      </c>
      <c r="H110" s="95">
        <f>'1st Detail'!N113</f>
        <v>0</v>
      </c>
      <c r="I110" s="103">
        <f t="shared" si="7"/>
        <v>0</v>
      </c>
      <c r="J110" s="301" t="str">
        <f t="shared" si="8"/>
        <v/>
      </c>
      <c r="K110" s="89"/>
    </row>
    <row r="111" spans="1:11" x14ac:dyDescent="0.25">
      <c r="A111" s="7"/>
      <c r="B111" s="6"/>
      <c r="C111" s="5"/>
      <c r="D111" s="5" t="s">
        <v>255</v>
      </c>
      <c r="E111" s="40" t="s">
        <v>254</v>
      </c>
      <c r="F111" s="126">
        <f>'1st Detail'!H114</f>
        <v>0</v>
      </c>
      <c r="G111" s="127">
        <f>'1st Detail'!K114</f>
        <v>0</v>
      </c>
      <c r="H111" s="95">
        <f>'1st Detail'!N114</f>
        <v>0</v>
      </c>
      <c r="I111" s="103">
        <f t="shared" si="7"/>
        <v>0</v>
      </c>
      <c r="J111" s="301" t="str">
        <f>IF(AND(F111=0,H111=0),"",(IF(F111="","",(IF(F111=0,"New",(IF(H111=0,"(100%)",((H111/F111)-1))))))))</f>
        <v/>
      </c>
      <c r="K111" s="89"/>
    </row>
    <row r="112" spans="1:11" x14ac:dyDescent="0.25">
      <c r="A112" s="7"/>
      <c r="B112" s="6"/>
      <c r="C112" s="5"/>
      <c r="D112" s="1" t="s">
        <v>72</v>
      </c>
      <c r="E112" s="35" t="s">
        <v>0</v>
      </c>
      <c r="F112" s="195"/>
      <c r="G112" s="254"/>
      <c r="H112" s="196"/>
      <c r="I112" s="255"/>
      <c r="J112" s="307" t="str">
        <f t="shared" si="8"/>
        <v/>
      </c>
      <c r="K112" s="89"/>
    </row>
    <row r="113" spans="1:11" x14ac:dyDescent="0.25">
      <c r="A113" s="7"/>
      <c r="B113" s="6"/>
      <c r="C113" s="5"/>
      <c r="D113" s="5" t="s">
        <v>45</v>
      </c>
      <c r="E113" s="35">
        <v>7438</v>
      </c>
      <c r="F113" s="126">
        <f>'1st Detail'!H116</f>
        <v>0</v>
      </c>
      <c r="G113" s="127">
        <f>'1st Detail'!K116</f>
        <v>0</v>
      </c>
      <c r="H113" s="95">
        <f>'1st Detail'!N116</f>
        <v>0</v>
      </c>
      <c r="I113" s="103">
        <f>H113-F113</f>
        <v>0</v>
      </c>
      <c r="J113" s="301" t="str">
        <f t="shared" si="8"/>
        <v/>
      </c>
      <c r="K113" s="89"/>
    </row>
    <row r="114" spans="1:11" x14ac:dyDescent="0.25">
      <c r="A114" s="7"/>
      <c r="B114" s="6"/>
      <c r="C114" s="5"/>
      <c r="D114" s="43" t="s">
        <v>195</v>
      </c>
      <c r="E114" s="36">
        <v>7439</v>
      </c>
      <c r="F114" s="126">
        <f>'1st Detail'!H117</f>
        <v>0</v>
      </c>
      <c r="G114" s="127">
        <f>'1st Detail'!K117</f>
        <v>0</v>
      </c>
      <c r="H114" s="95">
        <f>'1st Detail'!N117</f>
        <v>0</v>
      </c>
      <c r="I114" s="103">
        <f>H114-F114</f>
        <v>0</v>
      </c>
      <c r="J114" s="301" t="str">
        <f t="shared" si="8"/>
        <v/>
      </c>
      <c r="K114" s="89"/>
    </row>
    <row r="115" spans="1:11" x14ac:dyDescent="0.25">
      <c r="A115" s="7"/>
      <c r="B115" s="6"/>
      <c r="C115" s="5"/>
      <c r="D115" s="5" t="s">
        <v>62</v>
      </c>
      <c r="E115" s="38" t="s">
        <v>0</v>
      </c>
      <c r="F115" s="99">
        <f>SUM(F106:F111,F113:F114)</f>
        <v>0</v>
      </c>
      <c r="G115" s="100">
        <f>SUM(G106:G111,G113:G114)</f>
        <v>0</v>
      </c>
      <c r="H115" s="116">
        <f>SUM(H106:H111,H113:H114)</f>
        <v>0</v>
      </c>
      <c r="I115" s="121">
        <f>SUM(I106:I111,I113:I114)</f>
        <v>0</v>
      </c>
      <c r="J115" s="122" t="str">
        <f t="shared" si="8"/>
        <v/>
      </c>
      <c r="K115" s="89"/>
    </row>
    <row r="116" spans="1:11" ht="14.4" thickBot="1" x14ac:dyDescent="0.3">
      <c r="A116" s="7"/>
      <c r="B116" s="6"/>
      <c r="C116" s="5"/>
      <c r="D116" s="5"/>
      <c r="E116" s="34" t="s">
        <v>0</v>
      </c>
      <c r="F116" s="206"/>
      <c r="G116" s="149"/>
      <c r="H116" s="271"/>
      <c r="I116" s="268"/>
      <c r="J116" s="308"/>
      <c r="K116" s="89"/>
    </row>
    <row r="117" spans="1:11" ht="14.4" thickBot="1" x14ac:dyDescent="0.3">
      <c r="A117" s="7"/>
      <c r="B117" s="4" t="s">
        <v>13</v>
      </c>
      <c r="C117" s="5" t="s">
        <v>14</v>
      </c>
      <c r="D117" s="5"/>
      <c r="E117" s="34" t="s">
        <v>0</v>
      </c>
      <c r="F117" s="144">
        <f>SUM(F52,F60,F72,F80,F92,F103,F115)</f>
        <v>5651224.3284572009</v>
      </c>
      <c r="G117" s="145">
        <f>SUM(G52,G60,G72,G80,G92,G103,G115)</f>
        <v>1557415.8900000001</v>
      </c>
      <c r="H117" s="269">
        <f>SUM(H52,H60,H72,H80,H92,H103,H115)</f>
        <v>5363546.4400000004</v>
      </c>
      <c r="I117" s="147">
        <f>SUM(I52,I60,I72,I80,I92,I103,I115)</f>
        <v>-287677.88845720026</v>
      </c>
      <c r="J117" s="148">
        <f>IF(AND(F117=0,H117=0),"",(IF(F117="","",(IF(F117=0,"New",(IF(H117=0,"(100%)",((H117/F117)-1))))))))</f>
        <v>-5.0905409471815655E-2</v>
      </c>
      <c r="K117" s="89"/>
    </row>
    <row r="118" spans="1:11" x14ac:dyDescent="0.25">
      <c r="A118" s="7"/>
      <c r="B118" s="6"/>
      <c r="C118" s="5"/>
      <c r="D118" s="5"/>
      <c r="E118" s="34" t="s">
        <v>0</v>
      </c>
      <c r="F118" s="184"/>
      <c r="G118" s="262"/>
      <c r="H118" s="266"/>
      <c r="I118" s="270"/>
      <c r="J118" s="305"/>
      <c r="K118" s="89"/>
    </row>
    <row r="119" spans="1:11" ht="14.4" thickBot="1" x14ac:dyDescent="0.3">
      <c r="A119" s="3" t="s">
        <v>15</v>
      </c>
      <c r="B119" s="4" t="s">
        <v>90</v>
      </c>
      <c r="C119" s="5"/>
      <c r="D119" s="5"/>
      <c r="E119" s="34" t="s">
        <v>0</v>
      </c>
      <c r="F119" s="184"/>
      <c r="G119" s="257"/>
      <c r="H119" s="266"/>
      <c r="I119" s="268"/>
      <c r="J119" s="305"/>
      <c r="K119" s="89"/>
    </row>
    <row r="120" spans="1:11" ht="14.4" thickBot="1" x14ac:dyDescent="0.3">
      <c r="A120" s="3"/>
      <c r="B120" s="4" t="s">
        <v>105</v>
      </c>
      <c r="C120" s="1"/>
      <c r="D120" s="79"/>
      <c r="E120" s="34" t="s">
        <v>0</v>
      </c>
      <c r="F120" s="144">
        <f>SUM(F44-F117)</f>
        <v>61592.338826532476</v>
      </c>
      <c r="G120" s="145">
        <f>SUM(G44-G117)</f>
        <v>-633835.44000000018</v>
      </c>
      <c r="H120" s="146">
        <f>SUM(H44-H117)</f>
        <v>179450.88999999966</v>
      </c>
      <c r="I120" s="267">
        <f>SUM(I44-I117)</f>
        <v>117858.55117346725</v>
      </c>
      <c r="J120" s="148">
        <f>IF(AND(F120=0,H120=0),"",(IF(F120="","",(IF(F120=0,"New",(IF(H120=0,"(100%)",((H120/F120)-1))))))))</f>
        <v>1.9135261530724113</v>
      </c>
      <c r="K120" s="88"/>
    </row>
    <row r="121" spans="1:11" x14ac:dyDescent="0.25">
      <c r="A121" s="7"/>
      <c r="B121" s="5"/>
      <c r="C121" s="5"/>
      <c r="D121" s="5"/>
      <c r="E121" s="34"/>
      <c r="F121" s="184"/>
      <c r="G121" s="262"/>
      <c r="H121" s="139"/>
      <c r="I121" s="274"/>
      <c r="J121" s="273"/>
      <c r="K121" s="88"/>
    </row>
    <row r="122" spans="1:11" x14ac:dyDescent="0.25">
      <c r="A122" s="3" t="s">
        <v>16</v>
      </c>
      <c r="B122" s="4" t="s">
        <v>123</v>
      </c>
      <c r="C122" s="5"/>
      <c r="D122" s="5"/>
      <c r="E122" s="35" t="s">
        <v>0</v>
      </c>
      <c r="F122" s="231"/>
      <c r="G122" s="258"/>
      <c r="H122" s="272"/>
      <c r="I122" s="275"/>
      <c r="J122" s="304"/>
      <c r="K122" s="89"/>
    </row>
    <row r="123" spans="1:11" x14ac:dyDescent="0.25">
      <c r="A123" s="3"/>
      <c r="B123" s="4" t="s">
        <v>3</v>
      </c>
      <c r="C123" s="5" t="s">
        <v>101</v>
      </c>
      <c r="D123" s="5"/>
      <c r="E123" s="35" t="s">
        <v>103</v>
      </c>
      <c r="F123" s="126">
        <f>'1st Detail'!H126</f>
        <v>0</v>
      </c>
      <c r="G123" s="127">
        <f>'1st Detail'!K126</f>
        <v>0</v>
      </c>
      <c r="H123" s="95">
        <f>'1st Detail'!N126</f>
        <v>0</v>
      </c>
      <c r="I123" s="103">
        <f>H123-F123</f>
        <v>0</v>
      </c>
      <c r="J123" s="301" t="str">
        <f>IF(AND(F123=0,H123=0),"",(IF(F123="","",(IF(F123=0,"New",(IF(H123=0,"(100%)",((H123/F123)-1))))))))</f>
        <v/>
      </c>
      <c r="K123" s="89"/>
    </row>
    <row r="124" spans="1:11" x14ac:dyDescent="0.25">
      <c r="A124" s="3"/>
      <c r="B124" s="4" t="s">
        <v>4</v>
      </c>
      <c r="C124" s="1" t="s">
        <v>134</v>
      </c>
      <c r="D124" s="1"/>
      <c r="E124" s="36" t="s">
        <v>104</v>
      </c>
      <c r="F124" s="126">
        <f>'1st Detail'!H127</f>
        <v>0</v>
      </c>
      <c r="G124" s="127">
        <f>'1st Detail'!K127</f>
        <v>0</v>
      </c>
      <c r="H124" s="95">
        <f>'1st Detail'!N127</f>
        <v>0</v>
      </c>
      <c r="I124" s="103">
        <f>H124-F124</f>
        <v>0</v>
      </c>
      <c r="J124" s="301" t="str">
        <f>IF(AND(F124=0,H124=0),"",(IF(F124="","",(IF(F124=0,"New",(IF(H124=0,"(100%)",((H124/F124)-1))))))))</f>
        <v/>
      </c>
      <c r="K124" s="89"/>
    </row>
    <row r="125" spans="1:11" x14ac:dyDescent="0.25">
      <c r="A125" s="3"/>
      <c r="B125" s="4" t="s">
        <v>5</v>
      </c>
      <c r="C125" s="1" t="s">
        <v>125</v>
      </c>
      <c r="D125" s="1"/>
      <c r="E125" s="35"/>
      <c r="F125" s="197"/>
      <c r="G125" s="263"/>
      <c r="H125" s="264"/>
      <c r="I125" s="265"/>
      <c r="J125" s="306"/>
      <c r="K125" s="89"/>
    </row>
    <row r="126" spans="1:11" x14ac:dyDescent="0.25">
      <c r="A126" s="3"/>
      <c r="B126" s="4"/>
      <c r="C126" s="1" t="s">
        <v>136</v>
      </c>
      <c r="D126" s="1"/>
      <c r="E126" s="35" t="s">
        <v>85</v>
      </c>
      <c r="F126" s="126">
        <f>'1st Detail'!H129</f>
        <v>0</v>
      </c>
      <c r="G126" s="127">
        <f>'1st Detail'!K129</f>
        <v>0</v>
      </c>
      <c r="H126" s="95">
        <f>'1st Detail'!N129</f>
        <v>0</v>
      </c>
      <c r="I126" s="103">
        <f>H126-F126</f>
        <v>0</v>
      </c>
      <c r="J126" s="301" t="str">
        <f>IF(AND(F126=0,H126=0),"",(IF(F126="","",(IF(F126=0,"New",(IF(H126=0,"(100%)",((H126/F126)-1))))))))</f>
        <v/>
      </c>
      <c r="K126" s="89"/>
    </row>
    <row r="127" spans="1:11" ht="14.4" thickBot="1" x14ac:dyDescent="0.3">
      <c r="A127" s="3"/>
      <c r="B127" s="4" t="s">
        <v>0</v>
      </c>
      <c r="C127" s="1"/>
      <c r="D127" s="1"/>
      <c r="E127" s="38" t="s">
        <v>0</v>
      </c>
      <c r="F127" s="108"/>
      <c r="G127" s="149"/>
      <c r="H127" s="150"/>
      <c r="I127" s="151"/>
      <c r="J127" s="303"/>
      <c r="K127" s="89"/>
    </row>
    <row r="128" spans="1:11" ht="14.4" thickBot="1" x14ac:dyDescent="0.3">
      <c r="A128" s="7"/>
      <c r="B128" s="4" t="s">
        <v>6</v>
      </c>
      <c r="C128" s="1" t="s">
        <v>124</v>
      </c>
      <c r="D128" s="1"/>
      <c r="E128" s="34" t="s">
        <v>0</v>
      </c>
      <c r="F128" s="144">
        <f>SUM(+F123-F124+F126)</f>
        <v>0</v>
      </c>
      <c r="G128" s="145">
        <f>SUM(+G123-G124+G126)</f>
        <v>0</v>
      </c>
      <c r="H128" s="146">
        <f>SUM(+H123-H124+H126)</f>
        <v>0</v>
      </c>
      <c r="I128" s="147">
        <f>SUM(+I123-I124+I126)</f>
        <v>0</v>
      </c>
      <c r="J128" s="148" t="str">
        <f>IF(AND(F128=0,H128=0),"",(IF(F128="","",(IF(F128=0,"New",(IF(H128=0,"(100%)",((H128/F128)-1))))))))</f>
        <v/>
      </c>
      <c r="K128" s="89"/>
    </row>
    <row r="129" spans="1:11" ht="14.4" thickBot="1" x14ac:dyDescent="0.3">
      <c r="A129" s="7"/>
      <c r="B129" s="5"/>
      <c r="C129" s="5"/>
      <c r="D129" s="5"/>
      <c r="E129" s="34" t="s">
        <v>0</v>
      </c>
      <c r="F129" s="184"/>
      <c r="G129" s="284"/>
      <c r="H129" s="285"/>
      <c r="I129" s="286"/>
      <c r="J129" s="305"/>
      <c r="K129" s="89"/>
    </row>
    <row r="130" spans="1:11" ht="14.4" thickBot="1" x14ac:dyDescent="0.3">
      <c r="A130" s="3" t="s">
        <v>17</v>
      </c>
      <c r="B130" s="4" t="s">
        <v>102</v>
      </c>
      <c r="C130" s="5"/>
      <c r="D130" s="5"/>
      <c r="E130" s="34" t="s">
        <v>0</v>
      </c>
      <c r="F130" s="144">
        <f>SUM(F120,F128)</f>
        <v>61592.338826532476</v>
      </c>
      <c r="G130" s="145">
        <f>SUM(G120,G128)</f>
        <v>-633835.44000000018</v>
      </c>
      <c r="H130" s="146">
        <f>SUM(H120,H128)</f>
        <v>179450.88999999966</v>
      </c>
      <c r="I130" s="147">
        <f>SUM(I120,I128)</f>
        <v>117858.55117346725</v>
      </c>
      <c r="J130" s="148">
        <f>IF(AND(F130=0,H130=0),"",(IF(F130="","",(IF(F130=0,"New",(IF(H130=0,"(100%)",((H130/F130)-1))))))))</f>
        <v>1.9135261530724113</v>
      </c>
      <c r="K130" s="89"/>
    </row>
    <row r="131" spans="1:11" x14ac:dyDescent="0.25">
      <c r="A131" s="7"/>
      <c r="B131" s="5" t="s">
        <v>0</v>
      </c>
      <c r="C131" s="5"/>
      <c r="D131" s="5"/>
      <c r="E131" s="155" t="s">
        <v>0</v>
      </c>
      <c r="F131" s="288"/>
      <c r="G131" s="262"/>
      <c r="H131" s="287"/>
      <c r="I131" s="282"/>
      <c r="J131" s="309"/>
      <c r="K131" s="89"/>
    </row>
    <row r="132" spans="1:11" x14ac:dyDescent="0.25">
      <c r="A132" s="3" t="s">
        <v>18</v>
      </c>
      <c r="B132" s="4" t="s">
        <v>19</v>
      </c>
      <c r="C132" s="5"/>
      <c r="D132" s="5"/>
      <c r="E132" s="155" t="s">
        <v>0</v>
      </c>
      <c r="F132" s="184"/>
      <c r="G132" s="259"/>
      <c r="H132" s="140"/>
      <c r="I132" s="142"/>
      <c r="J132" s="305"/>
      <c r="K132" s="89"/>
    </row>
    <row r="133" spans="1:11" x14ac:dyDescent="0.25">
      <c r="A133" s="3"/>
      <c r="B133" s="4" t="s">
        <v>3</v>
      </c>
      <c r="C133" s="5" t="s">
        <v>126</v>
      </c>
      <c r="D133" s="5"/>
      <c r="E133" s="154"/>
      <c r="F133" s="231"/>
      <c r="G133" s="258"/>
      <c r="H133" s="272"/>
      <c r="I133" s="275"/>
      <c r="J133" s="304"/>
      <c r="K133" s="89"/>
    </row>
    <row r="134" spans="1:11" x14ac:dyDescent="0.25">
      <c r="A134" s="7"/>
      <c r="B134" s="4"/>
      <c r="C134" s="5" t="s">
        <v>20</v>
      </c>
      <c r="D134" s="5" t="s">
        <v>127</v>
      </c>
      <c r="E134" s="35">
        <v>9791</v>
      </c>
      <c r="F134" s="126">
        <f>'1st Detail'!H137</f>
        <v>1235033.72</v>
      </c>
      <c r="G134" s="127">
        <f>'1st Detail'!K137</f>
        <v>1468305.09</v>
      </c>
      <c r="H134" s="95">
        <f>'1st Detail'!N137</f>
        <v>1468305.09</v>
      </c>
      <c r="I134" s="103">
        <f>H134-F134</f>
        <v>233271.37000000011</v>
      </c>
      <c r="J134" s="301">
        <f>IF(AND(F134=0,H134=0),"",(IF(F134="","",(IF(F134=0,"New",(IF(H134=0,"(100%)",((H134/F134)-1))))))))</f>
        <v>0.18887854333240406</v>
      </c>
      <c r="K134" s="89"/>
    </row>
    <row r="135" spans="1:11" x14ac:dyDescent="0.25">
      <c r="A135" s="7" t="s">
        <v>0</v>
      </c>
      <c r="B135" s="5"/>
      <c r="C135" s="5" t="s">
        <v>21</v>
      </c>
      <c r="D135" s="5" t="s">
        <v>247</v>
      </c>
      <c r="E135" s="39" t="s">
        <v>130</v>
      </c>
      <c r="F135" s="126">
        <f>'1st Detail'!H138</f>
        <v>0</v>
      </c>
      <c r="G135" s="127">
        <f>'1st Detail'!K138</f>
        <v>0</v>
      </c>
      <c r="H135" s="95">
        <f>'1st Detail'!N138</f>
        <v>0</v>
      </c>
      <c r="I135" s="103">
        <f>H135-F135</f>
        <v>0</v>
      </c>
      <c r="J135" s="301" t="str">
        <f>IF(AND(F135=0,H135=0),"",(IF(F135="","",(IF(F135=0,"New",(IF(H135=0,"(100%)",((H135/F135)-1))))))))</f>
        <v/>
      </c>
      <c r="K135" s="89"/>
    </row>
    <row r="136" spans="1:11" ht="14.4" thickBot="1" x14ac:dyDescent="0.3">
      <c r="A136" s="9"/>
      <c r="B136" s="1"/>
      <c r="C136" s="1" t="s">
        <v>46</v>
      </c>
      <c r="D136" s="1" t="s">
        <v>248</v>
      </c>
      <c r="E136" s="38" t="s">
        <v>0</v>
      </c>
      <c r="F136" s="96">
        <f>SUM(F134:F135)</f>
        <v>1235033.72</v>
      </c>
      <c r="G136" s="97">
        <f>SUM(G134:G135)</f>
        <v>1468305.09</v>
      </c>
      <c r="H136" s="98">
        <f>SUM(H134:H135)</f>
        <v>1468305.09</v>
      </c>
      <c r="I136" s="297"/>
      <c r="J136" s="298"/>
      <c r="K136" s="89"/>
    </row>
    <row r="137" spans="1:11" ht="14.4" thickBot="1" x14ac:dyDescent="0.3">
      <c r="A137" s="17"/>
      <c r="B137" s="132" t="s">
        <v>4</v>
      </c>
      <c r="C137" s="16" t="s">
        <v>122</v>
      </c>
      <c r="D137" s="16"/>
      <c r="E137" s="41" t="s">
        <v>0</v>
      </c>
      <c r="F137" s="144">
        <f>SUM(F130,F136)</f>
        <v>1296626.0588265324</v>
      </c>
      <c r="G137" s="145">
        <f>SUM(G130,G136)</f>
        <v>834469.64999999991</v>
      </c>
      <c r="H137" s="146">
        <f>SUM(H130,H136)</f>
        <v>1647755.9799999997</v>
      </c>
      <c r="I137" s="299"/>
      <c r="J137" s="300"/>
      <c r="K137" s="89"/>
    </row>
    <row r="138" spans="1:11" x14ac:dyDescent="0.25">
      <c r="A138" s="81"/>
      <c r="B138" s="82"/>
      <c r="C138" s="84"/>
      <c r="D138" s="84"/>
      <c r="E138" s="33" t="s">
        <v>0</v>
      </c>
      <c r="F138" s="296"/>
      <c r="G138" s="295"/>
      <c r="H138" s="294"/>
      <c r="I138" s="293"/>
      <c r="J138" s="310"/>
      <c r="K138" s="89"/>
    </row>
    <row r="139" spans="1:11" x14ac:dyDescent="0.25">
      <c r="A139" s="9"/>
      <c r="B139" s="1"/>
      <c r="C139" s="1" t="s">
        <v>215</v>
      </c>
      <c r="D139" s="1"/>
      <c r="E139" s="35" t="s">
        <v>0</v>
      </c>
      <c r="F139" s="401"/>
      <c r="G139" s="401"/>
      <c r="H139" s="402"/>
      <c r="I139" s="402"/>
      <c r="J139" s="403"/>
      <c r="K139" s="89"/>
    </row>
    <row r="140" spans="1:11" x14ac:dyDescent="0.25">
      <c r="A140" s="9"/>
      <c r="B140" s="1"/>
      <c r="C140" s="1" t="s">
        <v>198</v>
      </c>
      <c r="D140" s="1" t="s">
        <v>199</v>
      </c>
      <c r="E140" s="35"/>
      <c r="F140" s="126"/>
      <c r="G140" s="127"/>
      <c r="H140" s="95"/>
      <c r="I140" s="103"/>
      <c r="J140" s="301" t="str">
        <f t="shared" ref="J140:J145" si="9">IF(AND(F140=0,H140=0),"",(IF(F140="","",(IF(F140=0,"New",(IF(H140=0,"(100%)",((H140/F140)-1))))))))</f>
        <v/>
      </c>
      <c r="K140" s="89"/>
    </row>
    <row r="141" spans="1:11" x14ac:dyDescent="0.25">
      <c r="A141" s="9"/>
      <c r="B141" s="1"/>
      <c r="C141" s="1"/>
      <c r="D141" s="1" t="s">
        <v>218</v>
      </c>
      <c r="E141" s="35">
        <v>9711</v>
      </c>
      <c r="F141" s="126">
        <f>'1st Detail'!H144</f>
        <v>0</v>
      </c>
      <c r="G141" s="127">
        <f>'1st Detail'!K144</f>
        <v>0</v>
      </c>
      <c r="H141" s="95">
        <f>'1st Detail'!N144</f>
        <v>0</v>
      </c>
      <c r="I141" s="103">
        <f>H141-F141</f>
        <v>0</v>
      </c>
      <c r="J141" s="301" t="str">
        <f>IF(AND(F141=0,H141=0),"",(IF(F141="","",(IF(F141=0,"New",(IF(H141=0,"(100%)",((H141/F141)-1))))))))</f>
        <v/>
      </c>
      <c r="K141" s="89"/>
    </row>
    <row r="142" spans="1:11" x14ac:dyDescent="0.25">
      <c r="A142" s="9"/>
      <c r="B142" s="1"/>
      <c r="C142" s="1"/>
      <c r="D142" s="1" t="s">
        <v>212</v>
      </c>
      <c r="E142" s="35">
        <v>9712</v>
      </c>
      <c r="F142" s="126">
        <f>'1st Detail'!H145</f>
        <v>0</v>
      </c>
      <c r="G142" s="127">
        <f>'1st Detail'!K145</f>
        <v>0</v>
      </c>
      <c r="H142" s="95">
        <f>'1st Detail'!N145</f>
        <v>0</v>
      </c>
      <c r="I142" s="103">
        <f>H142-F142</f>
        <v>0</v>
      </c>
      <c r="J142" s="301" t="str">
        <f t="shared" si="9"/>
        <v/>
      </c>
      <c r="K142" s="89"/>
    </row>
    <row r="143" spans="1:11" x14ac:dyDescent="0.25">
      <c r="A143" s="9"/>
      <c r="B143" s="1"/>
      <c r="C143" s="1"/>
      <c r="D143" s="1" t="s">
        <v>213</v>
      </c>
      <c r="E143" s="35">
        <v>9713</v>
      </c>
      <c r="F143" s="126">
        <f>'1st Detail'!H146</f>
        <v>0</v>
      </c>
      <c r="G143" s="127">
        <f>'1st Detail'!K146</f>
        <v>0</v>
      </c>
      <c r="H143" s="95">
        <f>'1st Detail'!N146</f>
        <v>0</v>
      </c>
      <c r="I143" s="103">
        <f>H143-F143</f>
        <v>0</v>
      </c>
      <c r="J143" s="301" t="str">
        <f t="shared" si="9"/>
        <v/>
      </c>
      <c r="K143" s="89"/>
    </row>
    <row r="144" spans="1:11" x14ac:dyDescent="0.25">
      <c r="A144" s="9"/>
      <c r="B144" s="1"/>
      <c r="C144" s="1"/>
      <c r="D144" s="1" t="s">
        <v>197</v>
      </c>
      <c r="E144" s="35">
        <v>9719</v>
      </c>
      <c r="F144" s="126">
        <f>'1st Detail'!H147</f>
        <v>0</v>
      </c>
      <c r="G144" s="127">
        <f>'1st Detail'!K147</f>
        <v>0</v>
      </c>
      <c r="H144" s="95">
        <f>'1st Detail'!N147</f>
        <v>0</v>
      </c>
      <c r="I144" s="103">
        <f>H144-F144</f>
        <v>0</v>
      </c>
      <c r="J144" s="301" t="str">
        <f t="shared" si="9"/>
        <v/>
      </c>
      <c r="K144" s="89"/>
    </row>
    <row r="145" spans="1:11" x14ac:dyDescent="0.25">
      <c r="A145" s="9"/>
      <c r="B145" s="1"/>
      <c r="C145" s="1" t="s">
        <v>21</v>
      </c>
      <c r="D145" s="1" t="s">
        <v>160</v>
      </c>
      <c r="E145" s="35">
        <v>9740</v>
      </c>
      <c r="F145" s="126">
        <f>'1st Detail'!H148</f>
        <v>0</v>
      </c>
      <c r="G145" s="127">
        <f>'1st Detail'!K148</f>
        <v>0</v>
      </c>
      <c r="H145" s="95">
        <f>'1st Detail'!N148</f>
        <v>0</v>
      </c>
      <c r="I145" s="103">
        <f>H145-F145</f>
        <v>0</v>
      </c>
      <c r="J145" s="301" t="str">
        <f t="shared" si="9"/>
        <v/>
      </c>
      <c r="K145" s="89"/>
    </row>
    <row r="146" spans="1:11" x14ac:dyDescent="0.25">
      <c r="A146" s="9"/>
      <c r="B146" s="1"/>
      <c r="C146" s="1" t="s">
        <v>216</v>
      </c>
      <c r="D146" s="1" t="s">
        <v>201</v>
      </c>
      <c r="E146" s="36"/>
      <c r="F146" s="404"/>
      <c r="G146" s="404"/>
      <c r="H146" s="405"/>
      <c r="I146" s="405"/>
      <c r="J146" s="406"/>
      <c r="K146" s="89"/>
    </row>
    <row r="147" spans="1:11" x14ac:dyDescent="0.25">
      <c r="A147" s="9"/>
      <c r="B147" s="1"/>
      <c r="C147" s="1"/>
      <c r="D147" s="1" t="s">
        <v>202</v>
      </c>
      <c r="E147" s="36">
        <v>9750</v>
      </c>
      <c r="F147" s="126">
        <f>'1st Detail'!H150</f>
        <v>0</v>
      </c>
      <c r="G147" s="127">
        <f>'1st Detail'!K150</f>
        <v>0</v>
      </c>
      <c r="H147" s="95">
        <f>'1st Detail'!N150</f>
        <v>0</v>
      </c>
      <c r="I147" s="103">
        <f t="shared" ref="I147:I153" si="10">H147-F147</f>
        <v>0</v>
      </c>
      <c r="J147" s="301" t="str">
        <f t="shared" ref="J147:J153" si="11">IF(AND(F147=0,H147=0),"",(IF(F147="","",(IF(F147=0,"New",(IF(H147=0,"(100%)",((H147/F147)-1))))))))</f>
        <v/>
      </c>
      <c r="K147" s="89"/>
    </row>
    <row r="148" spans="1:11" x14ac:dyDescent="0.25">
      <c r="A148" s="9"/>
      <c r="B148" s="1"/>
      <c r="C148" s="1"/>
      <c r="D148" s="1" t="s">
        <v>203</v>
      </c>
      <c r="E148" s="36">
        <v>9760</v>
      </c>
      <c r="F148" s="126">
        <f>'1st Detail'!H151</f>
        <v>0</v>
      </c>
      <c r="G148" s="127">
        <f>'1st Detail'!K151</f>
        <v>0</v>
      </c>
      <c r="H148" s="95">
        <f>'1st Detail'!N151</f>
        <v>0</v>
      </c>
      <c r="I148" s="103">
        <f t="shared" si="10"/>
        <v>0</v>
      </c>
      <c r="J148" s="301" t="str">
        <f t="shared" si="11"/>
        <v/>
      </c>
      <c r="K148" s="89"/>
    </row>
    <row r="149" spans="1:11" x14ac:dyDescent="0.25">
      <c r="A149" s="9"/>
      <c r="B149" s="1"/>
      <c r="C149" s="1" t="s">
        <v>204</v>
      </c>
      <c r="D149" s="1" t="s">
        <v>205</v>
      </c>
      <c r="E149" s="36"/>
      <c r="F149" s="404"/>
      <c r="G149" s="404"/>
      <c r="H149" s="405"/>
      <c r="I149" s="405"/>
      <c r="J149" s="406" t="str">
        <f t="shared" si="11"/>
        <v/>
      </c>
      <c r="K149" s="89"/>
    </row>
    <row r="150" spans="1:11" x14ac:dyDescent="0.25">
      <c r="A150" s="9"/>
      <c r="B150" s="1"/>
      <c r="C150" s="1"/>
      <c r="D150" s="1" t="s">
        <v>206</v>
      </c>
      <c r="E150" s="36">
        <v>9780</v>
      </c>
      <c r="F150" s="126">
        <f>'1st Detail'!H153</f>
        <v>0</v>
      </c>
      <c r="G150" s="127">
        <f>'1st Detail'!K153</f>
        <v>0</v>
      </c>
      <c r="H150" s="95">
        <f>'1st Detail'!N153</f>
        <v>0</v>
      </c>
      <c r="I150" s="103">
        <f t="shared" si="10"/>
        <v>0</v>
      </c>
      <c r="J150" s="301" t="str">
        <f t="shared" si="11"/>
        <v/>
      </c>
      <c r="K150" s="89"/>
    </row>
    <row r="151" spans="1:11" x14ac:dyDescent="0.25">
      <c r="A151" s="9"/>
      <c r="B151" s="1"/>
      <c r="C151" s="1" t="s">
        <v>217</v>
      </c>
      <c r="D151" s="1" t="s">
        <v>208</v>
      </c>
      <c r="E151" s="36"/>
      <c r="F151" s="404"/>
      <c r="G151" s="404"/>
      <c r="H151" s="405"/>
      <c r="I151" s="405"/>
      <c r="J151" s="406" t="str">
        <f t="shared" si="11"/>
        <v/>
      </c>
      <c r="K151" s="89"/>
    </row>
    <row r="152" spans="1:11" x14ac:dyDescent="0.25">
      <c r="A152" s="9"/>
      <c r="B152" s="1"/>
      <c r="C152" s="1"/>
      <c r="D152" s="1" t="s">
        <v>209</v>
      </c>
      <c r="E152" s="37">
        <v>9789</v>
      </c>
      <c r="F152" s="126">
        <f>'1st Detail'!H155</f>
        <v>0</v>
      </c>
      <c r="G152" s="127">
        <f>'1st Detail'!K155</f>
        <v>0</v>
      </c>
      <c r="H152" s="95">
        <f>'1st Detail'!N155</f>
        <v>0</v>
      </c>
      <c r="I152" s="104">
        <f t="shared" si="10"/>
        <v>0</v>
      </c>
      <c r="J152" s="302" t="str">
        <f t="shared" si="11"/>
        <v/>
      </c>
      <c r="K152" s="89"/>
    </row>
    <row r="153" spans="1:11" x14ac:dyDescent="0.25">
      <c r="A153" s="17"/>
      <c r="B153" s="16"/>
      <c r="C153" s="16"/>
      <c r="D153" s="16" t="s">
        <v>210</v>
      </c>
      <c r="E153" s="44">
        <v>9790</v>
      </c>
      <c r="F153" s="129">
        <f>'1st Detail'!H156</f>
        <v>1296626.0588265327</v>
      </c>
      <c r="G153" s="130">
        <f>'1st Detail'!K156</f>
        <v>834469.64999999991</v>
      </c>
      <c r="H153" s="102">
        <f>'1st Detail'!N156</f>
        <v>1647755.9800000004</v>
      </c>
      <c r="I153" s="105">
        <f t="shared" si="10"/>
        <v>351129.92117346777</v>
      </c>
      <c r="J153" s="32">
        <f t="shared" si="11"/>
        <v>0.27080276443868945</v>
      </c>
      <c r="K153" s="89"/>
    </row>
    <row r="154" spans="1:11" ht="6.75" customHeight="1" x14ac:dyDescent="0.25">
      <c r="A154" s="86"/>
      <c r="B154" s="86"/>
      <c r="C154" s="86"/>
      <c r="D154" s="86"/>
      <c r="E154" s="86"/>
      <c r="F154" s="86"/>
      <c r="G154" s="86"/>
      <c r="H154" s="86"/>
      <c r="I154" s="86"/>
      <c r="J154" s="86"/>
      <c r="K154" s="87"/>
    </row>
  </sheetData>
  <sheetProtection password="D145" sheet="1" selectLockedCells="1"/>
  <mergeCells count="19">
    <mergeCell ref="A1:J1"/>
    <mergeCell ref="A2:J2"/>
    <mergeCell ref="A4:J4"/>
    <mergeCell ref="A3:J3"/>
    <mergeCell ref="E6:F6"/>
    <mergeCell ref="A8:D8"/>
    <mergeCell ref="E7:F7"/>
    <mergeCell ref="A6:D6"/>
    <mergeCell ref="E8:F8"/>
    <mergeCell ref="E9:F9"/>
    <mergeCell ref="A9:D9"/>
    <mergeCell ref="I15:J15"/>
    <mergeCell ref="A10:D10"/>
    <mergeCell ref="A11:D11"/>
    <mergeCell ref="A12:D12"/>
    <mergeCell ref="I14:J14"/>
    <mergeCell ref="E10:F10"/>
    <mergeCell ref="E11:F11"/>
    <mergeCell ref="E12:F12"/>
  </mergeCells>
  <phoneticPr fontId="12" type="noConversion"/>
  <conditionalFormatting sqref="H125:J125">
    <cfRule type="expression" dxfId="0" priority="1" stopIfTrue="1">
      <formula>$H$127&lt;&gt;0</formula>
    </cfRule>
  </conditionalFormatting>
  <printOptions horizontalCentered="1"/>
  <pageMargins left="0.25" right="0.25" top="0.25" bottom="0.5" header="0" footer="0"/>
  <pageSetup scale="65" fitToHeight="2" orientation="portrait"/>
  <headerFooter alignWithMargins="0">
    <oddFooter xml:space="preserve">&amp;L&amp;"Arial,Regular"&amp;8Page &amp;P of &amp;N&amp;10
&amp;C
</oddFooter>
  </headerFooter>
  <rowBreaks count="2" manualBreakCount="2">
    <brk id="72" max="16383" man="1"/>
    <brk id="120" max="16383" man="1"/>
  </rowBreak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Button 1">
              <controlPr defaultSize="0" print="0" autoFill="0" autoPict="0">
                <anchor moveWithCells="1" sizeWithCells="1">
                  <from>
                    <xdr:col>6</xdr:col>
                    <xdr:colOff>228600</xdr:colOff>
                    <xdr:row>6</xdr:row>
                    <xdr:rowOff>0</xdr:rowOff>
                  </from>
                  <to>
                    <xdr:col>8</xdr:col>
                    <xdr:colOff>106680</xdr:colOff>
                    <xdr:row>11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indexed="57"/>
  </sheetPr>
  <dimension ref="A1:P161"/>
  <sheetViews>
    <sheetView showGridLines="0" tabSelected="1" topLeftCell="A68" zoomScaleNormal="100" workbookViewId="0">
      <selection activeCell="J53" sqref="J53"/>
    </sheetView>
  </sheetViews>
  <sheetFormatPr defaultColWidth="9.44140625" defaultRowHeight="13.8" x14ac:dyDescent="0.25"/>
  <cols>
    <col min="1" max="3" width="2.44140625" customWidth="1"/>
    <col min="4" max="4" width="54.88671875" customWidth="1"/>
    <col min="5" max="5" width="16.44140625" customWidth="1"/>
    <col min="6" max="7" width="15.44140625" customWidth="1"/>
    <col min="8" max="10" width="16.44140625" customWidth="1"/>
    <col min="11" max="11" width="1.44140625" customWidth="1"/>
    <col min="12" max="13" width="9.44140625" customWidth="1"/>
    <col min="14" max="14" width="26.88671875" hidden="1" customWidth="1"/>
    <col min="15" max="16" width="7.44140625" hidden="1" customWidth="1"/>
  </cols>
  <sheetData>
    <row r="1" spans="1:11" ht="18.75" customHeight="1" x14ac:dyDescent="0.3">
      <c r="A1" s="480" t="s">
        <v>146</v>
      </c>
      <c r="B1" s="480"/>
      <c r="C1" s="480"/>
      <c r="D1" s="480"/>
      <c r="E1" s="480"/>
      <c r="F1" s="480"/>
      <c r="G1" s="480"/>
      <c r="H1" s="480"/>
      <c r="I1" s="480"/>
      <c r="J1" s="480"/>
      <c r="K1" s="312"/>
    </row>
    <row r="2" spans="1:11" ht="18.75" customHeight="1" x14ac:dyDescent="0.3">
      <c r="A2" s="480" t="s">
        <v>178</v>
      </c>
      <c r="B2" s="480"/>
      <c r="C2" s="480"/>
      <c r="D2" s="480"/>
      <c r="E2" s="480"/>
      <c r="F2" s="480"/>
      <c r="G2" s="480"/>
      <c r="H2" s="480"/>
      <c r="I2" s="480"/>
      <c r="J2" s="480"/>
      <c r="K2" s="312"/>
    </row>
    <row r="3" spans="1:11" ht="18.75" customHeight="1" x14ac:dyDescent="0.3">
      <c r="A3" s="481" t="s">
        <v>231</v>
      </c>
      <c r="B3" s="481"/>
      <c r="C3" s="481"/>
      <c r="D3" s="481"/>
      <c r="E3" s="481"/>
      <c r="F3" s="481"/>
      <c r="G3" s="481"/>
      <c r="H3" s="481"/>
      <c r="I3" s="481"/>
      <c r="J3" s="481"/>
      <c r="K3" s="312"/>
    </row>
    <row r="4" spans="1:11" ht="18.75" customHeight="1" x14ac:dyDescent="0.3">
      <c r="A4" s="396"/>
      <c r="B4" s="396"/>
      <c r="C4" s="396"/>
      <c r="D4" s="396"/>
      <c r="E4" s="396"/>
      <c r="F4" s="396"/>
      <c r="G4" s="396"/>
      <c r="H4" s="396"/>
      <c r="I4" s="396"/>
      <c r="J4" s="396"/>
      <c r="K4" s="312"/>
    </row>
    <row r="5" spans="1:11" ht="18.75" customHeight="1" x14ac:dyDescent="0.25">
      <c r="A5" s="48"/>
      <c r="B5" s="1"/>
      <c r="C5" s="1"/>
      <c r="D5" s="1"/>
      <c r="E5" s="1"/>
      <c r="F5" s="1"/>
      <c r="G5" s="1"/>
      <c r="H5" s="1"/>
      <c r="I5" s="1"/>
      <c r="J5" s="313"/>
      <c r="K5" s="312"/>
    </row>
    <row r="6" spans="1:11" ht="18.75" customHeight="1" x14ac:dyDescent="0.3">
      <c r="A6" s="479" t="s">
        <v>106</v>
      </c>
      <c r="B6" s="479"/>
      <c r="C6" s="479"/>
      <c r="D6" s="479"/>
      <c r="E6" s="478" t="str">
        <f>IF('1st Detail'!G6="","",'1st Detail'!G6)</f>
        <v>Urban Montessori Charter</v>
      </c>
      <c r="F6" s="478"/>
      <c r="H6" s="125"/>
      <c r="I6" s="125"/>
      <c r="K6" s="312"/>
    </row>
    <row r="7" spans="1:11" ht="18.75" customHeight="1" x14ac:dyDescent="0.3">
      <c r="A7" s="118"/>
      <c r="B7" s="118"/>
      <c r="C7" s="118"/>
      <c r="D7" s="118" t="s">
        <v>173</v>
      </c>
      <c r="E7" s="478" t="str">
        <f>IF('1st Detail'!G7="","",'1st Detail'!G7)</f>
        <v/>
      </c>
      <c r="F7" s="478"/>
      <c r="H7" s="125"/>
      <c r="I7" s="125"/>
      <c r="K7" s="312"/>
    </row>
    <row r="8" spans="1:11" ht="18.75" customHeight="1" x14ac:dyDescent="0.3">
      <c r="A8" s="479" t="s">
        <v>128</v>
      </c>
      <c r="B8" s="479"/>
      <c r="C8" s="479"/>
      <c r="D8" s="479"/>
      <c r="E8" s="477" t="str">
        <f>IF('1st Detail'!G8="","",'1st Detail'!G8)</f>
        <v>01 10017 0125567</v>
      </c>
      <c r="F8" s="477"/>
      <c r="H8" s="125"/>
      <c r="I8" s="125"/>
      <c r="K8" s="312"/>
    </row>
    <row r="9" spans="1:11" ht="18.75" customHeight="1" x14ac:dyDescent="0.3">
      <c r="A9" s="479" t="s">
        <v>107</v>
      </c>
      <c r="B9" s="479"/>
      <c r="C9" s="479"/>
      <c r="D9" s="479"/>
      <c r="E9" s="477" t="str">
        <f>IF('1st Detail'!G9="","",'1st Detail'!G9)</f>
        <v>Alameda County Office of Education</v>
      </c>
      <c r="F9" s="477"/>
      <c r="H9" s="45"/>
      <c r="I9" s="45"/>
      <c r="K9" s="312"/>
    </row>
    <row r="10" spans="1:11" ht="18.75" customHeight="1" x14ac:dyDescent="0.3">
      <c r="A10" s="479" t="s">
        <v>108</v>
      </c>
      <c r="B10" s="479"/>
      <c r="C10" s="479"/>
      <c r="D10" s="479"/>
      <c r="E10" s="477" t="s">
        <v>147</v>
      </c>
      <c r="F10" s="477"/>
      <c r="H10" s="45"/>
      <c r="I10" s="45"/>
      <c r="K10" s="312"/>
    </row>
    <row r="11" spans="1:11" ht="18.75" customHeight="1" x14ac:dyDescent="0.3">
      <c r="A11" s="479" t="s">
        <v>129</v>
      </c>
      <c r="B11" s="479"/>
      <c r="C11" s="479"/>
      <c r="D11" s="479"/>
      <c r="E11" s="477" t="str">
        <f>IF('1st Detail'!G11="","",'1st Detail'!G11)</f>
        <v>1383</v>
      </c>
      <c r="F11" s="477"/>
      <c r="H11" s="45"/>
      <c r="I11" s="45"/>
      <c r="K11" s="312"/>
    </row>
    <row r="12" spans="1:11" ht="18.75" customHeight="1" x14ac:dyDescent="0.3">
      <c r="A12" s="479" t="s">
        <v>151</v>
      </c>
      <c r="B12" s="479"/>
      <c r="C12" s="479"/>
      <c r="D12" s="479"/>
      <c r="E12" s="477" t="str">
        <f>IF('1st Detail'!G12="","",'1st Detail'!G12)</f>
        <v>2022/23</v>
      </c>
      <c r="F12" s="477"/>
      <c r="H12" s="45"/>
      <c r="I12" s="45"/>
      <c r="K12" s="312"/>
    </row>
    <row r="13" spans="1:11" ht="18.75" customHeight="1" x14ac:dyDescent="0.25">
      <c r="A13" s="31"/>
      <c r="B13" s="31"/>
      <c r="C13" s="31"/>
      <c r="D13" s="31"/>
      <c r="E13" s="45"/>
      <c r="F13" s="46"/>
      <c r="G13" s="46"/>
      <c r="H13" s="46"/>
      <c r="I13" s="46"/>
      <c r="K13" s="312"/>
    </row>
    <row r="14" spans="1:11" ht="18.75" customHeight="1" x14ac:dyDescent="0.3">
      <c r="A14" s="120" t="s">
        <v>158</v>
      </c>
      <c r="B14" s="31"/>
      <c r="C14" s="31"/>
      <c r="D14" s="31"/>
      <c r="E14" s="45"/>
      <c r="F14" s="46"/>
      <c r="G14" s="46"/>
      <c r="H14" s="46"/>
      <c r="I14" s="46"/>
      <c r="J14" s="314"/>
      <c r="K14" s="315"/>
    </row>
    <row r="15" spans="1:11" x14ac:dyDescent="0.25">
      <c r="A15" s="60"/>
      <c r="B15" s="63" t="s">
        <v>283</v>
      </c>
      <c r="C15" s="316" t="s">
        <v>179</v>
      </c>
      <c r="D15" s="58"/>
      <c r="E15" s="45"/>
      <c r="F15" s="46"/>
      <c r="G15" s="46"/>
      <c r="H15" s="46"/>
      <c r="I15" s="46"/>
      <c r="J15" s="46"/>
      <c r="K15" s="312"/>
    </row>
    <row r="16" spans="1:11" ht="6" customHeight="1" x14ac:dyDescent="0.25">
      <c r="A16" s="60"/>
      <c r="B16" s="31"/>
      <c r="C16" s="317"/>
      <c r="D16" s="31"/>
      <c r="E16" s="45"/>
      <c r="F16" s="46"/>
      <c r="G16" s="46"/>
      <c r="H16" s="46"/>
      <c r="I16" s="46"/>
      <c r="J16" s="46"/>
      <c r="K16" s="312"/>
    </row>
    <row r="17" spans="1:16" x14ac:dyDescent="0.25">
      <c r="A17" s="60"/>
      <c r="B17" s="63"/>
      <c r="C17" s="318" t="s">
        <v>275</v>
      </c>
      <c r="D17" s="59"/>
      <c r="E17" s="45"/>
      <c r="F17" s="46"/>
      <c r="G17" s="46"/>
      <c r="H17" s="46"/>
      <c r="I17" s="46"/>
      <c r="J17" s="46"/>
      <c r="K17" s="312"/>
    </row>
    <row r="18" spans="1:16" ht="18.75" customHeight="1" thickBot="1" x14ac:dyDescent="0.3">
      <c r="A18" s="319"/>
      <c r="B18" s="319"/>
      <c r="C18" s="319"/>
      <c r="D18" s="319"/>
      <c r="E18" s="319"/>
      <c r="F18" s="320"/>
      <c r="G18" s="320"/>
      <c r="H18" s="320"/>
      <c r="I18" s="320"/>
      <c r="J18" s="320"/>
      <c r="K18" s="312"/>
      <c r="N18" s="321" t="s">
        <v>180</v>
      </c>
      <c r="O18" s="322"/>
      <c r="P18" s="323"/>
    </row>
    <row r="19" spans="1:16" ht="18" customHeight="1" x14ac:dyDescent="0.25">
      <c r="A19" s="324"/>
      <c r="B19" s="325"/>
      <c r="C19" s="325"/>
      <c r="D19" s="326"/>
      <c r="E19" s="327"/>
      <c r="F19" s="485" t="str">
        <f>CONCATENATE("FY ",E12)</f>
        <v>FY 2022/23</v>
      </c>
      <c r="G19" s="486"/>
      <c r="H19" s="487"/>
      <c r="I19" s="329" t="s">
        <v>181</v>
      </c>
      <c r="J19" s="329" t="s">
        <v>181</v>
      </c>
      <c r="K19" s="330"/>
      <c r="N19" s="331" t="s">
        <v>239</v>
      </c>
      <c r="O19" t="s">
        <v>240</v>
      </c>
      <c r="P19" s="332" t="s">
        <v>241</v>
      </c>
    </row>
    <row r="20" spans="1:16" x14ac:dyDescent="0.25">
      <c r="A20" s="333"/>
      <c r="B20" s="334"/>
      <c r="C20" s="334"/>
      <c r="D20" s="335" t="s">
        <v>120</v>
      </c>
      <c r="E20" s="336" t="s">
        <v>75</v>
      </c>
      <c r="F20" s="328" t="s">
        <v>159</v>
      </c>
      <c r="G20" s="62" t="s">
        <v>160</v>
      </c>
      <c r="H20" s="337" t="s">
        <v>161</v>
      </c>
      <c r="I20" s="338" t="str">
        <f>IF(E12="","",((VLOOKUP(E12,Fiscal_Year,2,FALSE))))</f>
        <v>2023/24</v>
      </c>
      <c r="J20" s="338" t="str">
        <f>IF(E12="","",((VLOOKUP(E12,Fiscal_Year,3,FALSE))))</f>
        <v>2024/25</v>
      </c>
      <c r="K20" s="330"/>
      <c r="N20" s="331" t="s">
        <v>240</v>
      </c>
      <c r="O20" t="s">
        <v>241</v>
      </c>
      <c r="P20" s="332" t="s">
        <v>242</v>
      </c>
    </row>
    <row r="21" spans="1:16" x14ac:dyDescent="0.25">
      <c r="A21" s="339" t="s">
        <v>1</v>
      </c>
      <c r="B21" s="4" t="s">
        <v>2</v>
      </c>
      <c r="C21" s="5"/>
      <c r="D21" s="5"/>
      <c r="E21" s="110" t="s">
        <v>0</v>
      </c>
      <c r="F21" s="340"/>
      <c r="G21" s="341"/>
      <c r="H21" s="342"/>
      <c r="I21" s="343"/>
      <c r="J21" s="343"/>
      <c r="K21" s="330"/>
      <c r="N21" s="331" t="s">
        <v>241</v>
      </c>
      <c r="O21" t="s">
        <v>242</v>
      </c>
      <c r="P21" s="332" t="s">
        <v>259</v>
      </c>
    </row>
    <row r="22" spans="1:16" x14ac:dyDescent="0.25">
      <c r="A22" s="339"/>
      <c r="B22" s="6" t="s">
        <v>3</v>
      </c>
      <c r="C22" s="5" t="s">
        <v>251</v>
      </c>
      <c r="D22" s="5"/>
      <c r="E22" s="155" t="s">
        <v>0</v>
      </c>
      <c r="F22" s="344"/>
      <c r="G22" s="341"/>
      <c r="H22" s="342"/>
      <c r="I22" s="343"/>
      <c r="J22" s="343"/>
      <c r="K22" s="330"/>
      <c r="N22" s="331" t="s">
        <v>242</v>
      </c>
      <c r="O22" t="s">
        <v>259</v>
      </c>
      <c r="P22" s="345" t="s">
        <v>260</v>
      </c>
    </row>
    <row r="23" spans="1:16" x14ac:dyDescent="0.25">
      <c r="A23" s="339"/>
      <c r="B23" s="4"/>
      <c r="C23" s="5"/>
      <c r="D23" s="5" t="s">
        <v>92</v>
      </c>
      <c r="E23" s="154">
        <v>8011</v>
      </c>
      <c r="F23" s="346">
        <f>'1st Detail'!L23</f>
        <v>1474905.67</v>
      </c>
      <c r="G23" s="347">
        <f>'1st Detail'!M23</f>
        <v>0</v>
      </c>
      <c r="H23" s="348">
        <f t="shared" ref="H23:H28" si="0">F23+G23</f>
        <v>1474905.67</v>
      </c>
      <c r="I23" s="349">
        <v>1991599.35203145</v>
      </c>
      <c r="J23" s="349">
        <v>2177276.6115395501</v>
      </c>
      <c r="K23" s="330"/>
      <c r="N23" s="331" t="s">
        <v>259</v>
      </c>
      <c r="O23" s="350" t="s">
        <v>260</v>
      </c>
      <c r="P23" s="332" t="s">
        <v>261</v>
      </c>
    </row>
    <row r="24" spans="1:16" x14ac:dyDescent="0.25">
      <c r="A24" s="339"/>
      <c r="B24" s="4"/>
      <c r="C24" s="5"/>
      <c r="D24" s="5" t="s">
        <v>237</v>
      </c>
      <c r="E24" s="171">
        <v>8012</v>
      </c>
      <c r="F24" s="346">
        <f>'1st Detail'!L24</f>
        <v>792531.67</v>
      </c>
      <c r="G24" s="347">
        <f>'1st Detail'!M24</f>
        <v>0</v>
      </c>
      <c r="H24" s="348">
        <f t="shared" si="0"/>
        <v>792531.67</v>
      </c>
      <c r="I24" s="349">
        <v>1026700.63138055</v>
      </c>
      <c r="J24" s="349">
        <v>1087961.6853034799</v>
      </c>
      <c r="K24" s="330"/>
      <c r="N24" s="351" t="s">
        <v>260</v>
      </c>
      <c r="O24" t="s">
        <v>261</v>
      </c>
      <c r="P24" s="332" t="s">
        <v>262</v>
      </c>
    </row>
    <row r="25" spans="1:16" x14ac:dyDescent="0.25">
      <c r="A25" s="339"/>
      <c r="B25" s="4"/>
      <c r="C25" s="5"/>
      <c r="D25" s="5" t="s">
        <v>93</v>
      </c>
      <c r="E25" s="172">
        <v>8019</v>
      </c>
      <c r="F25" s="346" t="str">
        <f>'1st Detail'!L25</f>
        <v xml:space="preserve">                   -  </v>
      </c>
      <c r="G25" s="347">
        <f>'1st Detail'!M25</f>
        <v>0</v>
      </c>
      <c r="H25" s="348" t="e">
        <f t="shared" si="0"/>
        <v>#VALUE!</v>
      </c>
      <c r="I25" s="349">
        <v>0</v>
      </c>
      <c r="J25" s="349">
        <v>0</v>
      </c>
      <c r="K25" s="330"/>
      <c r="N25" s="351" t="s">
        <v>261</v>
      </c>
      <c r="O25" t="s">
        <v>262</v>
      </c>
      <c r="P25" s="332" t="s">
        <v>263</v>
      </c>
    </row>
    <row r="26" spans="1:16" x14ac:dyDescent="0.25">
      <c r="A26" s="339"/>
      <c r="B26" s="4"/>
      <c r="C26" s="5"/>
      <c r="D26" s="43" t="s">
        <v>258</v>
      </c>
      <c r="E26" s="154">
        <v>8096</v>
      </c>
      <c r="F26" s="346">
        <f>'1st Detail'!L26</f>
        <v>932987.42</v>
      </c>
      <c r="G26" s="347">
        <f>'1st Detail'!M26</f>
        <v>0</v>
      </c>
      <c r="H26" s="348">
        <f t="shared" si="0"/>
        <v>932987.42</v>
      </c>
      <c r="I26" s="349">
        <v>1117782.0288</v>
      </c>
      <c r="J26" s="349">
        <v>1143980.0451</v>
      </c>
      <c r="K26" s="330"/>
      <c r="N26" s="351" t="s">
        <v>262</v>
      </c>
      <c r="O26" t="s">
        <v>263</v>
      </c>
      <c r="P26" s="332" t="s">
        <v>264</v>
      </c>
    </row>
    <row r="27" spans="1:16" x14ac:dyDescent="0.25">
      <c r="A27" s="339"/>
      <c r="B27" s="4"/>
      <c r="C27" s="5"/>
      <c r="D27" s="5" t="s">
        <v>249</v>
      </c>
      <c r="E27" s="173" t="s">
        <v>99</v>
      </c>
      <c r="F27" s="346">
        <f>'1st Detail'!L27</f>
        <v>0</v>
      </c>
      <c r="G27" s="347">
        <f>'1st Detail'!M27</f>
        <v>0</v>
      </c>
      <c r="H27" s="348">
        <f t="shared" si="0"/>
        <v>0</v>
      </c>
      <c r="I27" s="349">
        <v>0</v>
      </c>
      <c r="J27" s="349">
        <v>0</v>
      </c>
      <c r="K27" s="330"/>
      <c r="N27" s="331" t="s">
        <v>263</v>
      </c>
      <c r="O27" t="s">
        <v>264</v>
      </c>
      <c r="P27" s="332" t="s">
        <v>265</v>
      </c>
    </row>
    <row r="28" spans="1:16" x14ac:dyDescent="0.25">
      <c r="A28" s="339"/>
      <c r="B28" s="4"/>
      <c r="C28" s="5"/>
      <c r="D28" s="5" t="s">
        <v>250</v>
      </c>
      <c r="E28" s="174" t="s">
        <v>0</v>
      </c>
      <c r="F28" s="352">
        <f>SUM((F23:F25),(F26:F27))</f>
        <v>3200424.76</v>
      </c>
      <c r="G28" s="353">
        <f>SUM((G23:G25),(G26:G27))</f>
        <v>0</v>
      </c>
      <c r="H28" s="354">
        <f t="shared" si="0"/>
        <v>3200424.76</v>
      </c>
      <c r="I28" s="355">
        <f>SUM((I23:I25),(I26:I27))</f>
        <v>4136082.0122119999</v>
      </c>
      <c r="J28" s="355">
        <f>SUM((J23:J25),(J26:J27))</f>
        <v>4409218.3419430302</v>
      </c>
      <c r="K28" s="330"/>
    </row>
    <row r="29" spans="1:16" x14ac:dyDescent="0.25">
      <c r="A29" s="339"/>
      <c r="B29" s="4"/>
      <c r="C29" s="5"/>
      <c r="D29" s="5"/>
      <c r="E29" s="155" t="s">
        <v>0</v>
      </c>
      <c r="F29" s="340"/>
      <c r="G29" s="356"/>
      <c r="H29" s="357"/>
      <c r="I29" s="358"/>
      <c r="J29" s="358"/>
      <c r="K29" s="330"/>
    </row>
    <row r="30" spans="1:16" x14ac:dyDescent="0.25">
      <c r="A30" s="339"/>
      <c r="B30" s="6" t="s">
        <v>4</v>
      </c>
      <c r="C30" s="43" t="s">
        <v>186</v>
      </c>
      <c r="D30" s="5"/>
      <c r="E30" s="155" t="s">
        <v>0</v>
      </c>
      <c r="F30" s="344"/>
      <c r="G30" s="359"/>
      <c r="H30" s="342"/>
      <c r="I30" s="343"/>
      <c r="J30" s="343"/>
      <c r="K30" s="330"/>
    </row>
    <row r="31" spans="1:16" x14ac:dyDescent="0.25">
      <c r="A31" s="339"/>
      <c r="B31" s="5"/>
      <c r="C31" s="5"/>
      <c r="D31" s="43" t="s">
        <v>257</v>
      </c>
      <c r="E31" s="175">
        <v>8290</v>
      </c>
      <c r="F31" s="346">
        <f>'1st Detail'!L31</f>
        <v>0</v>
      </c>
      <c r="G31" s="347">
        <f>'1st Detail'!M31</f>
        <v>45575</v>
      </c>
      <c r="H31" s="348">
        <f t="shared" ref="H31:H36" si="1">F31+G31</f>
        <v>45575</v>
      </c>
      <c r="I31" s="349">
        <v>45575</v>
      </c>
      <c r="J31" s="349">
        <v>45575</v>
      </c>
      <c r="K31" s="330"/>
    </row>
    <row r="32" spans="1:16" x14ac:dyDescent="0.25">
      <c r="A32" s="339"/>
      <c r="B32" s="5"/>
      <c r="C32" s="5"/>
      <c r="D32" s="5" t="s">
        <v>23</v>
      </c>
      <c r="E32" s="172" t="s">
        <v>100</v>
      </c>
      <c r="F32" s="346">
        <f>'1st Detail'!L32</f>
        <v>0</v>
      </c>
      <c r="G32" s="347">
        <f>'1st Detail'!M32</f>
        <v>43125</v>
      </c>
      <c r="H32" s="348">
        <f t="shared" si="1"/>
        <v>43125</v>
      </c>
      <c r="I32" s="349">
        <v>40750</v>
      </c>
      <c r="J32" s="349">
        <v>48000</v>
      </c>
      <c r="K32" s="330"/>
    </row>
    <row r="33" spans="1:11" x14ac:dyDescent="0.25">
      <c r="A33" s="339"/>
      <c r="B33" s="5"/>
      <c r="C33" s="5"/>
      <c r="D33" s="5" t="s">
        <v>24</v>
      </c>
      <c r="E33" s="174">
        <v>8220</v>
      </c>
      <c r="F33" s="346">
        <f>'1st Detail'!L33</f>
        <v>0</v>
      </c>
      <c r="G33" s="347">
        <f>'1st Detail'!M33</f>
        <v>58320</v>
      </c>
      <c r="H33" s="348">
        <f t="shared" si="1"/>
        <v>58320</v>
      </c>
      <c r="I33" s="349">
        <v>71193.600000000006</v>
      </c>
      <c r="J33" s="349">
        <v>75048.066000000006</v>
      </c>
      <c r="K33" s="330"/>
    </row>
    <row r="34" spans="1:11" x14ac:dyDescent="0.25">
      <c r="A34" s="339"/>
      <c r="B34" s="5"/>
      <c r="C34" s="5"/>
      <c r="D34" s="43" t="s">
        <v>238</v>
      </c>
      <c r="E34" s="174">
        <v>8221</v>
      </c>
      <c r="F34" s="346">
        <f>'1st Detail'!L34</f>
        <v>0</v>
      </c>
      <c r="G34" s="347">
        <f>'1st Detail'!M34</f>
        <v>0</v>
      </c>
      <c r="H34" s="348">
        <f t="shared" si="1"/>
        <v>0</v>
      </c>
      <c r="I34" s="349"/>
      <c r="J34" s="349"/>
      <c r="K34" s="330"/>
    </row>
    <row r="35" spans="1:11" x14ac:dyDescent="0.25">
      <c r="A35" s="339"/>
      <c r="B35" s="5"/>
      <c r="C35" s="5"/>
      <c r="D35" s="5" t="s">
        <v>26</v>
      </c>
      <c r="E35" s="172" t="s">
        <v>144</v>
      </c>
      <c r="F35" s="346">
        <f>'1st Detail'!L35</f>
        <v>0</v>
      </c>
      <c r="G35" s="347">
        <f>'1st Detail'!M35</f>
        <v>321691</v>
      </c>
      <c r="H35" s="348">
        <f t="shared" si="1"/>
        <v>321691</v>
      </c>
      <c r="I35" s="349">
        <v>0</v>
      </c>
      <c r="J35" s="349">
        <v>0</v>
      </c>
      <c r="K35" s="330"/>
    </row>
    <row r="36" spans="1:11" x14ac:dyDescent="0.25">
      <c r="A36" s="339"/>
      <c r="B36" s="5"/>
      <c r="C36" s="5"/>
      <c r="D36" s="5" t="s">
        <v>63</v>
      </c>
      <c r="E36" s="174" t="s">
        <v>0</v>
      </c>
      <c r="F36" s="352">
        <f>SUM(F31:F35)</f>
        <v>0</v>
      </c>
      <c r="G36" s="353">
        <f>SUM(G31:G35)</f>
        <v>468711</v>
      </c>
      <c r="H36" s="354">
        <f t="shared" si="1"/>
        <v>468711</v>
      </c>
      <c r="I36" s="355">
        <f>SUM(I31:I35)</f>
        <v>157518.6</v>
      </c>
      <c r="J36" s="355">
        <f>SUM(J31:J35)</f>
        <v>168623.06599999999</v>
      </c>
      <c r="K36" s="330"/>
    </row>
    <row r="37" spans="1:11" x14ac:dyDescent="0.25">
      <c r="A37" s="339"/>
      <c r="B37" s="5"/>
      <c r="C37" s="5"/>
      <c r="D37" s="5"/>
      <c r="E37" s="155" t="s">
        <v>0</v>
      </c>
      <c r="F37" s="340"/>
      <c r="G37" s="356"/>
      <c r="H37" s="357"/>
      <c r="I37" s="358"/>
      <c r="J37" s="358"/>
      <c r="K37" s="330"/>
    </row>
    <row r="38" spans="1:11" x14ac:dyDescent="0.25">
      <c r="A38" s="360"/>
      <c r="B38" s="6" t="s">
        <v>5</v>
      </c>
      <c r="C38" s="5" t="s">
        <v>65</v>
      </c>
      <c r="D38" s="5"/>
      <c r="E38" s="155" t="s">
        <v>0</v>
      </c>
      <c r="F38" s="344"/>
      <c r="G38" s="359"/>
      <c r="H38" s="342"/>
      <c r="I38" s="343"/>
      <c r="J38" s="343"/>
      <c r="K38" s="330"/>
    </row>
    <row r="39" spans="1:11" x14ac:dyDescent="0.25">
      <c r="A39" s="360"/>
      <c r="B39" s="6"/>
      <c r="C39" s="5"/>
      <c r="D39" s="5" t="s">
        <v>68</v>
      </c>
      <c r="E39" s="174" t="s">
        <v>137</v>
      </c>
      <c r="F39" s="346">
        <f>'1st Detail'!L39</f>
        <v>0</v>
      </c>
      <c r="G39" s="347">
        <f>'1st Detail'!M39</f>
        <v>290679.33</v>
      </c>
      <c r="H39" s="348">
        <f>F39+G39</f>
        <v>290679.33</v>
      </c>
      <c r="I39" s="349">
        <v>305228.80637333298</v>
      </c>
      <c r="J39" s="349">
        <v>319820.37318</v>
      </c>
      <c r="K39" s="330"/>
    </row>
    <row r="40" spans="1:11" x14ac:dyDescent="0.25">
      <c r="A40" s="360"/>
      <c r="B40" s="5"/>
      <c r="C40" s="5"/>
      <c r="D40" s="5" t="s">
        <v>25</v>
      </c>
      <c r="E40" s="171" t="s">
        <v>138</v>
      </c>
      <c r="F40" s="346">
        <f>'1st Detail'!L40</f>
        <v>943392.48</v>
      </c>
      <c r="G40" s="347">
        <f>'1st Detail'!M40</f>
        <v>235826.26</v>
      </c>
      <c r="H40" s="348">
        <f>F40+G40</f>
        <v>1179218.74</v>
      </c>
      <c r="I40" s="349">
        <v>422753.48945375998</v>
      </c>
      <c r="J40" s="349">
        <v>360640.56954369403</v>
      </c>
      <c r="K40" s="330"/>
    </row>
    <row r="41" spans="1:11" x14ac:dyDescent="0.25">
      <c r="A41" s="360"/>
      <c r="B41" s="5"/>
      <c r="C41" s="5"/>
      <c r="D41" s="1" t="s">
        <v>66</v>
      </c>
      <c r="E41" s="174" t="s">
        <v>0</v>
      </c>
      <c r="F41" s="352">
        <f>SUM(F39:F40)</f>
        <v>943392.48</v>
      </c>
      <c r="G41" s="353">
        <f>SUM(G39:G40)</f>
        <v>526505.59000000008</v>
      </c>
      <c r="H41" s="354">
        <f>F41+G41</f>
        <v>1469898.07</v>
      </c>
      <c r="I41" s="355">
        <f>SUM(I39:I40)</f>
        <v>727982.29582709295</v>
      </c>
      <c r="J41" s="355">
        <f>SUM(J39:J40)</f>
        <v>680460.94272369402</v>
      </c>
      <c r="K41" s="330"/>
    </row>
    <row r="42" spans="1:11" x14ac:dyDescent="0.25">
      <c r="A42" s="360"/>
      <c r="B42" s="5"/>
      <c r="C42" s="5"/>
      <c r="D42" s="1"/>
      <c r="E42" s="155" t="s">
        <v>0</v>
      </c>
      <c r="F42" s="340"/>
      <c r="G42" s="356"/>
      <c r="H42" s="357"/>
      <c r="I42" s="358"/>
      <c r="J42" s="358"/>
      <c r="K42" s="330"/>
    </row>
    <row r="43" spans="1:11" x14ac:dyDescent="0.25">
      <c r="A43" s="360"/>
      <c r="B43" s="6" t="s">
        <v>6</v>
      </c>
      <c r="C43" s="5" t="s">
        <v>67</v>
      </c>
      <c r="D43" s="5"/>
      <c r="E43" s="397" t="s">
        <v>0</v>
      </c>
      <c r="F43" s="344"/>
      <c r="G43" s="359"/>
      <c r="H43" s="342"/>
      <c r="I43" s="343"/>
      <c r="J43" s="343"/>
      <c r="K43" s="330"/>
    </row>
    <row r="44" spans="1:11" x14ac:dyDescent="0.25">
      <c r="A44" s="360"/>
      <c r="B44" s="5"/>
      <c r="C44" s="5"/>
      <c r="D44" s="5" t="s">
        <v>69</v>
      </c>
      <c r="E44" s="154" t="s">
        <v>139</v>
      </c>
      <c r="F44" s="346">
        <f>'1st Detail'!L44</f>
        <v>403963.5</v>
      </c>
      <c r="G44" s="347">
        <f>'1st Detail'!M44</f>
        <v>0</v>
      </c>
      <c r="H44" s="348">
        <f>F44+G44</f>
        <v>403963.5</v>
      </c>
      <c r="I44" s="349">
        <v>403349</v>
      </c>
      <c r="J44" s="349">
        <v>282208.50150000001</v>
      </c>
      <c r="K44" s="330"/>
    </row>
    <row r="45" spans="1:11" x14ac:dyDescent="0.25">
      <c r="A45" s="360"/>
      <c r="B45" s="5"/>
      <c r="C45" s="5"/>
      <c r="D45" s="5" t="s">
        <v>64</v>
      </c>
      <c r="E45" s="174" t="s">
        <v>0</v>
      </c>
      <c r="F45" s="352">
        <f>SUM(F44:F44)</f>
        <v>403963.5</v>
      </c>
      <c r="G45" s="353">
        <f>SUM(G44:G44)</f>
        <v>0</v>
      </c>
      <c r="H45" s="354">
        <f>F45+G45</f>
        <v>403963.5</v>
      </c>
      <c r="I45" s="355">
        <f>SUM(I44:I44)</f>
        <v>403349</v>
      </c>
      <c r="J45" s="355">
        <f>SUM(J44:J44)</f>
        <v>282208.50150000001</v>
      </c>
      <c r="K45" s="330"/>
    </row>
    <row r="46" spans="1:11" x14ac:dyDescent="0.25">
      <c r="A46" s="360"/>
      <c r="B46" s="5"/>
      <c r="C46" s="5" t="s">
        <v>0</v>
      </c>
      <c r="D46" s="5" t="s">
        <v>0</v>
      </c>
      <c r="E46" s="155" t="s">
        <v>0</v>
      </c>
      <c r="F46" s="340"/>
      <c r="G46" s="356"/>
      <c r="H46" s="357"/>
      <c r="I46" s="358"/>
      <c r="J46" s="358"/>
      <c r="K46" s="330"/>
    </row>
    <row r="47" spans="1:11" x14ac:dyDescent="0.25">
      <c r="A47" s="360"/>
      <c r="B47" s="6" t="s">
        <v>9</v>
      </c>
      <c r="C47" s="5" t="s">
        <v>7</v>
      </c>
      <c r="D47" s="5"/>
      <c r="E47" s="155" t="s">
        <v>0</v>
      </c>
      <c r="F47" s="352">
        <f>SUM(F28,F36,F41,F45)</f>
        <v>4547780.74</v>
      </c>
      <c r="G47" s="353">
        <f>SUM(G28,G36,G41,G45)</f>
        <v>995216.59000000008</v>
      </c>
      <c r="H47" s="354">
        <f>F47+G47</f>
        <v>5542997.3300000001</v>
      </c>
      <c r="I47" s="355">
        <f>SUM(I28,I36,I41,I45)</f>
        <v>5424931.9080390921</v>
      </c>
      <c r="J47" s="355">
        <f>SUM(J28,J36,J41,J45)</f>
        <v>5540510.8521667244</v>
      </c>
      <c r="K47" s="330"/>
    </row>
    <row r="48" spans="1:11" x14ac:dyDescent="0.25">
      <c r="A48" s="360"/>
      <c r="B48" s="6"/>
      <c r="C48" s="5"/>
      <c r="D48" s="5"/>
      <c r="E48" s="155" t="s">
        <v>0</v>
      </c>
      <c r="F48" s="340"/>
      <c r="G48" s="356"/>
      <c r="H48" s="342"/>
      <c r="I48" s="343"/>
      <c r="J48" s="343"/>
      <c r="K48" s="330"/>
    </row>
    <row r="49" spans="1:11" x14ac:dyDescent="0.25">
      <c r="A49" s="361" t="s">
        <v>8</v>
      </c>
      <c r="B49" s="4" t="s">
        <v>73</v>
      </c>
      <c r="C49" s="5"/>
      <c r="D49" s="5"/>
      <c r="E49" s="155" t="s">
        <v>0</v>
      </c>
      <c r="F49" s="344"/>
      <c r="G49" s="359"/>
      <c r="H49" s="342"/>
      <c r="I49" s="343"/>
      <c r="J49" s="343"/>
      <c r="K49" s="330"/>
    </row>
    <row r="50" spans="1:11" x14ac:dyDescent="0.25">
      <c r="A50" s="360"/>
      <c r="B50" s="6" t="s">
        <v>3</v>
      </c>
      <c r="C50" s="5" t="s">
        <v>47</v>
      </c>
      <c r="D50" s="5"/>
      <c r="E50" s="155" t="s">
        <v>0</v>
      </c>
      <c r="F50" s="344"/>
      <c r="G50" s="359"/>
      <c r="H50" s="342"/>
      <c r="I50" s="343"/>
      <c r="J50" s="343"/>
      <c r="K50" s="330"/>
    </row>
    <row r="51" spans="1:11" x14ac:dyDescent="0.25">
      <c r="A51" s="360"/>
      <c r="B51" s="5"/>
      <c r="C51" s="5"/>
      <c r="D51" s="43" t="s">
        <v>192</v>
      </c>
      <c r="E51" s="154">
        <v>1100</v>
      </c>
      <c r="F51" s="346">
        <f>'1st Detail'!L51</f>
        <v>1423946.31</v>
      </c>
      <c r="G51" s="347">
        <f>'1st Detail'!M51</f>
        <v>590420.31000000006</v>
      </c>
      <c r="H51" s="348">
        <f>F51+G51</f>
        <v>2014366.62</v>
      </c>
      <c r="I51" s="115">
        <v>2084099.7954000002</v>
      </c>
      <c r="J51" s="349">
        <v>2144882.789262</v>
      </c>
      <c r="K51" s="330"/>
    </row>
    <row r="52" spans="1:11" x14ac:dyDescent="0.25">
      <c r="A52" s="360"/>
      <c r="B52" s="5"/>
      <c r="C52" s="5"/>
      <c r="D52" s="5" t="s">
        <v>42</v>
      </c>
      <c r="E52" s="171">
        <v>1200</v>
      </c>
      <c r="F52" s="346" t="str">
        <f>'1st Detail'!L52</f>
        <v xml:space="preserve">                   -  </v>
      </c>
      <c r="G52" s="347" t="str">
        <f>'1st Detail'!M52</f>
        <v xml:space="preserve">                   -  </v>
      </c>
      <c r="H52" s="348" t="e">
        <f>F52+G52</f>
        <v>#VALUE!</v>
      </c>
      <c r="I52" s="115">
        <v>0</v>
      </c>
      <c r="J52" s="349">
        <v>0</v>
      </c>
      <c r="K52" s="330"/>
    </row>
    <row r="53" spans="1:11" x14ac:dyDescent="0.25">
      <c r="A53" s="360"/>
      <c r="B53" s="5"/>
      <c r="C53" s="5"/>
      <c r="D53" s="5" t="s">
        <v>43</v>
      </c>
      <c r="E53" s="174">
        <v>1300</v>
      </c>
      <c r="F53" s="346">
        <f>'1st Detail'!L53</f>
        <v>267350.08</v>
      </c>
      <c r="G53" s="347" t="str">
        <f>'1st Detail'!M53</f>
        <v xml:space="preserve">                   -  </v>
      </c>
      <c r="H53" s="348" t="e">
        <f>F53+G53</f>
        <v>#VALUE!</v>
      </c>
      <c r="I53" s="115">
        <v>275370.58240000001</v>
      </c>
      <c r="J53" s="349">
        <v>283631.69987200003</v>
      </c>
      <c r="K53" s="330"/>
    </row>
    <row r="54" spans="1:11" x14ac:dyDescent="0.25">
      <c r="A54" s="360"/>
      <c r="B54" s="5"/>
      <c r="C54" s="5"/>
      <c r="D54" s="5" t="s">
        <v>44</v>
      </c>
      <c r="E54" s="171">
        <v>1900</v>
      </c>
      <c r="F54" s="346" t="str">
        <f>'1st Detail'!L54</f>
        <v xml:space="preserve">                   -  </v>
      </c>
      <c r="G54" s="347" t="str">
        <f>'1st Detail'!M54</f>
        <v xml:space="preserve">                   -  </v>
      </c>
      <c r="H54" s="348" t="e">
        <f>F54+G54</f>
        <v>#VALUE!</v>
      </c>
      <c r="I54" s="115">
        <v>0</v>
      </c>
      <c r="J54" s="349">
        <v>0</v>
      </c>
      <c r="K54" s="330"/>
    </row>
    <row r="55" spans="1:11" x14ac:dyDescent="0.25">
      <c r="A55" s="360"/>
      <c r="B55" s="5"/>
      <c r="C55" s="5"/>
      <c r="D55" s="5" t="s">
        <v>49</v>
      </c>
      <c r="E55" s="174" t="s">
        <v>0</v>
      </c>
      <c r="F55" s="352">
        <f>SUM(F51:F54)</f>
        <v>1691296.3900000001</v>
      </c>
      <c r="G55" s="353">
        <f>SUM(G51:G54)</f>
        <v>590420.31000000006</v>
      </c>
      <c r="H55" s="354">
        <f>F55+G55</f>
        <v>2281716.7000000002</v>
      </c>
      <c r="I55" s="355">
        <f>SUM(I51:I54)</f>
        <v>2359470.3778000004</v>
      </c>
      <c r="J55" s="355">
        <f>SUM(J51:J54)</f>
        <v>2428514.4891340001</v>
      </c>
      <c r="K55" s="330"/>
    </row>
    <row r="56" spans="1:11" x14ac:dyDescent="0.25">
      <c r="A56" s="362"/>
      <c r="B56" s="1"/>
      <c r="C56" s="1"/>
      <c r="D56" s="1"/>
      <c r="E56" s="155" t="s">
        <v>0</v>
      </c>
      <c r="F56" s="340"/>
      <c r="G56" s="356"/>
      <c r="H56" s="357"/>
      <c r="I56" s="358"/>
      <c r="J56" s="358"/>
      <c r="K56" s="330"/>
    </row>
    <row r="57" spans="1:11" x14ac:dyDescent="0.25">
      <c r="A57" s="362"/>
      <c r="B57" s="10" t="s">
        <v>4</v>
      </c>
      <c r="C57" s="1" t="s">
        <v>98</v>
      </c>
      <c r="D57" s="1"/>
      <c r="E57" s="155" t="s">
        <v>0</v>
      </c>
      <c r="F57" s="344"/>
      <c r="G57" s="359"/>
      <c r="H57" s="342"/>
      <c r="I57" s="343"/>
      <c r="J57" s="343"/>
      <c r="K57" s="330"/>
    </row>
    <row r="58" spans="1:11" x14ac:dyDescent="0.25">
      <c r="A58" s="362"/>
      <c r="B58" s="10"/>
      <c r="C58" s="1"/>
      <c r="D58" s="59" t="s">
        <v>193</v>
      </c>
      <c r="E58" s="154">
        <v>2100</v>
      </c>
      <c r="F58" s="346">
        <f>'1st Detail'!L58</f>
        <v>165024.57999999999</v>
      </c>
      <c r="G58" s="347">
        <f>'1st Detail'!M58</f>
        <v>73541.53</v>
      </c>
      <c r="H58" s="348">
        <f t="shared" ref="H58:H63" si="2">F58+G58</f>
        <v>238566.11</v>
      </c>
      <c r="I58" s="349">
        <v>231481.22149999999</v>
      </c>
      <c r="J58" s="349">
        <v>238425.65814499999</v>
      </c>
      <c r="K58" s="330"/>
    </row>
    <row r="59" spans="1:11" x14ac:dyDescent="0.25">
      <c r="A59" s="360"/>
      <c r="B59" s="5"/>
      <c r="C59" s="5"/>
      <c r="D59" s="5" t="s">
        <v>94</v>
      </c>
      <c r="E59" s="171">
        <v>2200</v>
      </c>
      <c r="F59" s="346" t="str">
        <f>'1st Detail'!L59</f>
        <v xml:space="preserve">                   -  </v>
      </c>
      <c r="G59" s="347" t="str">
        <f>'1st Detail'!M59</f>
        <v xml:space="preserve">                   -  </v>
      </c>
      <c r="H59" s="348" t="e">
        <f t="shared" si="2"/>
        <v>#VALUE!</v>
      </c>
      <c r="I59" s="349">
        <v>0</v>
      </c>
      <c r="J59" s="349">
        <v>0</v>
      </c>
      <c r="K59" s="330"/>
    </row>
    <row r="60" spans="1:11" x14ac:dyDescent="0.25">
      <c r="A60" s="360"/>
      <c r="B60" s="5"/>
      <c r="C60" s="5"/>
      <c r="D60" s="5" t="s">
        <v>95</v>
      </c>
      <c r="E60" s="171">
        <v>2300</v>
      </c>
      <c r="F60" s="346" t="str">
        <f>'1st Detail'!L60</f>
        <v xml:space="preserve">                   -  </v>
      </c>
      <c r="G60" s="347">
        <f>'1st Detail'!M60</f>
        <v>112397.67</v>
      </c>
      <c r="H60" s="348" t="e">
        <f t="shared" si="2"/>
        <v>#VALUE!</v>
      </c>
      <c r="I60" s="349">
        <v>115769.6001</v>
      </c>
      <c r="J60" s="349">
        <v>119242.68810299999</v>
      </c>
      <c r="K60" s="330"/>
    </row>
    <row r="61" spans="1:11" x14ac:dyDescent="0.25">
      <c r="A61" s="360"/>
      <c r="B61" s="5"/>
      <c r="C61" s="5"/>
      <c r="D61" s="5" t="s">
        <v>50</v>
      </c>
      <c r="E61" s="174">
        <v>2400</v>
      </c>
      <c r="F61" s="346">
        <f>'1st Detail'!L61</f>
        <v>164735.07</v>
      </c>
      <c r="G61" s="347">
        <f>'1st Detail'!M61</f>
        <v>4791.6499999999996</v>
      </c>
      <c r="H61" s="348">
        <f t="shared" si="2"/>
        <v>169526.72</v>
      </c>
      <c r="I61" s="349">
        <v>166386.85920000001</v>
      </c>
      <c r="J61" s="349">
        <v>171378.46497599999</v>
      </c>
      <c r="K61" s="330"/>
    </row>
    <row r="62" spans="1:11" x14ac:dyDescent="0.25">
      <c r="A62" s="360"/>
      <c r="B62" s="5"/>
      <c r="C62" s="5"/>
      <c r="D62" s="5" t="s">
        <v>96</v>
      </c>
      <c r="E62" s="171">
        <v>2900</v>
      </c>
      <c r="F62" s="346">
        <f>'1st Detail'!L62</f>
        <v>64521.55</v>
      </c>
      <c r="G62" s="347">
        <f>'1st Detail'!M62</f>
        <v>94792.960000000006</v>
      </c>
      <c r="H62" s="348">
        <f t="shared" si="2"/>
        <v>159314.51</v>
      </c>
      <c r="I62" s="349">
        <v>145335.266</v>
      </c>
      <c r="J62" s="349">
        <v>149695.32398000002</v>
      </c>
      <c r="K62" s="330"/>
    </row>
    <row r="63" spans="1:11" ht="14.4" thickBot="1" x14ac:dyDescent="0.3">
      <c r="A63" s="363"/>
      <c r="B63" s="364"/>
      <c r="C63" s="364"/>
      <c r="D63" s="365" t="s">
        <v>97</v>
      </c>
      <c r="E63" s="366" t="s">
        <v>0</v>
      </c>
      <c r="F63" s="367">
        <f>SUM(F58:F62)</f>
        <v>394281.2</v>
      </c>
      <c r="G63" s="368">
        <f>SUM(G58:G62)</f>
        <v>285523.81</v>
      </c>
      <c r="H63" s="369">
        <f t="shared" si="2"/>
        <v>679805.01</v>
      </c>
      <c r="I63" s="370">
        <f>SUM(I58:I62)</f>
        <v>658972.94680000003</v>
      </c>
      <c r="J63" s="370">
        <f>SUM(J58:J62)</f>
        <v>678742.13520399993</v>
      </c>
      <c r="K63" s="330"/>
    </row>
    <row r="64" spans="1:11" ht="40.35" customHeight="1" thickBot="1" x14ac:dyDescent="0.3">
      <c r="A64" s="371"/>
      <c r="B64" s="371"/>
      <c r="C64" s="371"/>
      <c r="D64" s="371"/>
      <c r="E64" s="371"/>
      <c r="F64" s="371"/>
      <c r="G64" s="371"/>
      <c r="H64" s="371"/>
      <c r="I64" s="371"/>
      <c r="J64" s="371"/>
      <c r="K64" s="330"/>
    </row>
    <row r="65" spans="1:16" ht="18" customHeight="1" x14ac:dyDescent="0.25">
      <c r="A65" s="372"/>
      <c r="B65" s="373"/>
      <c r="C65" s="373"/>
      <c r="D65" s="374"/>
      <c r="E65" s="375"/>
      <c r="F65" s="482" t="str">
        <f>F19</f>
        <v>FY 2022/23</v>
      </c>
      <c r="G65" s="483"/>
      <c r="H65" s="484"/>
      <c r="I65" s="376" t="s">
        <v>181</v>
      </c>
      <c r="J65" s="376" t="s">
        <v>181</v>
      </c>
      <c r="K65" s="330"/>
    </row>
    <row r="66" spans="1:16" x14ac:dyDescent="0.25">
      <c r="A66" s="333"/>
      <c r="B66" s="334"/>
      <c r="C66" s="334"/>
      <c r="D66" s="335" t="s">
        <v>120</v>
      </c>
      <c r="E66" s="336" t="s">
        <v>75</v>
      </c>
      <c r="F66" s="328" t="s">
        <v>159</v>
      </c>
      <c r="G66" s="62" t="s">
        <v>160</v>
      </c>
      <c r="H66" s="337" t="s">
        <v>161</v>
      </c>
      <c r="I66" s="338" t="str">
        <f>I20</f>
        <v>2023/24</v>
      </c>
      <c r="J66" s="338" t="str">
        <f>J20</f>
        <v>2024/25</v>
      </c>
      <c r="K66" s="330"/>
    </row>
    <row r="67" spans="1:16" x14ac:dyDescent="0.25">
      <c r="A67" s="360"/>
      <c r="B67" s="6" t="s">
        <v>5</v>
      </c>
      <c r="C67" s="5" t="s">
        <v>27</v>
      </c>
      <c r="D67" s="5"/>
      <c r="E67" s="155" t="s">
        <v>0</v>
      </c>
      <c r="F67" s="340"/>
      <c r="G67" s="356"/>
      <c r="H67" s="342"/>
      <c r="I67" s="343"/>
      <c r="J67" s="343"/>
      <c r="K67" s="330"/>
      <c r="N67" s="331" t="s">
        <v>182</v>
      </c>
      <c r="O67" t="s">
        <v>183</v>
      </c>
      <c r="P67" s="332" t="s">
        <v>184</v>
      </c>
    </row>
    <row r="68" spans="1:16" x14ac:dyDescent="0.25">
      <c r="A68" s="360"/>
      <c r="B68" s="5"/>
      <c r="C68" s="5"/>
      <c r="D68" s="13" t="s">
        <v>28</v>
      </c>
      <c r="E68" s="175" t="s">
        <v>76</v>
      </c>
      <c r="F68" s="346">
        <f>'1st Detail'!L66</f>
        <v>327334.05</v>
      </c>
      <c r="G68" s="347">
        <f>'1st Detail'!M66</f>
        <v>120331.62</v>
      </c>
      <c r="H68" s="348">
        <f t="shared" ref="H68:H77" si="3">F68+G68</f>
        <v>447665.67</v>
      </c>
      <c r="I68" s="115">
        <v>458436.60016490001</v>
      </c>
      <c r="J68" s="349">
        <v>472189.69816984696</v>
      </c>
      <c r="K68" s="330"/>
      <c r="N68" s="331" t="s">
        <v>183</v>
      </c>
      <c r="O68" t="s">
        <v>184</v>
      </c>
      <c r="P68" s="332" t="s">
        <v>185</v>
      </c>
    </row>
    <row r="69" spans="1:16" x14ac:dyDescent="0.25">
      <c r="A69" s="360"/>
      <c r="B69" s="5"/>
      <c r="C69" s="5"/>
      <c r="D69" s="13" t="s">
        <v>29</v>
      </c>
      <c r="E69" s="172" t="s">
        <v>77</v>
      </c>
      <c r="F69" s="346" t="str">
        <f>'1st Detail'!L67</f>
        <v xml:space="preserve">                   -  </v>
      </c>
      <c r="G69" s="347" t="str">
        <f>'1st Detail'!M67</f>
        <v xml:space="preserve">                   -  </v>
      </c>
      <c r="H69" s="348" t="e">
        <f t="shared" si="3"/>
        <v>#VALUE!</v>
      </c>
      <c r="I69" s="115">
        <v>0</v>
      </c>
      <c r="J69" s="349">
        <v>0</v>
      </c>
      <c r="K69" s="330"/>
    </row>
    <row r="70" spans="1:16" x14ac:dyDescent="0.25">
      <c r="A70" s="360"/>
      <c r="B70" s="5"/>
      <c r="C70" s="5"/>
      <c r="D70" s="13" t="s">
        <v>48</v>
      </c>
      <c r="E70" s="172" t="s">
        <v>78</v>
      </c>
      <c r="F70" s="346">
        <f>'1st Detail'!L68</f>
        <v>53291.66</v>
      </c>
      <c r="G70" s="347">
        <f>'1st Detail'!M68</f>
        <v>27949.200000000001</v>
      </c>
      <c r="H70" s="348">
        <f t="shared" si="3"/>
        <v>81240.86</v>
      </c>
      <c r="I70" s="115">
        <v>82099.033650099998</v>
      </c>
      <c r="J70" s="349">
        <v>84428.894659602985</v>
      </c>
      <c r="K70" s="330"/>
    </row>
    <row r="71" spans="1:16" x14ac:dyDescent="0.25">
      <c r="A71" s="360"/>
      <c r="B71" s="5"/>
      <c r="C71" s="5"/>
      <c r="D71" s="5" t="s">
        <v>30</v>
      </c>
      <c r="E71" s="172" t="s">
        <v>79</v>
      </c>
      <c r="F71" s="346">
        <f>'1st Detail'!L69</f>
        <v>220468.25</v>
      </c>
      <c r="G71" s="347">
        <f>'1st Detail'!M69</f>
        <v>104385.58</v>
      </c>
      <c r="H71" s="348">
        <f t="shared" si="3"/>
        <v>324853.83</v>
      </c>
      <c r="I71" s="115">
        <v>355437.18000000005</v>
      </c>
      <c r="J71" s="349">
        <v>373209.03899999999</v>
      </c>
      <c r="K71" s="330"/>
    </row>
    <row r="72" spans="1:16" x14ac:dyDescent="0.25">
      <c r="A72" s="360"/>
      <c r="B72" s="5"/>
      <c r="C72" s="5"/>
      <c r="D72" s="5" t="s">
        <v>31</v>
      </c>
      <c r="E72" s="172" t="s">
        <v>80</v>
      </c>
      <c r="F72" s="346">
        <f>'1st Detail'!L70</f>
        <v>10068.83</v>
      </c>
      <c r="G72" s="347">
        <f>'1st Detail'!M70</f>
        <v>4866.7299999999996</v>
      </c>
      <c r="H72" s="348">
        <f t="shared" si="3"/>
        <v>14935.56</v>
      </c>
      <c r="I72" s="115">
        <v>13298.25</v>
      </c>
      <c r="J72" s="349">
        <v>21777</v>
      </c>
      <c r="K72" s="330"/>
    </row>
    <row r="73" spans="1:16" x14ac:dyDescent="0.25">
      <c r="A73" s="360"/>
      <c r="B73" s="5"/>
      <c r="C73" s="5"/>
      <c r="D73" s="5" t="s">
        <v>91</v>
      </c>
      <c r="E73" s="172" t="s">
        <v>121</v>
      </c>
      <c r="F73" s="346">
        <f>'1st Detail'!L71</f>
        <v>25062.39</v>
      </c>
      <c r="G73" s="347">
        <f>'1st Detail'!M71</f>
        <v>10526.22</v>
      </c>
      <c r="H73" s="348">
        <f t="shared" si="3"/>
        <v>35588.61</v>
      </c>
      <c r="I73" s="115">
        <v>36272.633431718205</v>
      </c>
      <c r="J73" s="349">
        <v>37339.902854669766</v>
      </c>
      <c r="K73" s="330"/>
    </row>
    <row r="74" spans="1:16" x14ac:dyDescent="0.25">
      <c r="A74" s="360"/>
      <c r="B74" s="5"/>
      <c r="C74" s="5"/>
      <c r="D74" s="5" t="s">
        <v>190</v>
      </c>
      <c r="E74" s="172" t="s">
        <v>81</v>
      </c>
      <c r="F74" s="346" t="str">
        <f>'1st Detail'!L72</f>
        <v xml:space="preserve">                   -  </v>
      </c>
      <c r="G74" s="347" t="str">
        <f>'1st Detail'!M72</f>
        <v xml:space="preserve">                   -  </v>
      </c>
      <c r="H74" s="348" t="e">
        <f t="shared" si="3"/>
        <v>#VALUE!</v>
      </c>
      <c r="I74" s="349">
        <v>0</v>
      </c>
      <c r="J74" s="349">
        <v>0</v>
      </c>
      <c r="K74" s="330"/>
    </row>
    <row r="75" spans="1:16" x14ac:dyDescent="0.25">
      <c r="A75" s="360"/>
      <c r="B75" s="5"/>
      <c r="C75" s="5"/>
      <c r="D75" s="5" t="s">
        <v>191</v>
      </c>
      <c r="E75" s="174" t="s">
        <v>189</v>
      </c>
      <c r="F75" s="346" t="str">
        <f>'1st Detail'!L73</f>
        <v xml:space="preserve">                   -  </v>
      </c>
      <c r="G75" s="347" t="str">
        <f>'1st Detail'!M73</f>
        <v xml:space="preserve">                   -  </v>
      </c>
      <c r="H75" s="348" t="e">
        <f t="shared" si="3"/>
        <v>#VALUE!</v>
      </c>
      <c r="I75" s="349">
        <v>0</v>
      </c>
      <c r="J75" s="349">
        <v>0</v>
      </c>
      <c r="K75" s="330"/>
    </row>
    <row r="76" spans="1:16" x14ac:dyDescent="0.25">
      <c r="A76" s="360"/>
      <c r="B76" s="5"/>
      <c r="C76" s="5"/>
      <c r="D76" s="5" t="s">
        <v>32</v>
      </c>
      <c r="E76" s="172" t="s">
        <v>82</v>
      </c>
      <c r="F76" s="346" t="str">
        <f>'1st Detail'!L74</f>
        <v xml:space="preserve">                   -  </v>
      </c>
      <c r="G76" s="347" t="str">
        <f>'1st Detail'!M74</f>
        <v xml:space="preserve">                   -  </v>
      </c>
      <c r="H76" s="348" t="e">
        <f t="shared" si="3"/>
        <v>#VALUE!</v>
      </c>
      <c r="I76" s="349">
        <v>0</v>
      </c>
      <c r="J76" s="349">
        <v>0</v>
      </c>
      <c r="K76" s="330"/>
    </row>
    <row r="77" spans="1:16" x14ac:dyDescent="0.25">
      <c r="A77" s="360"/>
      <c r="B77" s="5"/>
      <c r="C77" s="5"/>
      <c r="D77" s="5" t="s">
        <v>51</v>
      </c>
      <c r="E77" s="174" t="s">
        <v>0</v>
      </c>
      <c r="F77" s="352">
        <f>SUM(F68:F76)</f>
        <v>636225.17999999993</v>
      </c>
      <c r="G77" s="353">
        <f>SUM(G68:G76)</f>
        <v>268059.35000000003</v>
      </c>
      <c r="H77" s="354">
        <f t="shared" si="3"/>
        <v>904284.53</v>
      </c>
      <c r="I77" s="355">
        <f>SUM(I68:I76)</f>
        <v>945543.69724671834</v>
      </c>
      <c r="J77" s="355">
        <f>SUM(J68:J76)</f>
        <v>988944.53468411963</v>
      </c>
      <c r="K77" s="330"/>
    </row>
    <row r="78" spans="1:16" x14ac:dyDescent="0.25">
      <c r="A78" s="360"/>
      <c r="B78" s="5"/>
      <c r="C78" s="5"/>
      <c r="D78" s="5"/>
      <c r="E78" s="155" t="s">
        <v>0</v>
      </c>
      <c r="F78" s="340"/>
      <c r="G78" s="356"/>
      <c r="H78" s="357"/>
      <c r="I78" s="358"/>
      <c r="J78" s="358"/>
      <c r="K78" s="330"/>
    </row>
    <row r="79" spans="1:16" x14ac:dyDescent="0.25">
      <c r="A79" s="360"/>
      <c r="B79" s="10" t="s">
        <v>6</v>
      </c>
      <c r="C79" s="1" t="s">
        <v>33</v>
      </c>
      <c r="D79" s="1"/>
      <c r="E79" s="155" t="s">
        <v>0</v>
      </c>
      <c r="F79" s="344"/>
      <c r="G79" s="359"/>
      <c r="H79" s="342"/>
      <c r="I79" s="343"/>
      <c r="J79" s="343"/>
      <c r="K79" s="330"/>
    </row>
    <row r="80" spans="1:16" x14ac:dyDescent="0.25">
      <c r="A80" s="360"/>
      <c r="B80" s="10"/>
      <c r="C80" s="1"/>
      <c r="D80" s="1" t="s">
        <v>52</v>
      </c>
      <c r="E80" s="154">
        <v>4100</v>
      </c>
      <c r="F80" s="346">
        <f>'1st Detail'!L78</f>
        <v>25000</v>
      </c>
      <c r="G80" s="347" t="str">
        <f>'1st Detail'!M78</f>
        <v xml:space="preserve">                   -  </v>
      </c>
      <c r="H80" s="348" t="e">
        <f t="shared" ref="H80:H85" si="4">F80+G80</f>
        <v>#VALUE!</v>
      </c>
      <c r="I80" s="349">
        <v>25000</v>
      </c>
      <c r="J80" s="349">
        <v>25750</v>
      </c>
      <c r="K80" s="330"/>
    </row>
    <row r="81" spans="1:11" x14ac:dyDescent="0.25">
      <c r="A81" s="360"/>
      <c r="B81" s="10"/>
      <c r="C81" s="1"/>
      <c r="D81" s="5" t="s">
        <v>53</v>
      </c>
      <c r="E81" s="171">
        <v>4200</v>
      </c>
      <c r="F81" s="346">
        <f>'1st Detail'!L79</f>
        <v>2700</v>
      </c>
      <c r="G81" s="347" t="str">
        <f>'1st Detail'!M79</f>
        <v xml:space="preserve">                   -  </v>
      </c>
      <c r="H81" s="348" t="e">
        <f t="shared" si="4"/>
        <v>#VALUE!</v>
      </c>
      <c r="I81" s="349">
        <v>2781</v>
      </c>
      <c r="J81" s="349">
        <v>2864.43</v>
      </c>
      <c r="K81" s="330"/>
    </row>
    <row r="82" spans="1:11" x14ac:dyDescent="0.25">
      <c r="A82" s="360"/>
      <c r="B82" s="10"/>
      <c r="C82" s="1"/>
      <c r="D82" s="1" t="s">
        <v>54</v>
      </c>
      <c r="E82" s="171">
        <v>4300</v>
      </c>
      <c r="F82" s="346">
        <f>'1st Detail'!L80</f>
        <v>102500</v>
      </c>
      <c r="G82" s="347">
        <f>'1st Detail'!M80</f>
        <v>9000</v>
      </c>
      <c r="H82" s="348">
        <f t="shared" si="4"/>
        <v>111500</v>
      </c>
      <c r="I82" s="349">
        <v>59870</v>
      </c>
      <c r="J82" s="349">
        <v>61666.100000000006</v>
      </c>
      <c r="K82" s="330"/>
    </row>
    <row r="83" spans="1:11" x14ac:dyDescent="0.25">
      <c r="A83" s="360"/>
      <c r="B83" s="10"/>
      <c r="C83" s="1"/>
      <c r="D83" s="1" t="s">
        <v>55</v>
      </c>
      <c r="E83" s="174">
        <v>4400</v>
      </c>
      <c r="F83" s="346">
        <f>'1st Detail'!L81</f>
        <v>127500</v>
      </c>
      <c r="G83" s="347">
        <f>'1st Detail'!M81</f>
        <v>20000</v>
      </c>
      <c r="H83" s="348">
        <f t="shared" si="4"/>
        <v>147500</v>
      </c>
      <c r="I83" s="349">
        <v>27120</v>
      </c>
      <c r="J83" s="349">
        <v>24028.6</v>
      </c>
      <c r="K83" s="330"/>
    </row>
    <row r="84" spans="1:11" x14ac:dyDescent="0.25">
      <c r="A84" s="360"/>
      <c r="B84" s="10"/>
      <c r="C84" s="1"/>
      <c r="D84" s="1" t="s">
        <v>56</v>
      </c>
      <c r="E84" s="171">
        <v>4700</v>
      </c>
      <c r="F84" s="346">
        <f>'1st Detail'!L82</f>
        <v>29720</v>
      </c>
      <c r="G84" s="347">
        <f>'1st Detail'!M82</f>
        <v>87480</v>
      </c>
      <c r="H84" s="348">
        <f t="shared" si="4"/>
        <v>117200</v>
      </c>
      <c r="I84" s="349">
        <v>139256</v>
      </c>
      <c r="J84" s="349">
        <v>146298.10999999999</v>
      </c>
      <c r="K84" s="330"/>
    </row>
    <row r="85" spans="1:11" x14ac:dyDescent="0.25">
      <c r="A85" s="360"/>
      <c r="B85" s="10"/>
      <c r="C85" s="1"/>
      <c r="D85" s="1" t="s">
        <v>57</v>
      </c>
      <c r="E85" s="174" t="s">
        <v>0</v>
      </c>
      <c r="F85" s="352">
        <f>SUM(F80:F84)</f>
        <v>287420</v>
      </c>
      <c r="G85" s="353">
        <f>SUM(G80:G84)</f>
        <v>116480</v>
      </c>
      <c r="H85" s="354">
        <f t="shared" si="4"/>
        <v>403900</v>
      </c>
      <c r="I85" s="355">
        <f>SUM(I80:I84)</f>
        <v>254027</v>
      </c>
      <c r="J85" s="355">
        <f>SUM(J80:J84)</f>
        <v>260607.24</v>
      </c>
      <c r="K85" s="330"/>
    </row>
    <row r="86" spans="1:11" x14ac:dyDescent="0.25">
      <c r="A86" s="360"/>
      <c r="B86" s="6"/>
      <c r="C86" s="5"/>
      <c r="D86" s="5"/>
      <c r="E86" s="155" t="s">
        <v>0</v>
      </c>
      <c r="F86" s="340"/>
      <c r="G86" s="356"/>
      <c r="H86" s="357"/>
      <c r="I86" s="358"/>
      <c r="J86" s="358"/>
      <c r="K86" s="330"/>
    </row>
    <row r="87" spans="1:11" x14ac:dyDescent="0.25">
      <c r="A87" s="360"/>
      <c r="B87" s="6" t="s">
        <v>9</v>
      </c>
      <c r="C87" s="5" t="s">
        <v>34</v>
      </c>
      <c r="D87" s="5"/>
      <c r="E87" s="397" t="s">
        <v>0</v>
      </c>
      <c r="F87" s="344"/>
      <c r="G87" s="359"/>
      <c r="H87" s="342"/>
      <c r="I87" s="343"/>
      <c r="J87" s="343"/>
      <c r="K87" s="330"/>
    </row>
    <row r="88" spans="1:11" x14ac:dyDescent="0.25">
      <c r="A88" s="360"/>
      <c r="B88" s="6"/>
      <c r="C88" s="5"/>
      <c r="D88" s="43" t="s">
        <v>174</v>
      </c>
      <c r="E88" s="154">
        <v>5100</v>
      </c>
      <c r="F88" s="346" t="str">
        <f>'1st Detail'!L86</f>
        <v xml:space="preserve">                   -  </v>
      </c>
      <c r="G88" s="347" t="str">
        <f>'1st Detail'!M86</f>
        <v xml:space="preserve">                   -  </v>
      </c>
      <c r="H88" s="348" t="e">
        <f>F88+G88</f>
        <v>#VALUE!</v>
      </c>
      <c r="I88" s="349">
        <v>0</v>
      </c>
      <c r="J88" s="349">
        <v>0</v>
      </c>
      <c r="K88" s="330"/>
    </row>
    <row r="89" spans="1:11" x14ac:dyDescent="0.25">
      <c r="A89" s="360"/>
      <c r="B89" s="6"/>
      <c r="C89" s="5"/>
      <c r="D89" s="5" t="s">
        <v>35</v>
      </c>
      <c r="E89" s="154">
        <v>5200</v>
      </c>
      <c r="F89" s="346">
        <f>'1st Detail'!L87</f>
        <v>1662</v>
      </c>
      <c r="G89" s="347" t="str">
        <f>'1st Detail'!M87</f>
        <v xml:space="preserve">                   -  </v>
      </c>
      <c r="H89" s="348" t="e">
        <f t="shared" ref="H89:H97" si="5">F89+G89</f>
        <v>#VALUE!</v>
      </c>
      <c r="I89" s="349">
        <v>1711.86</v>
      </c>
      <c r="J89" s="349">
        <v>1763.2157999999999</v>
      </c>
      <c r="K89" s="330"/>
    </row>
    <row r="90" spans="1:11" x14ac:dyDescent="0.25">
      <c r="A90" s="360"/>
      <c r="B90" s="6"/>
      <c r="C90" s="5"/>
      <c r="D90" s="5" t="s">
        <v>70</v>
      </c>
      <c r="E90" s="171">
        <v>5300</v>
      </c>
      <c r="F90" s="346">
        <f>'1st Detail'!L88</f>
        <v>19000</v>
      </c>
      <c r="G90" s="347" t="str">
        <f>'1st Detail'!M88</f>
        <v xml:space="preserve">                   -  </v>
      </c>
      <c r="H90" s="348" t="e">
        <f t="shared" si="5"/>
        <v>#VALUE!</v>
      </c>
      <c r="I90" s="349">
        <v>19570</v>
      </c>
      <c r="J90" s="349">
        <v>20157.099999999999</v>
      </c>
      <c r="K90" s="330"/>
    </row>
    <row r="91" spans="1:11" x14ac:dyDescent="0.25">
      <c r="A91" s="360"/>
      <c r="B91" s="6"/>
      <c r="C91" s="5"/>
      <c r="D91" s="5" t="s">
        <v>58</v>
      </c>
      <c r="E91" s="172" t="s">
        <v>145</v>
      </c>
      <c r="F91" s="346">
        <f>'1st Detail'!L89</f>
        <v>73330</v>
      </c>
      <c r="G91" s="347" t="str">
        <f>'1st Detail'!M89</f>
        <v xml:space="preserve">                   -  </v>
      </c>
      <c r="H91" s="348" t="e">
        <f t="shared" si="5"/>
        <v>#VALUE!</v>
      </c>
      <c r="I91" s="349">
        <v>75529.899999999994</v>
      </c>
      <c r="J91" s="349">
        <v>77795.797000000006</v>
      </c>
      <c r="K91" s="330"/>
    </row>
    <row r="92" spans="1:11" x14ac:dyDescent="0.25">
      <c r="A92" s="360"/>
      <c r="B92" s="6"/>
      <c r="C92" s="5"/>
      <c r="D92" s="5" t="s">
        <v>87</v>
      </c>
      <c r="E92" s="171">
        <v>5500</v>
      </c>
      <c r="F92" s="346">
        <f>'1st Detail'!L90</f>
        <v>85065</v>
      </c>
      <c r="G92" s="347">
        <f>'1st Detail'!M90</f>
        <v>92700</v>
      </c>
      <c r="H92" s="348">
        <f t="shared" si="5"/>
        <v>177765</v>
      </c>
      <c r="I92" s="349">
        <v>169758.15</v>
      </c>
      <c r="J92" s="349">
        <v>174850.89449999999</v>
      </c>
      <c r="K92" s="330"/>
    </row>
    <row r="93" spans="1:11" x14ac:dyDescent="0.25">
      <c r="A93" s="360"/>
      <c r="B93" s="6"/>
      <c r="C93" s="5"/>
      <c r="D93" s="5" t="s">
        <v>74</v>
      </c>
      <c r="E93" s="171">
        <v>5600</v>
      </c>
      <c r="F93" s="346">
        <f>'1st Detail'!L91</f>
        <v>191027</v>
      </c>
      <c r="G93" s="347" t="str">
        <f>'1st Detail'!M91</f>
        <v xml:space="preserve">                   -  </v>
      </c>
      <c r="H93" s="348" t="e">
        <f t="shared" si="5"/>
        <v>#VALUE!</v>
      </c>
      <c r="I93" s="349">
        <v>196757.81</v>
      </c>
      <c r="J93" s="349">
        <v>202660.54430000001</v>
      </c>
      <c r="K93" s="330"/>
    </row>
    <row r="94" spans="1:11" x14ac:dyDescent="0.25">
      <c r="A94" s="360"/>
      <c r="B94" s="6"/>
      <c r="C94" s="5"/>
      <c r="D94" s="5" t="s">
        <v>245</v>
      </c>
      <c r="E94" s="174" t="s">
        <v>246</v>
      </c>
      <c r="F94" s="346">
        <f>'1st Detail'!L92</f>
        <v>0</v>
      </c>
      <c r="G94" s="347">
        <f>'1st Detail'!M92</f>
        <v>0</v>
      </c>
      <c r="H94" s="348">
        <f>F94+G94</f>
        <v>0</v>
      </c>
      <c r="I94" s="349"/>
      <c r="J94" s="349"/>
      <c r="K94" s="330"/>
    </row>
    <row r="95" spans="1:11" x14ac:dyDescent="0.25">
      <c r="A95" s="360"/>
      <c r="B95" s="5"/>
      <c r="C95" s="5"/>
      <c r="D95" s="5" t="s">
        <v>88</v>
      </c>
      <c r="E95" s="174">
        <v>5800</v>
      </c>
      <c r="F95" s="346">
        <f>'1st Detail'!L93</f>
        <v>498353.42</v>
      </c>
      <c r="G95" s="347">
        <f>'1st Detail'!M93</f>
        <v>100000</v>
      </c>
      <c r="H95" s="348">
        <f t="shared" si="5"/>
        <v>598353.41999999993</v>
      </c>
      <c r="I95" s="349">
        <v>617338.22080459073</v>
      </c>
      <c r="J95" s="349">
        <v>643009.50517262507</v>
      </c>
      <c r="K95" s="330"/>
    </row>
    <row r="96" spans="1:11" x14ac:dyDescent="0.25">
      <c r="A96" s="360"/>
      <c r="B96" s="5"/>
      <c r="C96" s="5"/>
      <c r="D96" s="5" t="s">
        <v>36</v>
      </c>
      <c r="E96" s="171">
        <v>5900</v>
      </c>
      <c r="F96" s="346">
        <f>'1st Detail'!L94</f>
        <v>23716.78</v>
      </c>
      <c r="G96" s="347" t="str">
        <f>'1st Detail'!M94</f>
        <v xml:space="preserve">                   -  </v>
      </c>
      <c r="H96" s="348" t="e">
        <f t="shared" si="5"/>
        <v>#VALUE!</v>
      </c>
      <c r="I96" s="349">
        <v>24428.2834</v>
      </c>
      <c r="J96" s="349">
        <v>25161.131902000001</v>
      </c>
      <c r="K96" s="330"/>
    </row>
    <row r="97" spans="1:11" x14ac:dyDescent="0.25">
      <c r="A97" s="360"/>
      <c r="B97" s="5"/>
      <c r="C97" s="5"/>
      <c r="D97" s="5" t="s">
        <v>59</v>
      </c>
      <c r="E97" s="174" t="s">
        <v>0</v>
      </c>
      <c r="F97" s="352">
        <f>SUM(F88:F96)</f>
        <v>892154.2</v>
      </c>
      <c r="G97" s="353">
        <f>SUM(G88:G96)</f>
        <v>192700</v>
      </c>
      <c r="H97" s="354">
        <f t="shared" si="5"/>
        <v>1084854.2</v>
      </c>
      <c r="I97" s="355">
        <f>SUM(I88:I96)</f>
        <v>1105094.2242045908</v>
      </c>
      <c r="J97" s="355">
        <f>SUM(J88:J96)</f>
        <v>1145398.188674625</v>
      </c>
      <c r="K97" s="330"/>
    </row>
    <row r="98" spans="1:11" x14ac:dyDescent="0.25">
      <c r="A98" s="360"/>
      <c r="B98" s="5"/>
      <c r="C98" s="5" t="s">
        <v>0</v>
      </c>
      <c r="D98" s="5"/>
      <c r="E98" s="155" t="s">
        <v>0</v>
      </c>
      <c r="F98" s="340"/>
      <c r="G98" s="356"/>
      <c r="H98" s="357"/>
      <c r="I98" s="358"/>
      <c r="J98" s="358"/>
      <c r="K98" s="330"/>
    </row>
    <row r="99" spans="1:11" x14ac:dyDescent="0.25">
      <c r="A99" s="360"/>
      <c r="B99" s="6" t="s">
        <v>11</v>
      </c>
      <c r="C99" s="43" t="s">
        <v>187</v>
      </c>
      <c r="D99" s="5"/>
      <c r="E99" s="155" t="s">
        <v>0</v>
      </c>
      <c r="F99" s="344"/>
      <c r="G99" s="359"/>
      <c r="H99" s="342"/>
      <c r="I99" s="343"/>
      <c r="J99" s="343"/>
      <c r="K99" s="330"/>
    </row>
    <row r="100" spans="1:11" x14ac:dyDescent="0.25">
      <c r="A100" s="360"/>
      <c r="B100" s="6"/>
      <c r="C100" s="5"/>
      <c r="D100" s="43" t="s">
        <v>175</v>
      </c>
      <c r="E100" s="154" t="s">
        <v>176</v>
      </c>
      <c r="F100" s="346">
        <f>'1st Detail'!L98</f>
        <v>0</v>
      </c>
      <c r="G100" s="347">
        <f>'1st Detail'!M98</f>
        <v>0</v>
      </c>
      <c r="H100" s="348">
        <f>F100+G100</f>
        <v>0</v>
      </c>
      <c r="I100" s="349"/>
      <c r="J100" s="349"/>
      <c r="K100" s="330"/>
    </row>
    <row r="101" spans="1:11" x14ac:dyDescent="0.25">
      <c r="A101" s="360"/>
      <c r="B101" s="6"/>
      <c r="C101" s="5"/>
      <c r="D101" s="5" t="s">
        <v>60</v>
      </c>
      <c r="E101" s="171">
        <v>6200</v>
      </c>
      <c r="F101" s="346">
        <f>'1st Detail'!L99</f>
        <v>0</v>
      </c>
      <c r="G101" s="347">
        <f>'1st Detail'!M99</f>
        <v>0</v>
      </c>
      <c r="H101" s="348">
        <f>F101+G101</f>
        <v>0</v>
      </c>
      <c r="I101" s="349"/>
      <c r="J101" s="349"/>
      <c r="K101" s="330"/>
    </row>
    <row r="102" spans="1:11" x14ac:dyDescent="0.25">
      <c r="A102" s="360"/>
      <c r="B102" s="6"/>
      <c r="C102" s="5"/>
      <c r="D102" s="5" t="s">
        <v>37</v>
      </c>
      <c r="E102" s="174" t="s">
        <v>0</v>
      </c>
      <c r="F102" s="377"/>
      <c r="G102" s="378"/>
      <c r="H102" s="379"/>
      <c r="I102" s="380"/>
      <c r="J102" s="380"/>
      <c r="K102" s="330"/>
    </row>
    <row r="103" spans="1:11" x14ac:dyDescent="0.25">
      <c r="A103" s="360"/>
      <c r="B103" s="6"/>
      <c r="C103" s="5"/>
      <c r="D103" s="5" t="s">
        <v>38</v>
      </c>
      <c r="E103" s="175">
        <v>6300</v>
      </c>
      <c r="F103" s="346">
        <f>'1st Detail'!L101</f>
        <v>0</v>
      </c>
      <c r="G103" s="347">
        <f>'1st Detail'!M101</f>
        <v>0</v>
      </c>
      <c r="H103" s="348">
        <f t="shared" ref="H103:H108" si="6">F103+G103</f>
        <v>0</v>
      </c>
      <c r="I103" s="349"/>
      <c r="J103" s="349"/>
      <c r="K103" s="330"/>
    </row>
    <row r="104" spans="1:11" x14ac:dyDescent="0.25">
      <c r="A104" s="360"/>
      <c r="B104" s="6"/>
      <c r="C104" s="5"/>
      <c r="D104" s="5" t="s">
        <v>39</v>
      </c>
      <c r="E104" s="171">
        <v>6400</v>
      </c>
      <c r="F104" s="346">
        <f>'1st Detail'!L102</f>
        <v>0</v>
      </c>
      <c r="G104" s="347">
        <f>'1st Detail'!M102</f>
        <v>0</v>
      </c>
      <c r="H104" s="348">
        <f t="shared" si="6"/>
        <v>0</v>
      </c>
      <c r="I104" s="349"/>
      <c r="J104" s="349"/>
      <c r="K104" s="330"/>
    </row>
    <row r="105" spans="1:11" x14ac:dyDescent="0.25">
      <c r="A105" s="360"/>
      <c r="B105" s="6"/>
      <c r="C105" s="5"/>
      <c r="D105" s="5" t="s">
        <v>40</v>
      </c>
      <c r="E105" s="174">
        <v>6500</v>
      </c>
      <c r="F105" s="346">
        <f>'1st Detail'!L103</f>
        <v>0</v>
      </c>
      <c r="G105" s="347">
        <f>'1st Detail'!M103</f>
        <v>0</v>
      </c>
      <c r="H105" s="348">
        <f t="shared" si="6"/>
        <v>0</v>
      </c>
      <c r="I105" s="349"/>
      <c r="J105" s="349"/>
      <c r="K105" s="330"/>
    </row>
    <row r="106" spans="1:11" ht="14.4" x14ac:dyDescent="0.3">
      <c r="A106" s="360"/>
      <c r="B106" s="6"/>
      <c r="C106" s="5"/>
      <c r="D106" s="398" t="s">
        <v>194</v>
      </c>
      <c r="E106" s="381">
        <v>6900</v>
      </c>
      <c r="F106" s="346">
        <f>'1st Detail'!L104</f>
        <v>8986</v>
      </c>
      <c r="G106" s="347">
        <f>'1st Detail'!M104</f>
        <v>0</v>
      </c>
      <c r="H106" s="348">
        <f t="shared" si="6"/>
        <v>8986</v>
      </c>
      <c r="I106" s="349">
        <v>8986</v>
      </c>
      <c r="J106" s="349">
        <v>8986</v>
      </c>
      <c r="K106" s="330"/>
    </row>
    <row r="107" spans="1:11" ht="14.4" x14ac:dyDescent="0.3">
      <c r="A107" s="360"/>
      <c r="B107" s="6"/>
      <c r="C107" s="5"/>
      <c r="D107" s="398" t="s">
        <v>278</v>
      </c>
      <c r="E107" s="438">
        <v>6910</v>
      </c>
      <c r="F107" s="346">
        <f>'1st Detail'!L105</f>
        <v>0</v>
      </c>
      <c r="G107" s="347">
        <f>'1st Detail'!M105</f>
        <v>0</v>
      </c>
      <c r="H107" s="348">
        <f t="shared" si="6"/>
        <v>0</v>
      </c>
      <c r="I107" s="439"/>
      <c r="J107" s="439"/>
      <c r="K107" s="330"/>
    </row>
    <row r="108" spans="1:11" x14ac:dyDescent="0.25">
      <c r="A108" s="360"/>
      <c r="B108" s="5"/>
      <c r="C108" s="5" t="s">
        <v>0</v>
      </c>
      <c r="D108" s="5" t="s">
        <v>61</v>
      </c>
      <c r="E108" s="174" t="s">
        <v>0</v>
      </c>
      <c r="F108" s="352">
        <f>SUM(F100:F101)+SUM(F103:F106)</f>
        <v>8986</v>
      </c>
      <c r="G108" s="353">
        <f>SUM(G100:G101)+SUM(G103:G107)</f>
        <v>0</v>
      </c>
      <c r="H108" s="354">
        <f t="shared" si="6"/>
        <v>8986</v>
      </c>
      <c r="I108" s="355">
        <f>SUM(I100:I101)+SUM(I103:I106)</f>
        <v>8986</v>
      </c>
      <c r="J108" s="355">
        <f>SUM(J100:J101)+SUM(J103:J106)</f>
        <v>8986</v>
      </c>
      <c r="K108" s="330"/>
    </row>
    <row r="109" spans="1:11" x14ac:dyDescent="0.25">
      <c r="A109" s="360"/>
      <c r="B109" s="5"/>
      <c r="C109" s="5"/>
      <c r="D109" s="5"/>
      <c r="E109" s="155" t="s">
        <v>0</v>
      </c>
      <c r="F109" s="340"/>
      <c r="G109" s="356"/>
      <c r="H109" s="357"/>
      <c r="I109" s="358"/>
      <c r="J109" s="358"/>
      <c r="K109" s="330"/>
    </row>
    <row r="110" spans="1:11" x14ac:dyDescent="0.25">
      <c r="A110" s="360"/>
      <c r="B110" s="6" t="s">
        <v>12</v>
      </c>
      <c r="C110" s="5" t="s">
        <v>135</v>
      </c>
      <c r="D110" s="5"/>
      <c r="E110" s="155" t="s">
        <v>0</v>
      </c>
      <c r="F110" s="344"/>
      <c r="G110" s="359"/>
      <c r="H110" s="342"/>
      <c r="I110" s="343"/>
      <c r="J110" s="343"/>
      <c r="K110" s="330"/>
    </row>
    <row r="111" spans="1:11" x14ac:dyDescent="0.25">
      <c r="A111" s="360"/>
      <c r="B111" s="4" t="s">
        <v>0</v>
      </c>
      <c r="C111" s="5"/>
      <c r="D111" s="5" t="s">
        <v>41</v>
      </c>
      <c r="E111" s="175" t="s">
        <v>83</v>
      </c>
      <c r="F111" s="346">
        <f>'1st Detail'!L109</f>
        <v>0</v>
      </c>
      <c r="G111" s="347">
        <f>'1st Detail'!M109</f>
        <v>0</v>
      </c>
      <c r="H111" s="348">
        <f t="shared" ref="H111:H122" si="7">F111+G111</f>
        <v>0</v>
      </c>
      <c r="I111" s="349"/>
      <c r="J111" s="349"/>
      <c r="K111" s="330"/>
    </row>
    <row r="112" spans="1:11" x14ac:dyDescent="0.25">
      <c r="A112" s="360"/>
      <c r="B112" s="6"/>
      <c r="C112" s="5"/>
      <c r="D112" s="5" t="s">
        <v>89</v>
      </c>
      <c r="E112" s="172" t="s">
        <v>84</v>
      </c>
      <c r="F112" s="346">
        <f>'1st Detail'!L110</f>
        <v>0</v>
      </c>
      <c r="G112" s="347">
        <f>'1st Detail'!M110</f>
        <v>0</v>
      </c>
      <c r="H112" s="348">
        <f t="shared" si="7"/>
        <v>0</v>
      </c>
      <c r="I112" s="349"/>
      <c r="J112" s="349"/>
      <c r="K112" s="330"/>
    </row>
    <row r="113" spans="1:11" x14ac:dyDescent="0.25">
      <c r="A113" s="360"/>
      <c r="B113" s="6"/>
      <c r="C113" s="5"/>
      <c r="D113" s="5" t="s">
        <v>142</v>
      </c>
      <c r="E113" s="175" t="s">
        <v>140</v>
      </c>
      <c r="F113" s="346">
        <f>'1st Detail'!L111</f>
        <v>0</v>
      </c>
      <c r="G113" s="347">
        <f>'1st Detail'!M111</f>
        <v>0</v>
      </c>
      <c r="H113" s="348">
        <f t="shared" si="7"/>
        <v>0</v>
      </c>
      <c r="I113" s="349"/>
      <c r="J113" s="349"/>
      <c r="K113" s="330"/>
    </row>
    <row r="114" spans="1:11" x14ac:dyDescent="0.25">
      <c r="A114" s="360"/>
      <c r="B114" s="6"/>
      <c r="C114" s="5"/>
      <c r="D114" s="5" t="s">
        <v>143</v>
      </c>
      <c r="E114" s="172" t="s">
        <v>141</v>
      </c>
      <c r="F114" s="346">
        <f>'1st Detail'!L112</f>
        <v>0</v>
      </c>
      <c r="G114" s="347">
        <f>'1st Detail'!M112</f>
        <v>0</v>
      </c>
      <c r="H114" s="348">
        <f t="shared" si="7"/>
        <v>0</v>
      </c>
      <c r="I114" s="349"/>
      <c r="J114" s="349"/>
      <c r="K114" s="330"/>
    </row>
    <row r="115" spans="1:11" x14ac:dyDescent="0.25">
      <c r="A115" s="360"/>
      <c r="B115" s="6"/>
      <c r="C115" s="5"/>
      <c r="D115" s="5" t="s">
        <v>71</v>
      </c>
      <c r="E115" s="172" t="s">
        <v>188</v>
      </c>
      <c r="F115" s="346">
        <f>'1st Detail'!L113</f>
        <v>0</v>
      </c>
      <c r="G115" s="347">
        <f>'1st Detail'!M113</f>
        <v>0</v>
      </c>
      <c r="H115" s="348">
        <f t="shared" si="7"/>
        <v>0</v>
      </c>
      <c r="I115" s="349"/>
      <c r="J115" s="349"/>
      <c r="K115" s="330"/>
    </row>
    <row r="116" spans="1:11" x14ac:dyDescent="0.25">
      <c r="A116" s="360"/>
      <c r="B116" s="6"/>
      <c r="C116" s="5"/>
      <c r="D116" s="5" t="s">
        <v>255</v>
      </c>
      <c r="E116" s="423" t="s">
        <v>254</v>
      </c>
      <c r="F116" s="346">
        <f>'1st Detail'!L114</f>
        <v>0</v>
      </c>
      <c r="G116" s="347">
        <f>'1st Detail'!M114</f>
        <v>0</v>
      </c>
      <c r="H116" s="348">
        <f>F116+G116</f>
        <v>0</v>
      </c>
      <c r="I116" s="349"/>
      <c r="J116" s="349"/>
      <c r="K116" s="330"/>
    </row>
    <row r="117" spans="1:11" x14ac:dyDescent="0.25">
      <c r="A117" s="360"/>
      <c r="B117" s="6"/>
      <c r="C117" s="5"/>
      <c r="D117" s="1" t="s">
        <v>72</v>
      </c>
      <c r="E117" s="174" t="s">
        <v>0</v>
      </c>
      <c r="F117" s="377"/>
      <c r="G117" s="378"/>
      <c r="H117" s="379"/>
      <c r="I117" s="380"/>
      <c r="J117" s="380"/>
      <c r="K117" s="330"/>
    </row>
    <row r="118" spans="1:11" x14ac:dyDescent="0.25">
      <c r="A118" s="360"/>
      <c r="B118" s="6"/>
      <c r="C118" s="5"/>
      <c r="D118" s="5" t="s">
        <v>45</v>
      </c>
      <c r="E118" s="154">
        <v>7438</v>
      </c>
      <c r="F118" s="346">
        <f>'1st Detail'!L116</f>
        <v>0</v>
      </c>
      <c r="G118" s="347">
        <f>'1st Detail'!M116</f>
        <v>0</v>
      </c>
      <c r="H118" s="348">
        <f t="shared" si="7"/>
        <v>0</v>
      </c>
      <c r="I118" s="349"/>
      <c r="J118" s="349"/>
      <c r="K118" s="330"/>
    </row>
    <row r="119" spans="1:11" x14ac:dyDescent="0.25">
      <c r="A119" s="360"/>
      <c r="B119" s="6"/>
      <c r="C119" s="5"/>
      <c r="D119" s="43" t="s">
        <v>195</v>
      </c>
      <c r="E119" s="171">
        <v>7439</v>
      </c>
      <c r="F119" s="346">
        <f>'1st Detail'!L117</f>
        <v>0</v>
      </c>
      <c r="G119" s="347">
        <f>'1st Detail'!M117</f>
        <v>0</v>
      </c>
      <c r="H119" s="348">
        <f t="shared" si="7"/>
        <v>0</v>
      </c>
      <c r="I119" s="349"/>
      <c r="J119" s="349"/>
      <c r="K119" s="330"/>
    </row>
    <row r="120" spans="1:11" x14ac:dyDescent="0.25">
      <c r="A120" s="360"/>
      <c r="B120" s="6"/>
      <c r="C120" s="5"/>
      <c r="D120" s="5" t="s">
        <v>62</v>
      </c>
      <c r="E120" s="174" t="s">
        <v>0</v>
      </c>
      <c r="F120" s="352">
        <f>SUM(F111:F116,F118:F119)</f>
        <v>0</v>
      </c>
      <c r="G120" s="353">
        <f>SUM(G111:G116,G118:G119)</f>
        <v>0</v>
      </c>
      <c r="H120" s="354">
        <f t="shared" si="7"/>
        <v>0</v>
      </c>
      <c r="I120" s="355">
        <f>SUM(I111:I116,I118:I119)</f>
        <v>0</v>
      </c>
      <c r="J120" s="355">
        <f>SUM(J111:J116,J118:J119)</f>
        <v>0</v>
      </c>
      <c r="K120" s="330"/>
    </row>
    <row r="121" spans="1:11" x14ac:dyDescent="0.25">
      <c r="A121" s="360"/>
      <c r="B121" s="6"/>
      <c r="C121" s="5"/>
      <c r="D121" s="5"/>
      <c r="E121" s="155" t="s">
        <v>0</v>
      </c>
      <c r="F121" s="382"/>
      <c r="G121" s="383"/>
      <c r="H121" s="384"/>
      <c r="I121" s="385"/>
      <c r="J121" s="385"/>
      <c r="K121" s="330"/>
    </row>
    <row r="122" spans="1:11" x14ac:dyDescent="0.25">
      <c r="A122" s="360"/>
      <c r="B122" s="4" t="s">
        <v>13</v>
      </c>
      <c r="C122" s="5" t="s">
        <v>14</v>
      </c>
      <c r="D122" s="5"/>
      <c r="E122" s="155" t="s">
        <v>0</v>
      </c>
      <c r="F122" s="352">
        <f>SUM(F55,F63,F77,F85,F97,F108,F120)</f>
        <v>3910362.9699999997</v>
      </c>
      <c r="G122" s="353">
        <f>SUM(G55,G63,G77,G85,G97,G108,G120)</f>
        <v>1453183.4700000002</v>
      </c>
      <c r="H122" s="354">
        <f t="shared" si="7"/>
        <v>5363546.4399999995</v>
      </c>
      <c r="I122" s="355">
        <f>SUM(I55,I63,I77,I85,I97,I108,I120)</f>
        <v>5332094.2460513096</v>
      </c>
      <c r="J122" s="355">
        <f>SUM(J55,J63,J77,J85,J97,J108,J120)</f>
        <v>5511192.5876967451</v>
      </c>
      <c r="K122" s="330"/>
    </row>
    <row r="123" spans="1:11" x14ac:dyDescent="0.25">
      <c r="A123" s="360"/>
      <c r="B123" s="6"/>
      <c r="C123" s="5"/>
      <c r="D123" s="5"/>
      <c r="E123" s="155" t="s">
        <v>0</v>
      </c>
      <c r="F123" s="340"/>
      <c r="G123" s="356"/>
      <c r="H123" s="357"/>
      <c r="I123" s="358"/>
      <c r="J123" s="358"/>
      <c r="K123" s="330"/>
    </row>
    <row r="124" spans="1:11" x14ac:dyDescent="0.25">
      <c r="A124" s="339" t="s">
        <v>15</v>
      </c>
      <c r="B124" s="4" t="s">
        <v>90</v>
      </c>
      <c r="C124" s="5"/>
      <c r="D124" s="5"/>
      <c r="E124" s="155" t="s">
        <v>0</v>
      </c>
      <c r="F124" s="344"/>
      <c r="G124" s="359"/>
      <c r="H124" s="342"/>
      <c r="I124" s="343"/>
      <c r="J124" s="343"/>
      <c r="K124" s="330"/>
    </row>
    <row r="125" spans="1:11" ht="14.4" thickBot="1" x14ac:dyDescent="0.3">
      <c r="A125" s="386"/>
      <c r="B125" s="387" t="s">
        <v>105</v>
      </c>
      <c r="C125" s="319"/>
      <c r="D125" s="364"/>
      <c r="E125" s="366" t="s">
        <v>0</v>
      </c>
      <c r="F125" s="367">
        <f>SUM(F47-F122)</f>
        <v>637417.77000000048</v>
      </c>
      <c r="G125" s="368">
        <f>SUM(G47-G122)</f>
        <v>-457966.88000000012</v>
      </c>
      <c r="H125" s="369">
        <f>F125+G125</f>
        <v>179450.89000000036</v>
      </c>
      <c r="I125" s="370">
        <f>SUM(I47-I122)</f>
        <v>92837.661987782456</v>
      </c>
      <c r="J125" s="370">
        <f>SUM(J47-J122)</f>
        <v>29318.264469979331</v>
      </c>
      <c r="K125" s="312"/>
    </row>
    <row r="126" spans="1:11" ht="40.35" customHeight="1" thickBot="1" x14ac:dyDescent="0.3">
      <c r="A126" s="371"/>
      <c r="B126" s="371"/>
      <c r="C126" s="371"/>
      <c r="D126" s="371"/>
      <c r="E126" s="371"/>
      <c r="F126" s="371"/>
      <c r="G126" s="371"/>
      <c r="H126" s="371"/>
      <c r="I126" s="371"/>
      <c r="J126" s="371"/>
      <c r="K126" s="330"/>
    </row>
    <row r="127" spans="1:11" ht="18" customHeight="1" x14ac:dyDescent="0.25">
      <c r="A127" s="372"/>
      <c r="B127" s="373"/>
      <c r="C127" s="373"/>
      <c r="D127" s="374"/>
      <c r="E127" s="375"/>
      <c r="F127" s="482" t="str">
        <f>F19</f>
        <v>FY 2022/23</v>
      </c>
      <c r="G127" s="483"/>
      <c r="H127" s="484"/>
      <c r="I127" s="376" t="s">
        <v>181</v>
      </c>
      <c r="J127" s="376" t="s">
        <v>181</v>
      </c>
      <c r="K127" s="330"/>
    </row>
    <row r="128" spans="1:11" x14ac:dyDescent="0.25">
      <c r="A128" s="333"/>
      <c r="B128" s="334"/>
      <c r="C128" s="334"/>
      <c r="D128" s="335" t="s">
        <v>120</v>
      </c>
      <c r="E128" s="336" t="s">
        <v>75</v>
      </c>
      <c r="F128" s="328" t="s">
        <v>159</v>
      </c>
      <c r="G128" s="62" t="s">
        <v>160</v>
      </c>
      <c r="H128" s="337" t="s">
        <v>161</v>
      </c>
      <c r="I128" s="338" t="str">
        <f>I20</f>
        <v>2023/24</v>
      </c>
      <c r="J128" s="338" t="str">
        <f>J20</f>
        <v>2024/25</v>
      </c>
      <c r="K128" s="330"/>
    </row>
    <row r="129" spans="1:16" x14ac:dyDescent="0.25">
      <c r="A129" s="339" t="s">
        <v>16</v>
      </c>
      <c r="B129" s="4" t="s">
        <v>123</v>
      </c>
      <c r="C129" s="5"/>
      <c r="D129" s="5"/>
      <c r="E129" s="155" t="s">
        <v>0</v>
      </c>
      <c r="F129" s="344"/>
      <c r="G129" s="359"/>
      <c r="H129" s="342"/>
      <c r="I129" s="343"/>
      <c r="J129" s="343"/>
      <c r="K129" s="330"/>
      <c r="N129" s="331" t="s">
        <v>182</v>
      </c>
      <c r="O129" t="s">
        <v>183</v>
      </c>
      <c r="P129" s="332" t="s">
        <v>184</v>
      </c>
    </row>
    <row r="130" spans="1:16" x14ac:dyDescent="0.25">
      <c r="A130" s="339"/>
      <c r="B130" s="4" t="s">
        <v>3</v>
      </c>
      <c r="C130" s="5" t="s">
        <v>101</v>
      </c>
      <c r="D130" s="5"/>
      <c r="E130" s="154" t="s">
        <v>103</v>
      </c>
      <c r="F130" s="346">
        <f>'1st Detail'!L126</f>
        <v>0</v>
      </c>
      <c r="G130" s="347">
        <f>'1st Detail'!M126</f>
        <v>0</v>
      </c>
      <c r="H130" s="348">
        <f>F130+G130</f>
        <v>0</v>
      </c>
      <c r="I130" s="349"/>
      <c r="J130" s="349"/>
      <c r="K130" s="330"/>
      <c r="N130" s="331" t="s">
        <v>183</v>
      </c>
      <c r="O130" t="s">
        <v>184</v>
      </c>
      <c r="P130" s="332" t="s">
        <v>185</v>
      </c>
    </row>
    <row r="131" spans="1:16" x14ac:dyDescent="0.25">
      <c r="A131" s="339"/>
      <c r="B131" s="4" t="s">
        <v>4</v>
      </c>
      <c r="C131" s="1" t="s">
        <v>134</v>
      </c>
      <c r="D131" s="1"/>
      <c r="E131" s="171" t="s">
        <v>104</v>
      </c>
      <c r="F131" s="346">
        <f>'1st Detail'!L127</f>
        <v>0</v>
      </c>
      <c r="G131" s="347">
        <f>'1st Detail'!M127</f>
        <v>0</v>
      </c>
      <c r="H131" s="348">
        <f>F131+G131</f>
        <v>0</v>
      </c>
      <c r="I131" s="349"/>
      <c r="J131" s="349"/>
      <c r="K131" s="330"/>
    </row>
    <row r="132" spans="1:16" x14ac:dyDescent="0.25">
      <c r="A132" s="339"/>
      <c r="B132" s="4" t="s">
        <v>5</v>
      </c>
      <c r="C132" s="1" t="s">
        <v>125</v>
      </c>
      <c r="D132" s="1"/>
      <c r="E132" s="174"/>
      <c r="F132" s="377"/>
      <c r="G132" s="378"/>
      <c r="H132" s="379"/>
      <c r="I132" s="380"/>
      <c r="J132" s="380"/>
      <c r="K132" s="330"/>
    </row>
    <row r="133" spans="1:16" x14ac:dyDescent="0.25">
      <c r="A133" s="339"/>
      <c r="B133" s="4"/>
      <c r="C133" s="1" t="s">
        <v>136</v>
      </c>
      <c r="D133" s="1"/>
      <c r="E133" s="154" t="s">
        <v>85</v>
      </c>
      <c r="F133" s="346">
        <f>'1st Detail'!L129</f>
        <v>-457966.88</v>
      </c>
      <c r="G133" s="347">
        <f>'1st Detail'!M129</f>
        <v>457966.88</v>
      </c>
      <c r="H133" s="348">
        <f>F133+G133</f>
        <v>0</v>
      </c>
      <c r="I133" s="349"/>
      <c r="J133" s="349"/>
      <c r="K133" s="330"/>
    </row>
    <row r="134" spans="1:16" x14ac:dyDescent="0.25">
      <c r="A134" s="339"/>
      <c r="B134" s="4" t="s">
        <v>0</v>
      </c>
      <c r="C134" s="1"/>
      <c r="D134" s="1"/>
      <c r="E134" s="174" t="s">
        <v>0</v>
      </c>
      <c r="F134" s="340"/>
      <c r="G134" s="356"/>
      <c r="H134" s="357"/>
      <c r="I134" s="358"/>
      <c r="J134" s="358"/>
      <c r="K134" s="330"/>
    </row>
    <row r="135" spans="1:16" x14ac:dyDescent="0.25">
      <c r="A135" s="360"/>
      <c r="B135" s="4" t="s">
        <v>6</v>
      </c>
      <c r="C135" s="1" t="s">
        <v>124</v>
      </c>
      <c r="D135" s="1"/>
      <c r="E135" s="155" t="s">
        <v>0</v>
      </c>
      <c r="F135" s="352">
        <f>SUM(+F130-F131+F133)</f>
        <v>-457966.88</v>
      </c>
      <c r="G135" s="353">
        <f>SUM(+G130-G131+G133)</f>
        <v>457966.88</v>
      </c>
      <c r="H135" s="354">
        <f>F135+G135</f>
        <v>0</v>
      </c>
      <c r="I135" s="355">
        <f>SUM(+I130-I131+I133)</f>
        <v>0</v>
      </c>
      <c r="J135" s="355">
        <f>SUM(+J130-J131+J133)</f>
        <v>0</v>
      </c>
      <c r="K135" s="330"/>
    </row>
    <row r="136" spans="1:16" x14ac:dyDescent="0.25">
      <c r="A136" s="360"/>
      <c r="B136" s="5"/>
      <c r="C136" s="5"/>
      <c r="D136" s="5"/>
      <c r="E136" s="155" t="s">
        <v>0</v>
      </c>
      <c r="F136" s="340"/>
      <c r="G136" s="356"/>
      <c r="H136" s="357"/>
      <c r="I136" s="358"/>
      <c r="J136" s="358"/>
      <c r="K136" s="330"/>
    </row>
    <row r="137" spans="1:16" x14ac:dyDescent="0.25">
      <c r="A137" s="339" t="s">
        <v>17</v>
      </c>
      <c r="B137" s="4" t="s">
        <v>102</v>
      </c>
      <c r="C137" s="5"/>
      <c r="D137" s="5"/>
      <c r="E137" s="155" t="s">
        <v>0</v>
      </c>
      <c r="F137" s="352">
        <f>SUM(F125,F135)</f>
        <v>179450.89000000048</v>
      </c>
      <c r="G137" s="353">
        <f>SUM(G125,G135)</f>
        <v>0</v>
      </c>
      <c r="H137" s="354">
        <f>F137+G137</f>
        <v>179450.89000000048</v>
      </c>
      <c r="I137" s="355">
        <f>SUM(I125,I135)</f>
        <v>92837.661987782456</v>
      </c>
      <c r="J137" s="355">
        <f>SUM(J125,J135)</f>
        <v>29318.264469979331</v>
      </c>
      <c r="K137" s="330"/>
    </row>
    <row r="138" spans="1:16" x14ac:dyDescent="0.25">
      <c r="A138" s="360"/>
      <c r="B138" s="5" t="s">
        <v>0</v>
      </c>
      <c r="C138" s="5"/>
      <c r="D138" s="5"/>
      <c r="E138" s="155" t="s">
        <v>0</v>
      </c>
      <c r="F138" s="340"/>
      <c r="G138" s="356"/>
      <c r="H138" s="357"/>
      <c r="I138" s="358"/>
      <c r="J138" s="358"/>
      <c r="K138" s="330"/>
    </row>
    <row r="139" spans="1:16" x14ac:dyDescent="0.25">
      <c r="A139" s="339" t="s">
        <v>18</v>
      </c>
      <c r="B139" s="4" t="s">
        <v>19</v>
      </c>
      <c r="C139" s="5"/>
      <c r="D139" s="5"/>
      <c r="E139" s="155" t="s">
        <v>0</v>
      </c>
      <c r="F139" s="344"/>
      <c r="G139" s="359"/>
      <c r="H139" s="342"/>
      <c r="I139" s="343"/>
      <c r="J139" s="343"/>
      <c r="K139" s="330"/>
    </row>
    <row r="140" spans="1:16" x14ac:dyDescent="0.25">
      <c r="A140" s="339"/>
      <c r="B140" s="4" t="s">
        <v>3</v>
      </c>
      <c r="C140" s="5" t="s">
        <v>126</v>
      </c>
      <c r="D140" s="5"/>
      <c r="E140" s="155"/>
      <c r="F140" s="344"/>
      <c r="G140" s="359"/>
      <c r="H140" s="342"/>
      <c r="I140" s="343"/>
      <c r="J140" s="343"/>
      <c r="K140" s="330"/>
    </row>
    <row r="141" spans="1:16" x14ac:dyDescent="0.25">
      <c r="A141" s="360"/>
      <c r="B141" s="4"/>
      <c r="C141" s="5" t="s">
        <v>20</v>
      </c>
      <c r="D141" s="5" t="s">
        <v>127</v>
      </c>
      <c r="E141" s="154">
        <v>9791</v>
      </c>
      <c r="F141" s="346">
        <f>'1st Detail'!L137</f>
        <v>1468305.09</v>
      </c>
      <c r="G141" s="347">
        <f>'1st Detail'!M137</f>
        <v>0</v>
      </c>
      <c r="H141" s="348">
        <f>F141+G141</f>
        <v>1468305.09</v>
      </c>
      <c r="I141" s="355">
        <f>H144</f>
        <v>1647755.9800000004</v>
      </c>
      <c r="J141" s="355">
        <f>I144</f>
        <v>1740593.6419877829</v>
      </c>
      <c r="K141" s="330"/>
    </row>
    <row r="142" spans="1:16" x14ac:dyDescent="0.25">
      <c r="A142" s="360" t="s">
        <v>0</v>
      </c>
      <c r="B142" s="5"/>
      <c r="C142" s="5" t="s">
        <v>21</v>
      </c>
      <c r="D142" s="5" t="s">
        <v>247</v>
      </c>
      <c r="E142" s="173" t="s">
        <v>130</v>
      </c>
      <c r="F142" s="346">
        <f>'1st Detail'!L138</f>
        <v>0</v>
      </c>
      <c r="G142" s="347">
        <f>'1st Detail'!M138</f>
        <v>0</v>
      </c>
      <c r="H142" s="348">
        <f>F142+G142</f>
        <v>0</v>
      </c>
      <c r="I142" s="349"/>
      <c r="J142" s="349"/>
      <c r="K142" s="330"/>
    </row>
    <row r="143" spans="1:16" x14ac:dyDescent="0.25">
      <c r="A143" s="362"/>
      <c r="B143" s="1"/>
      <c r="C143" s="1" t="s">
        <v>46</v>
      </c>
      <c r="D143" s="1" t="s">
        <v>22</v>
      </c>
      <c r="E143" s="174" t="s">
        <v>0</v>
      </c>
      <c r="F143" s="352">
        <f>SUM(F141:F142)</f>
        <v>1468305.09</v>
      </c>
      <c r="G143" s="353">
        <f>SUM(G141:G142)</f>
        <v>0</v>
      </c>
      <c r="H143" s="354">
        <f>F143+G143</f>
        <v>1468305.09</v>
      </c>
      <c r="I143" s="355">
        <f>SUM(I141:I142)</f>
        <v>1647755.9800000004</v>
      </c>
      <c r="J143" s="355">
        <f>SUM(J141:J142)</f>
        <v>1740593.6419877829</v>
      </c>
      <c r="K143" s="330"/>
    </row>
    <row r="144" spans="1:16" x14ac:dyDescent="0.25">
      <c r="A144" s="362"/>
      <c r="B144" s="10" t="s">
        <v>4</v>
      </c>
      <c r="C144" s="1" t="s">
        <v>122</v>
      </c>
      <c r="D144" s="1"/>
      <c r="E144" s="155" t="s">
        <v>0</v>
      </c>
      <c r="F144" s="352">
        <f>SUM(F137,F143)</f>
        <v>1647755.9800000004</v>
      </c>
      <c r="G144" s="353">
        <f>SUM(G137,G143)</f>
        <v>0</v>
      </c>
      <c r="H144" s="354">
        <f>F144+G144</f>
        <v>1647755.9800000004</v>
      </c>
      <c r="I144" s="355">
        <f>SUM(I137,I143)</f>
        <v>1740593.6419877829</v>
      </c>
      <c r="J144" s="355">
        <f>SUM(J137,J143)</f>
        <v>1769911.9064577622</v>
      </c>
      <c r="K144" s="330"/>
    </row>
    <row r="145" spans="1:11" x14ac:dyDescent="0.25">
      <c r="A145" s="362"/>
      <c r="B145" s="10"/>
      <c r="C145" s="1"/>
      <c r="D145" s="1"/>
      <c r="E145" s="155"/>
      <c r="F145" s="388"/>
      <c r="G145" s="389"/>
      <c r="H145" s="390"/>
      <c r="I145" s="391"/>
      <c r="J145" s="391"/>
      <c r="K145" s="330"/>
    </row>
    <row r="146" spans="1:11" x14ac:dyDescent="0.25">
      <c r="A146" s="362"/>
      <c r="B146" s="1"/>
      <c r="C146" s="1" t="s">
        <v>214</v>
      </c>
      <c r="D146" s="1"/>
      <c r="E146" s="155" t="s">
        <v>0</v>
      </c>
      <c r="F146" s="416"/>
      <c r="G146" s="417"/>
      <c r="H146" s="418"/>
      <c r="I146" s="419"/>
      <c r="J146" s="419"/>
      <c r="K146" s="330"/>
    </row>
    <row r="147" spans="1:11" x14ac:dyDescent="0.25">
      <c r="A147" s="362"/>
      <c r="B147" s="1"/>
      <c r="C147" s="1" t="s">
        <v>198</v>
      </c>
      <c r="D147" s="1" t="s">
        <v>199</v>
      </c>
      <c r="E147" s="155"/>
      <c r="F147" s="352"/>
      <c r="G147" s="353"/>
      <c r="H147" s="354"/>
      <c r="I147" s="355"/>
      <c r="J147" s="355"/>
      <c r="K147" s="330"/>
    </row>
    <row r="148" spans="1:11" x14ac:dyDescent="0.25">
      <c r="A148" s="362"/>
      <c r="B148" s="1"/>
      <c r="C148" s="1"/>
      <c r="D148" s="1" t="s">
        <v>211</v>
      </c>
      <c r="E148" s="154">
        <v>9711</v>
      </c>
      <c r="F148" s="346">
        <f>'1st Detail'!L144</f>
        <v>0</v>
      </c>
      <c r="G148" s="347">
        <f>'1st Detail'!M144</f>
        <v>0</v>
      </c>
      <c r="H148" s="348">
        <f>F148+G148</f>
        <v>0</v>
      </c>
      <c r="I148" s="349"/>
      <c r="J148" s="349"/>
      <c r="K148" s="330"/>
    </row>
    <row r="149" spans="1:11" x14ac:dyDescent="0.25">
      <c r="A149" s="362"/>
      <c r="B149" s="1"/>
      <c r="C149" s="1"/>
      <c r="D149" s="1" t="s">
        <v>212</v>
      </c>
      <c r="E149" s="171">
        <v>9712</v>
      </c>
      <c r="F149" s="346">
        <f>'1st Detail'!L145</f>
        <v>0</v>
      </c>
      <c r="G149" s="347">
        <f>'1st Detail'!M145</f>
        <v>0</v>
      </c>
      <c r="H149" s="348">
        <f>F149+G149</f>
        <v>0</v>
      </c>
      <c r="I149" s="349"/>
      <c r="J149" s="349"/>
      <c r="K149" s="330"/>
    </row>
    <row r="150" spans="1:11" x14ac:dyDescent="0.25">
      <c r="A150" s="362"/>
      <c r="B150" s="1"/>
      <c r="C150" s="1"/>
      <c r="D150" s="1" t="s">
        <v>213</v>
      </c>
      <c r="E150" s="171">
        <v>9713</v>
      </c>
      <c r="F150" s="346">
        <f>'1st Detail'!L146</f>
        <v>0</v>
      </c>
      <c r="G150" s="347">
        <f>'1st Detail'!M146</f>
        <v>0</v>
      </c>
      <c r="H150" s="348">
        <f>F150+G150</f>
        <v>0</v>
      </c>
      <c r="I150" s="349"/>
      <c r="J150" s="349"/>
      <c r="K150" s="330"/>
    </row>
    <row r="151" spans="1:11" x14ac:dyDescent="0.25">
      <c r="A151" s="362"/>
      <c r="B151" s="1"/>
      <c r="C151" s="1"/>
      <c r="D151" s="1" t="s">
        <v>197</v>
      </c>
      <c r="E151" s="171">
        <v>9719</v>
      </c>
      <c r="F151" s="346">
        <f>'1st Detail'!L147</f>
        <v>0</v>
      </c>
      <c r="G151" s="347">
        <f>'1st Detail'!M147</f>
        <v>0</v>
      </c>
      <c r="H151" s="348">
        <f>F151+G151</f>
        <v>0</v>
      </c>
      <c r="I151" s="349"/>
      <c r="J151" s="349"/>
      <c r="K151" s="330"/>
    </row>
    <row r="152" spans="1:11" x14ac:dyDescent="0.25">
      <c r="A152" s="362"/>
      <c r="B152" s="1"/>
      <c r="C152" s="1" t="s">
        <v>200</v>
      </c>
      <c r="D152" s="1"/>
      <c r="E152" s="171">
        <v>9740</v>
      </c>
      <c r="F152" s="352"/>
      <c r="G152" s="347">
        <f>'1st Detail'!M148</f>
        <v>0</v>
      </c>
      <c r="H152" s="348">
        <f>F152+G152</f>
        <v>0</v>
      </c>
      <c r="I152" s="349"/>
      <c r="J152" s="349"/>
      <c r="K152" s="330"/>
    </row>
    <row r="153" spans="1:11" x14ac:dyDescent="0.25">
      <c r="A153" s="362"/>
      <c r="B153" s="1"/>
      <c r="C153" s="1" t="s">
        <v>46</v>
      </c>
      <c r="D153" s="1" t="s">
        <v>201</v>
      </c>
      <c r="E153" s="171"/>
      <c r="F153" s="352"/>
      <c r="G153" s="353"/>
      <c r="H153" s="354"/>
      <c r="I153" s="355"/>
      <c r="J153" s="355"/>
      <c r="K153" s="330"/>
    </row>
    <row r="154" spans="1:11" x14ac:dyDescent="0.25">
      <c r="A154" s="362"/>
      <c r="B154" s="1"/>
      <c r="C154" s="1"/>
      <c r="D154" s="1" t="s">
        <v>202</v>
      </c>
      <c r="E154" s="171">
        <v>9750</v>
      </c>
      <c r="F154" s="346">
        <f>'1st Detail'!L150</f>
        <v>0</v>
      </c>
      <c r="G154" s="347">
        <f>'1st Detail'!M150</f>
        <v>0</v>
      </c>
      <c r="H154" s="348">
        <f>F154+G154</f>
        <v>0</v>
      </c>
      <c r="I154" s="349"/>
      <c r="J154" s="349"/>
      <c r="K154" s="330"/>
    </row>
    <row r="155" spans="1:11" x14ac:dyDescent="0.25">
      <c r="A155" s="362"/>
      <c r="B155" s="1"/>
      <c r="C155" s="1"/>
      <c r="D155" s="1" t="s">
        <v>203</v>
      </c>
      <c r="E155" s="171">
        <v>9760</v>
      </c>
      <c r="F155" s="346">
        <f>'1st Detail'!L150</f>
        <v>0</v>
      </c>
      <c r="G155" s="347">
        <f>'1st Detail'!M151</f>
        <v>0</v>
      </c>
      <c r="H155" s="348">
        <f>F155+G155</f>
        <v>0</v>
      </c>
      <c r="I155" s="349"/>
      <c r="J155" s="349"/>
      <c r="K155" s="330"/>
    </row>
    <row r="156" spans="1:11" x14ac:dyDescent="0.25">
      <c r="A156" s="362"/>
      <c r="B156" s="1"/>
      <c r="C156" s="1" t="s">
        <v>204</v>
      </c>
      <c r="D156" s="1" t="s">
        <v>205</v>
      </c>
      <c r="E156" s="171"/>
      <c r="F156" s="352"/>
      <c r="G156" s="353"/>
      <c r="H156" s="354"/>
      <c r="I156" s="355"/>
      <c r="J156" s="355"/>
      <c r="K156" s="330"/>
    </row>
    <row r="157" spans="1:11" x14ac:dyDescent="0.25">
      <c r="A157" s="362"/>
      <c r="B157" s="1"/>
      <c r="C157" s="1"/>
      <c r="D157" s="1" t="s">
        <v>206</v>
      </c>
      <c r="E157" s="171">
        <v>9780</v>
      </c>
      <c r="F157" s="346">
        <f>'1st Detail'!L153</f>
        <v>0</v>
      </c>
      <c r="G157" s="347">
        <f>'1st Detail'!M153</f>
        <v>0</v>
      </c>
      <c r="H157" s="348">
        <f>F157+G157</f>
        <v>0</v>
      </c>
      <c r="I157" s="349"/>
      <c r="J157" s="349"/>
      <c r="K157" s="330"/>
    </row>
    <row r="158" spans="1:11" x14ac:dyDescent="0.25">
      <c r="A158" s="362"/>
      <c r="B158" s="1"/>
      <c r="C158" s="1" t="s">
        <v>207</v>
      </c>
      <c r="D158" s="1" t="s">
        <v>208</v>
      </c>
      <c r="E158" s="171"/>
      <c r="F158" s="352"/>
      <c r="G158" s="353"/>
      <c r="H158" s="354"/>
      <c r="I158" s="355"/>
      <c r="J158" s="355"/>
      <c r="K158" s="330"/>
    </row>
    <row r="159" spans="1:11" x14ac:dyDescent="0.25">
      <c r="A159" s="362"/>
      <c r="B159" s="1"/>
      <c r="C159" s="1"/>
      <c r="D159" s="1" t="s">
        <v>209</v>
      </c>
      <c r="E159" s="171">
        <v>9789</v>
      </c>
      <c r="F159" s="346">
        <f>'1st Detail'!L155</f>
        <v>0</v>
      </c>
      <c r="G159" s="347">
        <f>'1st Detail'!M155</f>
        <v>0</v>
      </c>
      <c r="H159" s="348">
        <f>F159+G159</f>
        <v>0</v>
      </c>
      <c r="I159" s="349"/>
      <c r="J159" s="349"/>
      <c r="K159" s="330"/>
    </row>
    <row r="160" spans="1:11" ht="14.4" thickBot="1" x14ac:dyDescent="0.3">
      <c r="A160" s="392"/>
      <c r="B160" s="319"/>
      <c r="C160" s="319"/>
      <c r="D160" s="319" t="s">
        <v>210</v>
      </c>
      <c r="E160" s="393">
        <v>9790</v>
      </c>
      <c r="F160" s="409">
        <f>'1st Detail'!L156</f>
        <v>1647755.9800000004</v>
      </c>
      <c r="G160" s="410">
        <f>'1st Detail'!M156</f>
        <v>0</v>
      </c>
      <c r="H160" s="411">
        <f>F160+G160</f>
        <v>1647755.9800000004</v>
      </c>
      <c r="I160" s="400">
        <f>I144-SUM(I148:I159)</f>
        <v>1740593.6419877829</v>
      </c>
      <c r="J160" s="400">
        <f>J144-SUM(J148:J159)</f>
        <v>1769911.9064577622</v>
      </c>
      <c r="K160" s="330"/>
    </row>
    <row r="161" spans="1:11" ht="6.75" customHeight="1" x14ac:dyDescent="0.25">
      <c r="A161" s="394"/>
      <c r="B161" s="394"/>
      <c r="C161" s="394"/>
      <c r="D161" s="394"/>
      <c r="E161" s="394"/>
      <c r="F161" s="394"/>
      <c r="G161" s="394"/>
      <c r="H161" s="394"/>
      <c r="I161" s="394"/>
      <c r="J161" s="394"/>
      <c r="K161" s="395"/>
    </row>
  </sheetData>
  <sheetProtection password="D145" sheet="1" objects="1" scenarios="1" selectLockedCells="1"/>
  <mergeCells count="19">
    <mergeCell ref="F127:H127"/>
    <mergeCell ref="A12:D12"/>
    <mergeCell ref="F19:H19"/>
    <mergeCell ref="F65:H65"/>
    <mergeCell ref="E12:F12"/>
    <mergeCell ref="A10:D10"/>
    <mergeCell ref="A11:D11"/>
    <mergeCell ref="E10:F10"/>
    <mergeCell ref="E11:F11"/>
    <mergeCell ref="A9:D9"/>
    <mergeCell ref="E9:F9"/>
    <mergeCell ref="A8:D8"/>
    <mergeCell ref="E7:F7"/>
    <mergeCell ref="E8:F8"/>
    <mergeCell ref="A1:J1"/>
    <mergeCell ref="A2:J2"/>
    <mergeCell ref="A6:D6"/>
    <mergeCell ref="A3:J3"/>
    <mergeCell ref="E6:F6"/>
  </mergeCells>
  <phoneticPr fontId="12" type="noConversion"/>
  <printOptions horizontalCentered="1"/>
  <pageMargins left="0.25" right="0.25" top="0.25" bottom="0.5" header="0" footer="0"/>
  <pageSetup scale="65" orientation="portrait"/>
  <headerFooter alignWithMargins="0">
    <oddFooter xml:space="preserve">&amp;L&amp;"Arial,Regular"&amp;8Page &amp;P of &amp;N&amp;10
&amp;C
</oddFooter>
  </headerFooter>
  <rowBreaks count="2" manualBreakCount="2">
    <brk id="63" max="16383" man="1"/>
    <brk id="125" max="16383" man="1"/>
  </rowBreaks>
  <ignoredErrors>
    <ignoredError sqref="E91" numberStoredAsText="1"/>
    <ignoredError sqref="H108 F121:H137 H143:H144 H55:H63 H95:H97 H28:H33 H35:H47 H77:H93 H120" formula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Button 1">
              <controlPr defaultSize="0" print="0" autoFill="0" autoPict="0">
                <anchor moveWithCells="1" sizeWithCells="1">
                  <from>
                    <xdr:col>6</xdr:col>
                    <xdr:colOff>220980</xdr:colOff>
                    <xdr:row>5</xdr:row>
                    <xdr:rowOff>45720</xdr:rowOff>
                  </from>
                  <to>
                    <xdr:col>7</xdr:col>
                    <xdr:colOff>678180</xdr:colOff>
                    <xdr:row>7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1st Cert</vt:lpstr>
      <vt:lpstr>1st Detail</vt:lpstr>
      <vt:lpstr>1st Summary</vt:lpstr>
      <vt:lpstr>1st MYP</vt:lpstr>
      <vt:lpstr>Fiscal_Year</vt:lpstr>
      <vt:lpstr>'1st Cert'!Print_Area</vt:lpstr>
      <vt:lpstr>'1st Detail'!Print_Area</vt:lpstr>
      <vt:lpstr>'1st MYP'!Print_Area</vt:lpstr>
      <vt:lpstr>'1st Summary'!Print_Area</vt:lpstr>
      <vt:lpstr>'1st Detail'!Print_Titles</vt:lpstr>
      <vt:lpstr>'1st MYP'!Print_Titles</vt:lpstr>
      <vt:lpstr>'1st Summary'!Print_Titles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Briones</dc:creator>
  <cp:lastModifiedBy>Josh Clark</cp:lastModifiedBy>
  <cp:lastPrinted>2019-10-29T18:39:47Z</cp:lastPrinted>
  <dcterms:created xsi:type="dcterms:W3CDTF">2003-03-11T21:05:07Z</dcterms:created>
  <dcterms:modified xsi:type="dcterms:W3CDTF">2023-01-25T23:25:52Z</dcterms:modified>
</cp:coreProperties>
</file>