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JClark\Box\Clients\California Clients\Urban Montessori\Financials\22-23\Material Revision\"/>
    </mc:Choice>
  </mc:AlternateContent>
  <xr:revisionPtr revIDLastSave="0" documentId="13_ncr:1_{06847C39-2E48-4774-A337-170FE1A24A1F}" xr6:coauthVersionLast="47" xr6:coauthVersionMax="47" xr10:uidLastSave="{00000000-0000-0000-0000-000000000000}"/>
  <workbookProtection workbookAlgorithmName="SHA-512" workbookHashValue="o47QDg9Og3ywXEze+dTZTzUkS6uwnxK7xCET+u9y1fdaBI+aNE1Lb1WSK/MAvwiE4AFrR34HzRHzmrrR9pUDZQ==" workbookSaltValue="7D/2HmKn91U7AM7rTpz9qw==" workbookSpinCount="100000" lockStructure="1"/>
  <bookViews>
    <workbookView xWindow="28680" yWindow="-120" windowWidth="29040" windowHeight="15840" xr2:uid="{60D094E0-BEFE-4A5F-BFFD-5313799126F6}"/>
  </bookViews>
  <sheets>
    <sheet name="Year 1" sheetId="2" r:id="rId1"/>
    <sheet name="Year 2" sheetId="3" r:id="rId2"/>
  </sheets>
  <calcPr calcId="191029"/>
  <customWorkbookViews>
    <customWorkbookView name="cdirilo - Personal View" guid="{C97D02EC-8935-42F6-BE1B-4957E2CBEFE2}" mergeInterval="0" personalView="1" maximized="1" windowWidth="1360" windowHeight="58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5" i="3" l="1"/>
  <c r="M43" i="3"/>
  <c r="L41" i="3"/>
  <c r="J41" i="3"/>
  <c r="I41" i="3"/>
  <c r="H41" i="3"/>
  <c r="G41" i="3"/>
  <c r="F41" i="3"/>
  <c r="E41" i="3"/>
  <c r="K40" i="3"/>
  <c r="M40" i="3" s="1"/>
  <c r="K39" i="3"/>
  <c r="M39" i="3" s="1"/>
  <c r="K38" i="3"/>
  <c r="M38" i="3" s="1"/>
  <c r="K37" i="3"/>
  <c r="M37" i="3" s="1"/>
  <c r="K35" i="3"/>
  <c r="M35" i="3" s="1"/>
  <c r="K34" i="3"/>
  <c r="M34" i="3" s="1"/>
  <c r="K33" i="3"/>
  <c r="M33" i="3" s="1"/>
  <c r="K32" i="3"/>
  <c r="M32" i="3" s="1"/>
  <c r="K31" i="3"/>
  <c r="M31" i="3" s="1"/>
  <c r="K30" i="3"/>
  <c r="M30" i="3" s="1"/>
  <c r="N27" i="3"/>
  <c r="L27" i="3"/>
  <c r="J27" i="3"/>
  <c r="I27" i="3"/>
  <c r="H27" i="3"/>
  <c r="G27" i="3"/>
  <c r="F27" i="3"/>
  <c r="E27" i="3"/>
  <c r="K26" i="3"/>
  <c r="M26" i="3" s="1"/>
  <c r="K25" i="3"/>
  <c r="M25" i="3" s="1"/>
  <c r="K24" i="3"/>
  <c r="M24" i="3" s="1"/>
  <c r="K23" i="3"/>
  <c r="M23" i="3" s="1"/>
  <c r="K22" i="3"/>
  <c r="M22" i="3" s="1"/>
  <c r="K21" i="3"/>
  <c r="M21" i="3" s="1"/>
  <c r="K20" i="3"/>
  <c r="M20" i="3" s="1"/>
  <c r="K19" i="3"/>
  <c r="K18" i="3"/>
  <c r="M18" i="3" s="1"/>
  <c r="N16" i="3"/>
  <c r="L16" i="3"/>
  <c r="J16" i="3"/>
  <c r="I16" i="3"/>
  <c r="H16" i="3"/>
  <c r="G16" i="3"/>
  <c r="F16" i="3"/>
  <c r="E16" i="3"/>
  <c r="K15" i="3"/>
  <c r="M15" i="3" s="1"/>
  <c r="K14" i="3"/>
  <c r="M14" i="3" s="1"/>
  <c r="K13" i="3"/>
  <c r="M13" i="3" s="1"/>
  <c r="K12" i="3"/>
  <c r="M12" i="3" s="1"/>
  <c r="K11" i="3"/>
  <c r="M11" i="3" s="1"/>
  <c r="K10" i="3"/>
  <c r="M10" i="3" s="1"/>
  <c r="K9" i="3"/>
  <c r="M9" i="3" s="1"/>
  <c r="K8" i="3"/>
  <c r="M8" i="3" s="1"/>
  <c r="E5" i="3"/>
  <c r="J42" i="3" l="1"/>
  <c r="F42" i="3"/>
  <c r="G42" i="3"/>
  <c r="L42" i="3"/>
  <c r="K27" i="3"/>
  <c r="M27" i="3" s="1"/>
  <c r="E42" i="3"/>
  <c r="E44" i="3" s="1"/>
  <c r="F5" i="3" s="1"/>
  <c r="K41" i="3"/>
  <c r="M41" i="3" s="1"/>
  <c r="H42" i="3"/>
  <c r="I42" i="3"/>
  <c r="K16" i="3"/>
  <c r="M19" i="3"/>
  <c r="R41" i="2"/>
  <c r="P41" i="2"/>
  <c r="O41" i="2"/>
  <c r="N41" i="2"/>
  <c r="M41" i="2"/>
  <c r="L41" i="2"/>
  <c r="K41" i="2"/>
  <c r="J41" i="2"/>
  <c r="I41" i="2"/>
  <c r="H41" i="2"/>
  <c r="G41" i="2"/>
  <c r="F41" i="2"/>
  <c r="E41" i="2"/>
  <c r="Q30" i="2"/>
  <c r="S30" i="2" s="1"/>
  <c r="E5" i="2"/>
  <c r="Q34" i="2"/>
  <c r="S34" i="2"/>
  <c r="Q32" i="2"/>
  <c r="S32" i="2" s="1"/>
  <c r="S45" i="2"/>
  <c r="Q39" i="2"/>
  <c r="S39" i="2" s="1"/>
  <c r="E16" i="2"/>
  <c r="E27" i="2"/>
  <c r="F16" i="2"/>
  <c r="F27" i="2"/>
  <c r="G16" i="2"/>
  <c r="G27" i="2"/>
  <c r="H16" i="2"/>
  <c r="H27" i="2"/>
  <c r="I16" i="2"/>
  <c r="I27" i="2"/>
  <c r="J16" i="2"/>
  <c r="J27" i="2"/>
  <c r="K16" i="2"/>
  <c r="K27" i="2"/>
  <c r="L16" i="2"/>
  <c r="L27" i="2"/>
  <c r="M16" i="2"/>
  <c r="M27" i="2"/>
  <c r="N16" i="2"/>
  <c r="N27" i="2"/>
  <c r="O16" i="2"/>
  <c r="O27" i="2"/>
  <c r="Q8" i="2"/>
  <c r="Q11" i="2"/>
  <c r="S11" i="2" s="1"/>
  <c r="Q10" i="2"/>
  <c r="S10" i="2" s="1"/>
  <c r="Q9" i="2"/>
  <c r="S9" i="2" s="1"/>
  <c r="Q12" i="2"/>
  <c r="S12" i="2" s="1"/>
  <c r="Q13" i="2"/>
  <c r="S13" i="2" s="1"/>
  <c r="Q14" i="2"/>
  <c r="S14" i="2" s="1"/>
  <c r="Q15" i="2"/>
  <c r="S15" i="2" s="1"/>
  <c r="T27" i="2"/>
  <c r="T16" i="2"/>
  <c r="S43" i="2"/>
  <c r="Q40" i="2"/>
  <c r="S40" i="2" s="1"/>
  <c r="Q38" i="2"/>
  <c r="S38" i="2" s="1"/>
  <c r="Q37" i="2"/>
  <c r="S37" i="2" s="1"/>
  <c r="Q35" i="2"/>
  <c r="S35" i="2" s="1"/>
  <c r="Q33" i="2"/>
  <c r="S33" i="2" s="1"/>
  <c r="Q31" i="2"/>
  <c r="S31" i="2" s="1"/>
  <c r="Q18" i="2"/>
  <c r="S18" i="2" s="1"/>
  <c r="Q19" i="2"/>
  <c r="S19" i="2" s="1"/>
  <c r="Q20" i="2"/>
  <c r="S20" i="2" s="1"/>
  <c r="Q21" i="2"/>
  <c r="S21" i="2" s="1"/>
  <c r="Q22" i="2"/>
  <c r="S22" i="2" s="1"/>
  <c r="Q23" i="2"/>
  <c r="S23" i="2" s="1"/>
  <c r="Q24" i="2"/>
  <c r="S24" i="2" s="1"/>
  <c r="Q25" i="2"/>
  <c r="S25" i="2" s="1"/>
  <c r="Q26" i="2"/>
  <c r="S26" i="2" s="1"/>
  <c r="R27" i="2"/>
  <c r="P27" i="2"/>
  <c r="R16" i="2"/>
  <c r="P16" i="2"/>
  <c r="R42" i="2" l="1"/>
  <c r="Q41" i="2"/>
  <c r="S41" i="2" s="1"/>
  <c r="F44" i="3"/>
  <c r="G5" i="3" s="1"/>
  <c r="G44" i="3" s="1"/>
  <c r="H5" i="3" s="1"/>
  <c r="H44" i="3" s="1"/>
  <c r="I5" i="3" s="1"/>
  <c r="I44" i="3" s="1"/>
  <c r="J5" i="3" s="1"/>
  <c r="J44" i="3" s="1"/>
  <c r="M16" i="3"/>
  <c r="K42" i="3"/>
  <c r="K44" i="3" s="1"/>
  <c r="M42" i="2"/>
  <c r="L42" i="2"/>
  <c r="F42" i="2"/>
  <c r="E42" i="2"/>
  <c r="E44" i="2" s="1"/>
  <c r="F5" i="2" s="1"/>
  <c r="J42" i="2"/>
  <c r="Q27" i="2"/>
  <c r="S27" i="2" s="1"/>
  <c r="G42" i="2"/>
  <c r="P42" i="2"/>
  <c r="N42" i="2"/>
  <c r="H42" i="2"/>
  <c r="I42" i="2"/>
  <c r="O42" i="2"/>
  <c r="K42" i="2"/>
  <c r="Q16" i="2"/>
  <c r="S8" i="2"/>
  <c r="F44" i="2" l="1"/>
  <c r="G5" i="2" s="1"/>
  <c r="G44" i="2" s="1"/>
  <c r="H5" i="2" s="1"/>
  <c r="H44" i="2" s="1"/>
  <c r="I5" i="2" s="1"/>
  <c r="I44" i="2"/>
  <c r="J5" i="2" s="1"/>
  <c r="J44" i="2" s="1"/>
  <c r="K5" i="2" s="1"/>
  <c r="K44" i="2" s="1"/>
  <c r="L5" i="2" s="1"/>
  <c r="L44" i="2" s="1"/>
  <c r="M5" i="2" s="1"/>
  <c r="M44" i="2" s="1"/>
  <c r="N5" i="2" s="1"/>
  <c r="N44" i="2" s="1"/>
  <c r="O5" i="2" s="1"/>
  <c r="O44" i="2" s="1"/>
  <c r="P5" i="2" s="1"/>
  <c r="P44" i="2" s="1"/>
  <c r="Q42" i="2"/>
  <c r="Q44" i="2" s="1"/>
  <c r="S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Evan Miller</author>
  </authors>
  <commentList>
    <comment ref="T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ACOE:
</t>
        </r>
        <r>
          <rPr>
            <sz val="9"/>
            <color indexed="81"/>
            <rFont val="Tahoma"/>
            <family val="2"/>
          </rPr>
          <t xml:space="preserve">Add current year budget and ensure the amounts tie to Total column.
</t>
        </r>
      </text>
    </comment>
    <comment ref="D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ACOE:
</t>
        </r>
        <r>
          <rPr>
            <sz val="9"/>
            <color indexed="81"/>
            <rFont val="Tahoma"/>
            <family val="2"/>
          </rPr>
          <t xml:space="preserve">Enter the cash balance from June 30 of the prior fiscal year
</t>
        </r>
      </text>
    </comment>
    <comment ref="B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ACOE:</t>
        </r>
        <r>
          <rPr>
            <sz val="9"/>
            <color indexed="81"/>
            <rFont val="Tahoma"/>
            <family val="2"/>
          </rPr>
          <t xml:space="preserve">
Enter monthly actuals (to date) and projections for receipts, disbursements, and changes to balance sheet accounts.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Evan Miller</author>
  </authors>
  <commentList>
    <comment ref="N3" authorId="0" shapeId="0" xr:uid="{538EEB07-B0D9-4EDB-AB5D-252A3F59381E}">
      <text>
        <r>
          <rPr>
            <b/>
            <sz val="9"/>
            <color indexed="81"/>
            <rFont val="Tahoma"/>
            <family val="2"/>
          </rPr>
          <t xml:space="preserve">ACOE:
</t>
        </r>
        <r>
          <rPr>
            <sz val="9"/>
            <color indexed="81"/>
            <rFont val="Tahoma"/>
            <family val="2"/>
          </rPr>
          <t xml:space="preserve">Add current year budget and ensure the amounts tie to Total column.
</t>
        </r>
      </text>
    </comment>
    <comment ref="D5" authorId="0" shapeId="0" xr:uid="{546DB801-4BE5-450E-8244-A2C01EFDCB72}">
      <text>
        <r>
          <rPr>
            <b/>
            <sz val="9"/>
            <color indexed="81"/>
            <rFont val="Tahoma"/>
            <family val="2"/>
          </rPr>
          <t xml:space="preserve">ACOE:
</t>
        </r>
        <r>
          <rPr>
            <sz val="9"/>
            <color indexed="81"/>
            <rFont val="Tahoma"/>
            <family val="2"/>
          </rPr>
          <t xml:space="preserve">Enter the cash balance from June 30 of the prior fiscal year
</t>
        </r>
      </text>
    </comment>
    <comment ref="B6" authorId="0" shapeId="0" xr:uid="{43CCE9E4-445D-462A-A8D1-D4BAA022CCF5}">
      <text>
        <r>
          <rPr>
            <b/>
            <sz val="9"/>
            <color indexed="81"/>
            <rFont val="Tahoma"/>
            <family val="2"/>
          </rPr>
          <t>ACOE:</t>
        </r>
        <r>
          <rPr>
            <sz val="9"/>
            <color indexed="81"/>
            <rFont val="Tahoma"/>
            <family val="2"/>
          </rPr>
          <t xml:space="preserve">
Enter monthly actuals (to date) and projections for receipts, disbursements, and changes to balance sheet accounts.</t>
        </r>
      </text>
    </comment>
  </commentList>
</comments>
</file>

<file path=xl/sharedStrings.xml><?xml version="1.0" encoding="utf-8"?>
<sst xmlns="http://schemas.openxmlformats.org/spreadsheetml/2006/main" count="220" uniqueCount="93">
  <si>
    <t>Object</t>
  </si>
  <si>
    <t>July</t>
  </si>
  <si>
    <t>Aug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</si>
  <si>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</si>
  <si>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</si>
  <si>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</si>
  <si>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</si>
  <si>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</si>
  <si>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</si>
  <si>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</si>
  <si>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</si>
  <si>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</si>
  <si>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June</t>
  </si>
  <si>
    <t>Sub-total</t>
  </si>
  <si>
    <t>Accruals</t>
  </si>
  <si>
    <t>Total</t>
  </si>
  <si>
    <t>A</t>
  </si>
  <si>
    <t>Beginning Cash</t>
  </si>
  <si>
    <t>B</t>
  </si>
  <si>
    <t>Receipts</t>
  </si>
  <si>
    <t>Federal Revenue</t>
  </si>
  <si>
    <t>8100-8299</t>
  </si>
  <si>
    <t>Other State Revenue</t>
  </si>
  <si>
    <t>8300-8599</t>
  </si>
  <si>
    <t>Other Local Revenue</t>
  </si>
  <si>
    <t>8600-8799</t>
  </si>
  <si>
    <t>All Other Financing Sources</t>
  </si>
  <si>
    <t>8930-8979</t>
  </si>
  <si>
    <t>Total Receipts</t>
  </si>
  <si>
    <t>C</t>
  </si>
  <si>
    <t>Disbursements</t>
  </si>
  <si>
    <t>Certificated Salaries</t>
  </si>
  <si>
    <t>1000-1999</t>
  </si>
  <si>
    <t>2000-2999</t>
  </si>
  <si>
    <t>Employee Benefits</t>
  </si>
  <si>
    <t>3000-3999</t>
  </si>
  <si>
    <t>Books &amp; Supplies</t>
  </si>
  <si>
    <t>4000-4999</t>
  </si>
  <si>
    <t>5000-5999</t>
  </si>
  <si>
    <t>Capital Outlay</t>
  </si>
  <si>
    <t>6000-6599</t>
  </si>
  <si>
    <t>Other Outgo</t>
  </si>
  <si>
    <t>7000-7499</t>
  </si>
  <si>
    <t>Interfund Transfers Out</t>
  </si>
  <si>
    <t>7600-7629</t>
  </si>
  <si>
    <t>All Other Financing Uses</t>
  </si>
  <si>
    <t>7630-7699</t>
  </si>
  <si>
    <t>Total Disbursements</t>
  </si>
  <si>
    <t>D</t>
  </si>
  <si>
    <t>E</t>
  </si>
  <si>
    <t>F</t>
  </si>
  <si>
    <t>Ending Cash (A+E)</t>
  </si>
  <si>
    <t>G</t>
  </si>
  <si>
    <t>Ending Cash plus Accruals</t>
  </si>
  <si>
    <t>Net Increase/Decrease                                       (B-C+D)</t>
  </si>
  <si>
    <t xml:space="preserve"> </t>
  </si>
  <si>
    <t xml:space="preserve">  Accounts Receivable</t>
  </si>
  <si>
    <t>9200-9299</t>
  </si>
  <si>
    <t xml:space="preserve">  Stores</t>
  </si>
  <si>
    <t xml:space="preserve">  Prepaid Expenses</t>
  </si>
  <si>
    <t>9320</t>
  </si>
  <si>
    <t xml:space="preserve">  Other Current Assets</t>
  </si>
  <si>
    <t>9500-9599</t>
  </si>
  <si>
    <t xml:space="preserve">  Accounts Payable</t>
  </si>
  <si>
    <t xml:space="preserve">  Current Loans</t>
  </si>
  <si>
    <t xml:space="preserve">  Unearned Revenues</t>
  </si>
  <si>
    <t>Budget</t>
  </si>
  <si>
    <t>Balance Sheet Items</t>
  </si>
  <si>
    <t>Assets and Deferred Outflows</t>
  </si>
  <si>
    <t xml:space="preserve">  Deferred Outflows of Resources</t>
  </si>
  <si>
    <t>9490</t>
  </si>
  <si>
    <t>Liabilities and Deferred Inflows</t>
  </si>
  <si>
    <t>9650</t>
  </si>
  <si>
    <t>9690</t>
  </si>
  <si>
    <t>Total Balance Sheet Items</t>
  </si>
  <si>
    <t>Actuals through Month of:</t>
  </si>
  <si>
    <t>Charter Name:</t>
  </si>
  <si>
    <t>LCFF Revenue</t>
  </si>
  <si>
    <t xml:space="preserve">   State Aid - Current Year</t>
  </si>
  <si>
    <t xml:space="preserve">   Education Protection Account</t>
  </si>
  <si>
    <t xml:space="preserve">   State Aid - Prior Year</t>
  </si>
  <si>
    <t xml:space="preserve">   In Lieu of Property Taxes</t>
  </si>
  <si>
    <t>Non-certificated Salaries</t>
  </si>
  <si>
    <t>Services &amp; Other Operating Expendiures</t>
  </si>
  <si>
    <t xml:space="preserve">  Investments</t>
  </si>
  <si>
    <t>9150</t>
  </si>
  <si>
    <t>9340-9489</t>
  </si>
  <si>
    <t xml:space="preserve">  Deferred Inflows of Resources</t>
  </si>
  <si>
    <t>9110-9120</t>
  </si>
  <si>
    <t>2022-23 18- Month Cash Flow Worksheet</t>
  </si>
  <si>
    <t>Services &amp; Other Operating Expenditures</t>
  </si>
  <si>
    <t>Charter Name: Urban Montessori Charter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</si>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</sst>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6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0">
    <xf numFmtId="0" fontId="0" fillId="0" borderId="0" xfId="0"/>
    <xf numFmtId="38" fontId="5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/>
    <xf numFmtId="38" fontId="5" fillId="0" borderId="2" xfId="0" applyNumberFormat="1" applyFont="1" applyBorder="1"/>
    <xf numFmtId="38" fontId="5" fillId="2" borderId="2" xfId="0" applyNumberFormat="1" applyFont="1" applyFill="1" applyBorder="1"/>
    <xf numFmtId="0" fontId="2" fillId="0" borderId="0" xfId="0" applyFont="1"/>
    <xf numFmtId="0" fontId="4" fillId="0" borderId="0" xfId="0" applyFont="1" applyAlignment="1">
      <alignment horizontal="center"/>
    </xf>
    <xf numFmtId="38" fontId="5" fillId="0" borderId="0" xfId="0" applyNumberFormat="1" applyFont="1"/>
    <xf numFmtId="0" fontId="6" fillId="0" borderId="0" xfId="0" applyFont="1"/>
    <xf numFmtId="38" fontId="5" fillId="0" borderId="0" xfId="0" applyNumberFormat="1" applyFont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38" fontId="5" fillId="0" borderId="6" xfId="0" applyNumberFormat="1" applyFont="1" applyBorder="1"/>
    <xf numFmtId="38" fontId="5" fillId="0" borderId="6" xfId="0" applyNumberFormat="1" applyFont="1" applyBorder="1" applyAlignment="1">
      <alignment horizontal="right"/>
    </xf>
    <xf numFmtId="164" fontId="2" fillId="0" borderId="0" xfId="1" applyNumberFormat="1" applyFont="1" applyAlignment="1" applyProtection="1">
      <alignment horizontal="center"/>
    </xf>
    <xf numFmtId="164" fontId="2" fillId="0" borderId="0" xfId="1" applyNumberFormat="1" applyFont="1" applyFill="1" applyBorder="1" applyProtection="1"/>
    <xf numFmtId="164" fontId="4" fillId="0" borderId="7" xfId="1" applyNumberFormat="1" applyFont="1" applyBorder="1" applyAlignment="1" applyProtection="1">
      <alignment horizontal="right"/>
    </xf>
    <xf numFmtId="38" fontId="4" fillId="0" borderId="1" xfId="1" applyNumberFormat="1" applyFont="1" applyBorder="1" applyAlignment="1" applyProtection="1">
      <alignment horizontal="right"/>
    </xf>
    <xf numFmtId="38" fontId="5" fillId="0" borderId="8" xfId="0" applyNumberFormat="1" applyFont="1" applyBorder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/>
      <protection locked="0"/>
    </xf>
    <xf numFmtId="38" fontId="5" fillId="2" borderId="2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38" fontId="5" fillId="0" borderId="0" xfId="0" applyNumberFormat="1" applyFont="1" applyProtection="1">
      <protection locked="0"/>
    </xf>
    <xf numFmtId="0" fontId="9" fillId="3" borderId="0" xfId="0" applyFont="1" applyFill="1" applyAlignment="1" applyProtection="1">
      <alignment horizontal="center" wrapText="1"/>
      <protection locked="0"/>
    </xf>
    <xf numFmtId="3" fontId="4" fillId="0" borderId="0" xfId="0" applyNumberFormat="1" applyFont="1" applyAlignment="1" applyProtection="1">
      <alignment horizontal="right"/>
      <protection locked="0"/>
    </xf>
    <xf numFmtId="38" fontId="5" fillId="3" borderId="0" xfId="0" applyNumberFormat="1" applyFont="1" applyFill="1" applyProtection="1">
      <protection locked="0"/>
    </xf>
    <xf numFmtId="3" fontId="4" fillId="0" borderId="6" xfId="0" applyNumberFormat="1" applyFont="1" applyBorder="1" applyAlignment="1" applyProtection="1">
      <alignment horizontal="right"/>
      <protection locked="0"/>
    </xf>
    <xf numFmtId="38" fontId="5" fillId="0" borderId="6" xfId="0" applyNumberFormat="1" applyFont="1" applyBorder="1" applyProtection="1">
      <protection locked="0"/>
    </xf>
    <xf numFmtId="38" fontId="5" fillId="3" borderId="6" xfId="0" applyNumberFormat="1" applyFont="1" applyFill="1" applyBorder="1" applyProtection="1">
      <protection locked="0"/>
    </xf>
    <xf numFmtId="164" fontId="4" fillId="0" borderId="1" xfId="1" applyNumberFormat="1" applyFont="1" applyBorder="1" applyAlignment="1" applyProtection="1">
      <alignment horizontal="right"/>
      <protection locked="0"/>
    </xf>
    <xf numFmtId="38" fontId="4" fillId="3" borderId="1" xfId="1" applyNumberFormat="1" applyFont="1" applyFill="1" applyBorder="1" applyAlignment="1" applyProtection="1">
      <alignment horizontal="right"/>
      <protection locked="0"/>
    </xf>
    <xf numFmtId="164" fontId="0" fillId="0" borderId="0" xfId="1" applyNumberFormat="1" applyFont="1" applyProtection="1">
      <protection locked="0"/>
    </xf>
    <xf numFmtId="0" fontId="4" fillId="3" borderId="0" xfId="0" applyFont="1" applyFill="1" applyAlignment="1">
      <alignment horizontal="center"/>
    </xf>
    <xf numFmtId="0" fontId="0" fillId="3" borderId="0" xfId="0" applyFill="1" applyProtection="1">
      <protection locked="0"/>
    </xf>
    <xf numFmtId="0" fontId="3" fillId="3" borderId="0" xfId="0" applyFont="1" applyFill="1" applyAlignment="1">
      <alignment horizontal="center" wrapText="1"/>
    </xf>
    <xf numFmtId="0" fontId="3" fillId="3" borderId="3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38" fontId="5" fillId="3" borderId="0" xfId="0" applyNumberFormat="1" applyFont="1" applyFill="1"/>
    <xf numFmtId="3" fontId="4" fillId="0" borderId="4" xfId="0" applyNumberFormat="1" applyFont="1" applyBorder="1" applyAlignment="1">
      <alignment horizontal="center"/>
    </xf>
    <xf numFmtId="0" fontId="2" fillId="4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0" fillId="4" borderId="0" xfId="0" applyFill="1" applyAlignment="1">
      <alignment horizontal="left"/>
    </xf>
    <xf numFmtId="0" fontId="4" fillId="4" borderId="0" xfId="0" applyFont="1" applyFill="1" applyAlignment="1" applyProtection="1">
      <alignment horizontal="center"/>
      <protection locked="0"/>
    </xf>
    <xf numFmtId="3" fontId="4" fillId="0" borderId="4" xfId="0" quotePrefix="1" applyNumberFormat="1" applyFont="1" applyBorder="1" applyAlignment="1">
      <alignment horizontal="center"/>
    </xf>
    <xf numFmtId="0" fontId="12" fillId="0" borderId="2" xfId="0" applyFont="1" applyBorder="1" applyAlignment="1" applyProtection="1">
      <alignment horizontal="center"/>
      <protection locked="0"/>
    </xf>
    <xf numFmtId="38" fontId="5" fillId="3" borderId="9" xfId="0" applyNumberFormat="1" applyFont="1" applyFill="1" applyBorder="1" applyAlignment="1" applyProtection="1">
      <alignment horizontal="right"/>
      <protection locked="0"/>
    </xf>
    <xf numFmtId="38" fontId="5" fillId="3" borderId="0" xfId="0" applyNumberFormat="1" applyFont="1" applyFill="1" applyAlignment="1" applyProtection="1">
      <alignment horizontal="right"/>
      <protection locked="0"/>
    </xf>
    <xf numFmtId="38" fontId="5" fillId="0" borderId="9" xfId="0" applyNumberFormat="1" applyFont="1" applyBorder="1" applyAlignment="1">
      <alignment horizontal="right"/>
    </xf>
    <xf numFmtId="38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left" wrapText="1"/>
    </xf>
    <xf numFmtId="1" fontId="12" fillId="0" borderId="2" xfId="2" applyNumberFormat="1" applyFont="1" applyBorder="1" applyAlignment="1" applyProtection="1">
      <alignment horizontal="center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B9E8FF"/>
      <rgbColor rgb="00FFFF00"/>
      <rgbColor rgb="00FF00FF"/>
      <rgbColor rgb="0000FFFF"/>
      <rgbColor rgb="00FFE5FF"/>
      <rgbColor rgb="00D9FFEC"/>
      <rgbColor rgb="00000080"/>
      <rgbColor rgb="00FFFFC9"/>
      <rgbColor rgb="00800080"/>
      <rgbColor rgb="00B7FFFF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9B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E6CD"/>
      <rgbColor rgb="00E2C5FF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T45"/>
  <sheetViews>
    <sheetView tabSelected="1" zoomScale="80" zoomScaleNormal="80" workbookViewId="0">
      <selection activeCell="P44" sqref="P44"/>
    </sheetView>
  </sheetViews>
  <sheetFormatPr defaultColWidth="9" defaultRowHeight="15.6" x14ac:dyDescent="0.3"/>
  <cols>
    <col min="1" max="1" width="3.3984375" style="24" customWidth="1"/>
    <col min="2" max="2" width="33.59765625" style="22" customWidth="1"/>
    <col min="3" max="3" width="11.3984375" style="27" bestFit="1" customWidth="1"/>
    <col min="4" max="4" width="11.3984375" style="27" customWidth="1"/>
    <col min="5" max="20" width="12.59765625" style="22" customWidth="1"/>
    <col min="21" max="16384" width="9" style="22"/>
  </cols>
  <sheetData>
    <row r="1" spans="1:20" ht="20.399999999999999" x14ac:dyDescent="0.35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x14ac:dyDescent="0.3">
      <c r="A2" s="48"/>
      <c r="B2" s="47" t="s">
        <v>91</v>
      </c>
      <c r="C2" s="47"/>
      <c r="T2" s="23" t="s">
        <v>55</v>
      </c>
    </row>
    <row r="3" spans="1:20" s="24" customFormat="1" x14ac:dyDescent="0.3">
      <c r="B3" s="2"/>
      <c r="C3" s="3" t="s">
        <v>0</v>
      </c>
      <c r="D3" s="4"/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15</v>
      </c>
      <c r="T3" s="3" t="s">
        <v>66</v>
      </c>
    </row>
    <row r="4" spans="1:20" x14ac:dyDescent="0.3">
      <c r="A4" s="2"/>
      <c r="B4" s="49" t="s">
        <v>75</v>
      </c>
      <c r="C4" s="50" t="s">
        <v>92</v>
      </c>
      <c r="D4" s="25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x14ac:dyDescent="0.3">
      <c r="A5" s="3" t="s">
        <v>16</v>
      </c>
      <c r="B5" s="5" t="s">
        <v>17</v>
      </c>
      <c r="C5" s="4" t="s">
        <v>88</v>
      </c>
      <c r="D5" s="52">
        <v>1082292</v>
      </c>
      <c r="E5" s="6">
        <f>D5</f>
        <v>1082292</v>
      </c>
      <c r="F5" s="6">
        <f>E44</f>
        <v>1287935</v>
      </c>
      <c r="G5" s="6">
        <f t="shared" ref="G5:P5" si="0">F44</f>
        <v>987547</v>
      </c>
      <c r="H5" s="6">
        <f t="shared" si="0"/>
        <v>1038243</v>
      </c>
      <c r="I5" s="6">
        <f t="shared" si="0"/>
        <v>1133551</v>
      </c>
      <c r="J5" s="6">
        <f t="shared" si="0"/>
        <v>1120314.6000000001</v>
      </c>
      <c r="K5" s="6">
        <f t="shared" si="0"/>
        <v>1047445.4300000002</v>
      </c>
      <c r="L5" s="6">
        <f t="shared" si="0"/>
        <v>1115677.3943606571</v>
      </c>
      <c r="M5" s="6">
        <f t="shared" si="0"/>
        <v>971981.72211281094</v>
      </c>
      <c r="N5" s="6">
        <f t="shared" si="0"/>
        <v>852480.71239813045</v>
      </c>
      <c r="O5" s="6">
        <f t="shared" si="0"/>
        <v>1427144.5278085838</v>
      </c>
      <c r="P5" s="6">
        <f t="shared" si="0"/>
        <v>1337554.6367882234</v>
      </c>
      <c r="Q5" s="6"/>
      <c r="R5" s="26"/>
      <c r="S5" s="7"/>
      <c r="T5" s="26"/>
    </row>
    <row r="6" spans="1:20" x14ac:dyDescent="0.3">
      <c r="A6" s="2" t="s">
        <v>18</v>
      </c>
      <c r="B6" s="8" t="s">
        <v>19</v>
      </c>
      <c r="C6" s="38" t="s">
        <v>55</v>
      </c>
      <c r="D6" s="25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x14ac:dyDescent="0.3">
      <c r="A7" s="2"/>
      <c r="B7" t="s">
        <v>77</v>
      </c>
      <c r="C7" s="38" t="s">
        <v>55</v>
      </c>
      <c r="D7" s="25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x14ac:dyDescent="0.3">
      <c r="A8" s="2"/>
      <c r="B8" t="s">
        <v>78</v>
      </c>
      <c r="C8" s="9">
        <v>8011</v>
      </c>
      <c r="D8" s="25"/>
      <c r="E8" s="28">
        <v>0</v>
      </c>
      <c r="F8" s="28">
        <v>76155</v>
      </c>
      <c r="G8" s="28">
        <v>76155</v>
      </c>
      <c r="H8" s="28">
        <v>137078</v>
      </c>
      <c r="I8" s="28">
        <v>137078</v>
      </c>
      <c r="J8" s="28">
        <v>137078</v>
      </c>
      <c r="K8" s="28">
        <v>137078.78</v>
      </c>
      <c r="L8" s="28">
        <v>137078.37</v>
      </c>
      <c r="M8" s="28">
        <v>127807.78734759201</v>
      </c>
      <c r="N8" s="28">
        <v>127807.78734759201</v>
      </c>
      <c r="O8" s="28">
        <v>127807.78734759201</v>
      </c>
      <c r="P8" s="28">
        <v>127807.78734759201</v>
      </c>
      <c r="Q8" s="10">
        <f t="shared" ref="Q8:Q15" si="1">SUM(E8:P8)</f>
        <v>1348932.2993903679</v>
      </c>
      <c r="R8" s="28">
        <v>125973.37160283211</v>
      </c>
      <c r="S8" s="10">
        <f>SUM(Q8:R8)</f>
        <v>1474905.6709932</v>
      </c>
      <c r="T8" s="28">
        <v>1474905.67</v>
      </c>
    </row>
    <row r="9" spans="1:20" x14ac:dyDescent="0.3">
      <c r="A9" s="2"/>
      <c r="B9" t="s">
        <v>79</v>
      </c>
      <c r="C9" s="9">
        <v>8012</v>
      </c>
      <c r="D9" s="25"/>
      <c r="E9" s="28">
        <v>0</v>
      </c>
      <c r="F9" s="28">
        <v>0</v>
      </c>
      <c r="G9" s="28">
        <v>210124</v>
      </c>
      <c r="H9" s="28">
        <v>0</v>
      </c>
      <c r="I9" s="28">
        <v>0</v>
      </c>
      <c r="J9" s="28">
        <v>0</v>
      </c>
      <c r="K9" s="28">
        <v>210124</v>
      </c>
      <c r="L9" s="28">
        <v>0</v>
      </c>
      <c r="M9" s="28">
        <v>0</v>
      </c>
      <c r="N9" s="28">
        <v>174150.752355103</v>
      </c>
      <c r="O9" s="28">
        <v>0</v>
      </c>
      <c r="P9" s="28">
        <v>0</v>
      </c>
      <c r="Q9" s="10">
        <f t="shared" si="1"/>
        <v>594398.75235510303</v>
      </c>
      <c r="R9" s="28">
        <v>198132.91745170101</v>
      </c>
      <c r="S9" s="10">
        <f t="shared" ref="S9:S15" si="2">SUM(Q9:R9)</f>
        <v>792531.66980680404</v>
      </c>
      <c r="T9" s="28">
        <v>792531.67</v>
      </c>
    </row>
    <row r="10" spans="1:20" x14ac:dyDescent="0.3">
      <c r="A10" s="2"/>
      <c r="B10" t="s">
        <v>80</v>
      </c>
      <c r="C10" s="9">
        <v>8019</v>
      </c>
      <c r="D10" s="25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10">
        <f t="shared" si="1"/>
        <v>0</v>
      </c>
      <c r="R10" s="28"/>
      <c r="S10" s="10">
        <f t="shared" si="2"/>
        <v>0</v>
      </c>
      <c r="T10" s="28">
        <v>0</v>
      </c>
    </row>
    <row r="11" spans="1:20" x14ac:dyDescent="0.3">
      <c r="A11" s="2"/>
      <c r="B11" t="s">
        <v>81</v>
      </c>
      <c r="C11" s="9">
        <v>8096</v>
      </c>
      <c r="D11" s="25"/>
      <c r="E11" s="28">
        <v>0</v>
      </c>
      <c r="F11" s="28">
        <v>0</v>
      </c>
      <c r="G11" s="28">
        <v>59367</v>
      </c>
      <c r="H11" s="28">
        <v>197890</v>
      </c>
      <c r="I11" s="28">
        <v>0</v>
      </c>
      <c r="J11" s="28">
        <v>79156</v>
      </c>
      <c r="K11" s="28">
        <v>79156.84</v>
      </c>
      <c r="L11" s="28">
        <v>79156.160000000003</v>
      </c>
      <c r="M11" s="28">
        <v>79156.160000000003</v>
      </c>
      <c r="N11" s="28">
        <v>119962.585566667</v>
      </c>
      <c r="O11" s="28">
        <v>59981.292783333301</v>
      </c>
      <c r="P11" s="28">
        <v>59981.292783333301</v>
      </c>
      <c r="Q11" s="10">
        <f t="shared" si="1"/>
        <v>813807.33113333373</v>
      </c>
      <c r="R11" s="28">
        <v>119180.08806666627</v>
      </c>
      <c r="S11" s="10">
        <f t="shared" si="2"/>
        <v>932987.4192</v>
      </c>
      <c r="T11" s="28">
        <v>932987.42</v>
      </c>
    </row>
    <row r="12" spans="1:20" x14ac:dyDescent="0.3">
      <c r="A12" s="2"/>
      <c r="B12" t="s">
        <v>20</v>
      </c>
      <c r="C12" s="9" t="s">
        <v>21</v>
      </c>
      <c r="D12" s="25"/>
      <c r="E12" s="28">
        <v>0</v>
      </c>
      <c r="F12" s="28">
        <v>0</v>
      </c>
      <c r="G12" s="28">
        <v>9</v>
      </c>
      <c r="H12" s="28">
        <v>11</v>
      </c>
      <c r="I12" s="28">
        <v>0</v>
      </c>
      <c r="J12" s="28">
        <v>18384.03</v>
      </c>
      <c r="K12" s="28">
        <v>5832</v>
      </c>
      <c r="L12" s="28">
        <v>17225.75</v>
      </c>
      <c r="M12" s="28">
        <v>86252</v>
      </c>
      <c r="N12" s="28">
        <v>27394.5</v>
      </c>
      <c r="O12" s="28">
        <v>17225.75</v>
      </c>
      <c r="P12" s="28">
        <v>86252</v>
      </c>
      <c r="Q12" s="10">
        <f t="shared" si="1"/>
        <v>258586.03</v>
      </c>
      <c r="R12" s="28">
        <v>210124.97</v>
      </c>
      <c r="S12" s="10">
        <f t="shared" si="2"/>
        <v>468711</v>
      </c>
      <c r="T12" s="28">
        <v>468711</v>
      </c>
    </row>
    <row r="13" spans="1:20" x14ac:dyDescent="0.3">
      <c r="A13" s="2"/>
      <c r="B13" t="s">
        <v>22</v>
      </c>
      <c r="C13" s="9" t="s">
        <v>23</v>
      </c>
      <c r="D13" s="25"/>
      <c r="E13" s="28">
        <v>12655</v>
      </c>
      <c r="F13" s="28">
        <v>25292</v>
      </c>
      <c r="G13" s="28">
        <v>35005</v>
      </c>
      <c r="H13" s="28">
        <v>43383</v>
      </c>
      <c r="I13" s="28">
        <v>185255</v>
      </c>
      <c r="J13" s="28">
        <v>57535.47</v>
      </c>
      <c r="K13" s="28">
        <v>136877.092932</v>
      </c>
      <c r="L13" s="28">
        <v>67795.397072010586</v>
      </c>
      <c r="M13" s="28">
        <v>51418.9907986666</v>
      </c>
      <c r="N13" s="28">
        <v>539168.49079866661</v>
      </c>
      <c r="O13" s="28">
        <v>101016.39707201059</v>
      </c>
      <c r="P13" s="28">
        <v>149202.99079866661</v>
      </c>
      <c r="Q13" s="10">
        <f t="shared" si="1"/>
        <v>1404604.8294720212</v>
      </c>
      <c r="R13" s="28">
        <v>65293.235966911772</v>
      </c>
      <c r="S13" s="10">
        <f t="shared" si="2"/>
        <v>1469898.065438933</v>
      </c>
      <c r="T13" s="28">
        <v>1469898</v>
      </c>
    </row>
    <row r="14" spans="1:20" x14ac:dyDescent="0.3">
      <c r="A14" s="2"/>
      <c r="B14" t="s">
        <v>24</v>
      </c>
      <c r="C14" s="9" t="s">
        <v>25</v>
      </c>
      <c r="D14" s="25"/>
      <c r="E14" s="28">
        <v>0</v>
      </c>
      <c r="F14" s="28">
        <v>0</v>
      </c>
      <c r="G14" s="28">
        <v>177</v>
      </c>
      <c r="H14" s="28">
        <v>50280</v>
      </c>
      <c r="I14" s="28">
        <v>34389</v>
      </c>
      <c r="J14" s="28">
        <v>31342</v>
      </c>
      <c r="K14" s="28">
        <v>81484</v>
      </c>
      <c r="L14" s="28">
        <v>29360</v>
      </c>
      <c r="M14" s="28">
        <v>29360</v>
      </c>
      <c r="N14" s="28">
        <v>29360</v>
      </c>
      <c r="O14" s="28">
        <v>29360</v>
      </c>
      <c r="P14" s="28">
        <v>88945</v>
      </c>
      <c r="Q14" s="10">
        <f t="shared" si="1"/>
        <v>404057</v>
      </c>
      <c r="R14" s="28">
        <v>-92.720000000059372</v>
      </c>
      <c r="S14" s="10">
        <f t="shared" si="2"/>
        <v>403964.27999999991</v>
      </c>
      <c r="T14" s="28">
        <v>403963.5</v>
      </c>
    </row>
    <row r="15" spans="1:20" x14ac:dyDescent="0.3">
      <c r="A15" s="2"/>
      <c r="B15" t="s">
        <v>26</v>
      </c>
      <c r="C15" s="9" t="s">
        <v>27</v>
      </c>
      <c r="D15" s="25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10">
        <f t="shared" si="1"/>
        <v>0</v>
      </c>
      <c r="R15" s="28"/>
      <c r="S15" s="10">
        <f t="shared" si="2"/>
        <v>0</v>
      </c>
      <c r="T15" s="28" t="s">
        <v>55</v>
      </c>
    </row>
    <row r="16" spans="1:20" ht="16.2" thickBot="1" x14ac:dyDescent="0.35">
      <c r="A16" s="2"/>
      <c r="B16" s="8" t="s">
        <v>28</v>
      </c>
      <c r="C16" s="38"/>
      <c r="D16" s="25"/>
      <c r="E16" s="1">
        <f t="shared" ref="E16:R16" si="3">SUM(E8:E15)</f>
        <v>12655</v>
      </c>
      <c r="F16" s="1">
        <f t="shared" si="3"/>
        <v>101447</v>
      </c>
      <c r="G16" s="1">
        <f t="shared" si="3"/>
        <v>380837</v>
      </c>
      <c r="H16" s="1">
        <f t="shared" si="3"/>
        <v>428642</v>
      </c>
      <c r="I16" s="1">
        <f t="shared" si="3"/>
        <v>356722</v>
      </c>
      <c r="J16" s="1">
        <f t="shared" si="3"/>
        <v>323495.5</v>
      </c>
      <c r="K16" s="1">
        <f t="shared" si="3"/>
        <v>650552.71293199994</v>
      </c>
      <c r="L16" s="1">
        <f t="shared" si="3"/>
        <v>330615.67707201059</v>
      </c>
      <c r="M16" s="1">
        <f t="shared" si="3"/>
        <v>373994.93814625859</v>
      </c>
      <c r="N16" s="1">
        <f t="shared" si="3"/>
        <v>1017844.1160680286</v>
      </c>
      <c r="O16" s="1">
        <f t="shared" si="3"/>
        <v>335391.2272029359</v>
      </c>
      <c r="P16" s="1">
        <f t="shared" si="3"/>
        <v>512189.07092959189</v>
      </c>
      <c r="Q16" s="1">
        <f t="shared" si="3"/>
        <v>4824386.242350826</v>
      </c>
      <c r="R16" s="1">
        <f t="shared" si="3"/>
        <v>718611.86308811104</v>
      </c>
      <c r="S16" s="1">
        <f>SUM(Q16:R16)</f>
        <v>5542998.1054389374</v>
      </c>
      <c r="T16" s="1">
        <f>SUM(T8:T15)</f>
        <v>5542997.2599999998</v>
      </c>
    </row>
    <row r="17" spans="1:20" ht="16.2" thickTop="1" x14ac:dyDescent="0.3">
      <c r="A17" s="2" t="s">
        <v>29</v>
      </c>
      <c r="B17" s="8" t="s">
        <v>30</v>
      </c>
      <c r="C17" s="38"/>
      <c r="D17" s="25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3">
      <c r="A18" s="2"/>
      <c r="B18" t="s">
        <v>31</v>
      </c>
      <c r="C18" s="9" t="s">
        <v>32</v>
      </c>
      <c r="D18" s="25"/>
      <c r="E18" s="28">
        <v>30679</v>
      </c>
      <c r="F18" s="28">
        <v>177527</v>
      </c>
      <c r="G18" s="28">
        <v>182783</v>
      </c>
      <c r="H18" s="28">
        <v>181345</v>
      </c>
      <c r="I18" s="28">
        <v>184184.64</v>
      </c>
      <c r="J18" s="28">
        <v>184039.76</v>
      </c>
      <c r="K18" s="28">
        <v>230488.41537145679</v>
      </c>
      <c r="L18" s="28">
        <v>204423.0379521017</v>
      </c>
      <c r="M18" s="28">
        <v>204423.0379521017</v>
      </c>
      <c r="N18" s="28">
        <v>204423.0379521017</v>
      </c>
      <c r="O18" s="28">
        <v>262424</v>
      </c>
      <c r="P18" s="28">
        <v>234976.42</v>
      </c>
      <c r="Q18" s="10">
        <f t="shared" ref="Q18:Q26" si="4">SUM(E18:P18)</f>
        <v>2281716.3492277623</v>
      </c>
      <c r="R18" s="28"/>
      <c r="S18" s="10">
        <f>SUM(Q18:R18)</f>
        <v>2281716.3492277623</v>
      </c>
      <c r="T18" s="28">
        <v>2281716</v>
      </c>
    </row>
    <row r="19" spans="1:20" x14ac:dyDescent="0.3">
      <c r="A19" s="2"/>
      <c r="B19" t="s">
        <v>82</v>
      </c>
      <c r="C19" s="9" t="s">
        <v>33</v>
      </c>
      <c r="D19" s="25"/>
      <c r="E19" s="28">
        <v>20471</v>
      </c>
      <c r="F19" s="28">
        <v>56440</v>
      </c>
      <c r="G19" s="28">
        <v>77835</v>
      </c>
      <c r="H19" s="28">
        <v>64820</v>
      </c>
      <c r="I19" s="28">
        <v>67994.829999999987</v>
      </c>
      <c r="J19" s="28">
        <v>61354.77</v>
      </c>
      <c r="K19" s="28">
        <v>59704.220393450625</v>
      </c>
      <c r="L19" s="28">
        <v>54418.721287878863</v>
      </c>
      <c r="M19" s="28">
        <v>54418.721287878863</v>
      </c>
      <c r="N19" s="28">
        <v>54418.721287878863</v>
      </c>
      <c r="O19" s="28">
        <v>54418.721287878863</v>
      </c>
      <c r="P19" s="28">
        <v>53510</v>
      </c>
      <c r="Q19" s="10">
        <f t="shared" si="4"/>
        <v>679804.70554496604</v>
      </c>
      <c r="R19" s="28"/>
      <c r="S19" s="10">
        <f t="shared" ref="S19:S26" si="5">SUM(Q19:R19)</f>
        <v>679804.70554496604</v>
      </c>
      <c r="T19" s="28">
        <v>679805</v>
      </c>
    </row>
    <row r="20" spans="1:20" x14ac:dyDescent="0.3">
      <c r="A20" s="2"/>
      <c r="B20" t="s">
        <v>34</v>
      </c>
      <c r="C20" s="9" t="s">
        <v>35</v>
      </c>
      <c r="D20" s="25"/>
      <c r="E20" s="28">
        <v>20456</v>
      </c>
      <c r="F20" s="28">
        <v>112619</v>
      </c>
      <c r="G20" s="28">
        <v>117190</v>
      </c>
      <c r="H20" s="28">
        <v>40671</v>
      </c>
      <c r="I20" s="28">
        <v>56606.869999999995</v>
      </c>
      <c r="J20" s="28">
        <v>63630.619999999988</v>
      </c>
      <c r="K20" s="28">
        <v>96890.733422092133</v>
      </c>
      <c r="L20" s="28">
        <v>83589.214191160543</v>
      </c>
      <c r="M20" s="28">
        <v>83589.214191160543</v>
      </c>
      <c r="N20" s="28">
        <v>79506.004487796672</v>
      </c>
      <c r="O20" s="28">
        <v>91093.650425173808</v>
      </c>
      <c r="P20" s="28">
        <v>58441.318858385246</v>
      </c>
      <c r="Q20" s="10">
        <f t="shared" si="4"/>
        <v>904283.62557576888</v>
      </c>
      <c r="R20" s="28"/>
      <c r="S20" s="10">
        <f t="shared" si="5"/>
        <v>904283.62557576888</v>
      </c>
      <c r="T20" s="28">
        <v>904284</v>
      </c>
    </row>
    <row r="21" spans="1:20" x14ac:dyDescent="0.3">
      <c r="A21" s="2"/>
      <c r="B21" t="s">
        <v>36</v>
      </c>
      <c r="C21" s="9" t="s">
        <v>37</v>
      </c>
      <c r="D21" s="25"/>
      <c r="E21" s="28">
        <v>52343</v>
      </c>
      <c r="F21" s="28">
        <v>51006</v>
      </c>
      <c r="G21" s="28">
        <v>36283</v>
      </c>
      <c r="H21" s="28">
        <v>29181</v>
      </c>
      <c r="I21" s="28">
        <v>9312.2899999999991</v>
      </c>
      <c r="J21" s="28">
        <v>14888.77</v>
      </c>
      <c r="K21" s="28">
        <v>74056.736767676804</v>
      </c>
      <c r="L21" s="28">
        <v>28952.011313131305</v>
      </c>
      <c r="M21" s="28">
        <v>28952.011313131305</v>
      </c>
      <c r="N21" s="28">
        <v>28952.011313131305</v>
      </c>
      <c r="O21" s="28">
        <v>36839</v>
      </c>
      <c r="P21" s="28">
        <v>31616</v>
      </c>
      <c r="Q21" s="10">
        <f t="shared" si="4"/>
        <v>422381.83070707077</v>
      </c>
      <c r="R21" s="28">
        <v>-18481.334394687088</v>
      </c>
      <c r="S21" s="10">
        <f>SUM(Q21:R21)</f>
        <v>403900.49631238368</v>
      </c>
      <c r="T21" s="28">
        <v>403900</v>
      </c>
    </row>
    <row r="22" spans="1:20" x14ac:dyDescent="0.3">
      <c r="A22" s="2"/>
      <c r="B22" t="s">
        <v>90</v>
      </c>
      <c r="C22" s="9" t="s">
        <v>38</v>
      </c>
      <c r="D22" s="25"/>
      <c r="E22" s="28">
        <v>56353</v>
      </c>
      <c r="F22" s="28">
        <v>82793</v>
      </c>
      <c r="G22" s="28">
        <v>93484</v>
      </c>
      <c r="H22" s="28">
        <v>72930</v>
      </c>
      <c r="I22" s="28">
        <v>89445.76999999999</v>
      </c>
      <c r="J22" s="28">
        <v>50894.299999999996</v>
      </c>
      <c r="K22" s="28">
        <v>85516.975950000007</v>
      </c>
      <c r="L22" s="28">
        <v>90476.917908917589</v>
      </c>
      <c r="M22" s="28">
        <v>122808.73645000003</v>
      </c>
      <c r="N22" s="28">
        <v>76576.298950000011</v>
      </c>
      <c r="O22" s="28">
        <v>80901.519843576985</v>
      </c>
      <c r="P22" s="28">
        <v>123928.87904378722</v>
      </c>
      <c r="Q22" s="10">
        <f t="shared" si="4"/>
        <v>1026109.3981462817</v>
      </c>
      <c r="R22" s="28">
        <v>58744.592356718145</v>
      </c>
      <c r="S22" s="10">
        <f t="shared" si="5"/>
        <v>1084853.9905029999</v>
      </c>
      <c r="T22" s="28">
        <v>1084854</v>
      </c>
    </row>
    <row r="23" spans="1:20" x14ac:dyDescent="0.3">
      <c r="A23" s="2"/>
      <c r="B23" t="s">
        <v>39</v>
      </c>
      <c r="C23" s="9" t="s">
        <v>40</v>
      </c>
      <c r="D23" s="25"/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4483.32</v>
      </c>
      <c r="K23" s="28">
        <v>750.44666666666706</v>
      </c>
      <c r="L23" s="28">
        <v>750.44666666666706</v>
      </c>
      <c r="M23" s="28">
        <v>750.44666666666706</v>
      </c>
      <c r="N23" s="28">
        <v>750.44666666666706</v>
      </c>
      <c r="O23" s="28">
        <v>750.44666666666706</v>
      </c>
      <c r="P23" s="28">
        <v>750.44666666666706</v>
      </c>
      <c r="Q23" s="10">
        <f t="shared" si="4"/>
        <v>8986</v>
      </c>
      <c r="R23" s="28"/>
      <c r="S23" s="10">
        <f t="shared" si="5"/>
        <v>8986</v>
      </c>
      <c r="T23" s="28">
        <v>8986</v>
      </c>
    </row>
    <row r="24" spans="1:20" x14ac:dyDescent="0.3">
      <c r="A24" s="2"/>
      <c r="B24" t="s">
        <v>41</v>
      </c>
      <c r="C24" s="9" t="s">
        <v>42</v>
      </c>
      <c r="D24" s="25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0">
        <f t="shared" si="4"/>
        <v>0</v>
      </c>
      <c r="R24" s="28"/>
      <c r="S24" s="10">
        <f t="shared" si="5"/>
        <v>0</v>
      </c>
      <c r="T24" s="28" t="s">
        <v>55</v>
      </c>
    </row>
    <row r="25" spans="1:20" x14ac:dyDescent="0.3">
      <c r="A25" s="2"/>
      <c r="B25" t="s">
        <v>43</v>
      </c>
      <c r="C25" s="9" t="s">
        <v>44</v>
      </c>
      <c r="D25" s="25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0">
        <f t="shared" si="4"/>
        <v>0</v>
      </c>
      <c r="R25" s="28"/>
      <c r="S25" s="10">
        <f t="shared" si="5"/>
        <v>0</v>
      </c>
      <c r="T25" s="28" t="s">
        <v>55</v>
      </c>
    </row>
    <row r="26" spans="1:20" x14ac:dyDescent="0.3">
      <c r="A26" s="2"/>
      <c r="B26" t="s">
        <v>45</v>
      </c>
      <c r="C26" s="9" t="s">
        <v>46</v>
      </c>
      <c r="D26" s="25"/>
      <c r="E26" s="28"/>
      <c r="F26" s="10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0">
        <f t="shared" si="4"/>
        <v>0</v>
      </c>
      <c r="R26" s="28"/>
      <c r="S26" s="10">
        <f t="shared" si="5"/>
        <v>0</v>
      </c>
      <c r="T26" s="28" t="s">
        <v>55</v>
      </c>
    </row>
    <row r="27" spans="1:20" ht="16.2" thickBot="1" x14ac:dyDescent="0.35">
      <c r="A27" s="2"/>
      <c r="B27" s="8" t="s">
        <v>47</v>
      </c>
      <c r="C27" s="40"/>
      <c r="D27" s="29"/>
      <c r="E27" s="1">
        <f t="shared" ref="E27:R27" si="6">SUM(E18:E26)</f>
        <v>180302</v>
      </c>
      <c r="F27" s="1">
        <f t="shared" si="6"/>
        <v>480385</v>
      </c>
      <c r="G27" s="1">
        <f t="shared" si="6"/>
        <v>507575</v>
      </c>
      <c r="H27" s="1">
        <f t="shared" si="6"/>
        <v>388947</v>
      </c>
      <c r="I27" s="1">
        <f t="shared" si="6"/>
        <v>407544.39999999991</v>
      </c>
      <c r="J27" s="1">
        <f t="shared" si="6"/>
        <v>379291.54</v>
      </c>
      <c r="K27" s="1">
        <f t="shared" si="6"/>
        <v>547407.52857134293</v>
      </c>
      <c r="L27" s="1">
        <f t="shared" si="6"/>
        <v>462610.34931985667</v>
      </c>
      <c r="M27" s="1">
        <f t="shared" si="6"/>
        <v>494942.16786093911</v>
      </c>
      <c r="N27" s="1">
        <f t="shared" si="6"/>
        <v>444626.52065757522</v>
      </c>
      <c r="O27" s="1">
        <f t="shared" si="6"/>
        <v>526427.33822329633</v>
      </c>
      <c r="P27" s="1">
        <f t="shared" si="6"/>
        <v>503223.06456883915</v>
      </c>
      <c r="Q27" s="1">
        <f t="shared" si="6"/>
        <v>5323281.9092018493</v>
      </c>
      <c r="R27" s="1">
        <f t="shared" si="6"/>
        <v>40263.257962031057</v>
      </c>
      <c r="S27" s="1">
        <f>SUM(Q27:R27)</f>
        <v>5363545.1671638805</v>
      </c>
      <c r="T27" s="1">
        <f>SUM(T18:T26)</f>
        <v>5363545</v>
      </c>
    </row>
    <row r="28" spans="1:20" ht="16.2" thickTop="1" x14ac:dyDescent="0.3">
      <c r="A28" s="2" t="s">
        <v>48</v>
      </c>
      <c r="B28" s="8" t="s">
        <v>67</v>
      </c>
      <c r="C28" s="42" t="s">
        <v>55</v>
      </c>
      <c r="D28" s="43"/>
      <c r="E28" s="31"/>
      <c r="F28" s="31" t="s">
        <v>55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0" x14ac:dyDescent="0.3">
      <c r="A29" s="2"/>
      <c r="B29" s="11" t="s">
        <v>68</v>
      </c>
      <c r="C29" s="41"/>
      <c r="D29" s="43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</row>
    <row r="30" spans="1:20" x14ac:dyDescent="0.3">
      <c r="A30" s="2"/>
      <c r="B30" t="s">
        <v>84</v>
      </c>
      <c r="C30" s="51" t="s">
        <v>85</v>
      </c>
      <c r="D30" s="30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2">
        <f t="shared" ref="Q30:Q35" si="7">SUM(E30:P30)</f>
        <v>0</v>
      </c>
      <c r="R30" s="28"/>
      <c r="S30" s="10">
        <f t="shared" ref="S30:S35" si="8">SUM(Q30:R30)</f>
        <v>0</v>
      </c>
      <c r="T30" s="31" t="s">
        <v>55</v>
      </c>
    </row>
    <row r="31" spans="1:20" x14ac:dyDescent="0.3">
      <c r="A31" s="2"/>
      <c r="B31" t="s">
        <v>56</v>
      </c>
      <c r="C31" s="46" t="s">
        <v>57</v>
      </c>
      <c r="D31" s="30"/>
      <c r="E31" s="28">
        <v>255068</v>
      </c>
      <c r="F31" s="28">
        <v>88128</v>
      </c>
      <c r="G31" s="28">
        <v>174069</v>
      </c>
      <c r="H31" s="28">
        <v>57303</v>
      </c>
      <c r="I31" s="28">
        <v>0</v>
      </c>
      <c r="J31" s="28">
        <v>26336.87</v>
      </c>
      <c r="K31" s="28">
        <v>-4251.22</v>
      </c>
      <c r="L31" s="28">
        <v>0</v>
      </c>
      <c r="M31" s="28">
        <v>13147.22</v>
      </c>
      <c r="N31" s="28">
        <v>13147.22</v>
      </c>
      <c r="O31" s="28">
        <v>13147.22</v>
      </c>
      <c r="P31" s="28">
        <v>13147.22</v>
      </c>
      <c r="Q31" s="12">
        <f t="shared" si="7"/>
        <v>649242.52999999991</v>
      </c>
      <c r="R31" s="28"/>
      <c r="S31" s="10">
        <f t="shared" si="8"/>
        <v>649242.52999999991</v>
      </c>
      <c r="T31" s="31" t="s">
        <v>55</v>
      </c>
    </row>
    <row r="32" spans="1:20" x14ac:dyDescent="0.3">
      <c r="A32" s="2"/>
      <c r="B32" t="s">
        <v>58</v>
      </c>
      <c r="C32" s="13" t="s">
        <v>60</v>
      </c>
      <c r="D32" s="30"/>
      <c r="E32" s="28"/>
      <c r="F32" s="28"/>
      <c r="G32" s="28"/>
      <c r="H32" s="28"/>
      <c r="J32" s="28"/>
      <c r="K32" s="28"/>
      <c r="L32" s="28"/>
      <c r="M32" s="28"/>
      <c r="N32" s="28"/>
      <c r="O32" s="28"/>
      <c r="P32" s="28"/>
      <c r="Q32" s="12">
        <f t="shared" si="7"/>
        <v>0</v>
      </c>
      <c r="R32" s="28"/>
      <c r="S32" s="10">
        <f t="shared" si="8"/>
        <v>0</v>
      </c>
      <c r="T32" s="31" t="s">
        <v>55</v>
      </c>
    </row>
    <row r="33" spans="1:20" x14ac:dyDescent="0.3">
      <c r="A33" s="2"/>
      <c r="B33" t="s">
        <v>59</v>
      </c>
      <c r="C33" s="13">
        <v>9330</v>
      </c>
      <c r="D33" s="30"/>
      <c r="E33" s="28">
        <v>8932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2">
        <f t="shared" si="7"/>
        <v>8932</v>
      </c>
      <c r="R33" s="28"/>
      <c r="S33" s="10">
        <f t="shared" si="8"/>
        <v>8932</v>
      </c>
      <c r="T33" s="31" t="s">
        <v>55</v>
      </c>
    </row>
    <row r="34" spans="1:20" x14ac:dyDescent="0.3">
      <c r="A34"/>
      <c r="B34" t="s">
        <v>61</v>
      </c>
      <c r="C34" s="13" t="s">
        <v>86</v>
      </c>
      <c r="D34" s="22"/>
      <c r="Q34" s="12">
        <f t="shared" si="7"/>
        <v>0</v>
      </c>
      <c r="S34" s="10">
        <f t="shared" si="8"/>
        <v>0</v>
      </c>
      <c r="T34" s="39"/>
    </row>
    <row r="35" spans="1:20" ht="16.2" thickBot="1" x14ac:dyDescent="0.35">
      <c r="A35" s="2" t="s">
        <v>55</v>
      </c>
      <c r="B35" t="s">
        <v>69</v>
      </c>
      <c r="C35" s="14" t="s">
        <v>70</v>
      </c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16">
        <f t="shared" si="7"/>
        <v>0</v>
      </c>
      <c r="R35" s="33"/>
      <c r="S35" s="15">
        <f t="shared" si="8"/>
        <v>0</v>
      </c>
      <c r="T35" s="34" t="s">
        <v>55</v>
      </c>
    </row>
    <row r="36" spans="1:20" x14ac:dyDescent="0.3">
      <c r="A36" s="2"/>
      <c r="B36" s="11" t="s">
        <v>71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</row>
    <row r="37" spans="1:20" x14ac:dyDescent="0.3">
      <c r="A37" s="2"/>
      <c r="B37" t="s">
        <v>63</v>
      </c>
      <c r="C37" s="46" t="s">
        <v>62</v>
      </c>
      <c r="D37" s="30"/>
      <c r="E37" s="28">
        <v>-109290</v>
      </c>
      <c r="F37" s="28">
        <v>9578</v>
      </c>
      <c r="G37" s="28">
        <v>-3365</v>
      </c>
      <c r="H37" s="28">
        <v>17634</v>
      </c>
      <c r="I37" s="28">
        <v>-37586</v>
      </c>
      <c r="J37" s="28">
        <v>43410</v>
      </c>
      <c r="K37" s="28">
        <v>30662</v>
      </c>
      <c r="L37" s="28">
        <v>11701</v>
      </c>
      <c r="M37" s="28">
        <v>11701</v>
      </c>
      <c r="N37" s="28">
        <v>11701</v>
      </c>
      <c r="O37" s="28">
        <v>11701</v>
      </c>
      <c r="P37" s="28">
        <v>23393</v>
      </c>
      <c r="Q37" s="12">
        <f>SUM(E37:P37)</f>
        <v>21240</v>
      </c>
      <c r="R37" s="28"/>
      <c r="S37" s="10">
        <f t="shared" ref="S37:S43" si="9">SUM(Q37:R37)</f>
        <v>21240</v>
      </c>
      <c r="T37" s="31" t="s">
        <v>55</v>
      </c>
    </row>
    <row r="38" spans="1:20" x14ac:dyDescent="0.3">
      <c r="A38" s="2"/>
      <c r="B38" t="s">
        <v>64</v>
      </c>
      <c r="C38" s="13">
        <v>9640</v>
      </c>
      <c r="D38" s="30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2">
        <f>SUM(E38:P38)</f>
        <v>0</v>
      </c>
      <c r="R38" s="28"/>
      <c r="S38" s="10">
        <f t="shared" si="9"/>
        <v>0</v>
      </c>
      <c r="T38" s="31" t="s">
        <v>55</v>
      </c>
    </row>
    <row r="39" spans="1:20" x14ac:dyDescent="0.3">
      <c r="A39" s="2"/>
      <c r="B39" t="s">
        <v>65</v>
      </c>
      <c r="C39" s="13" t="s">
        <v>72</v>
      </c>
      <c r="D39" s="30"/>
      <c r="E39" s="28"/>
      <c r="F39" s="28"/>
      <c r="G39" s="28"/>
      <c r="H39" s="28">
        <v>-15944</v>
      </c>
      <c r="I39" s="28"/>
      <c r="J39" s="28"/>
      <c r="K39" s="28"/>
      <c r="L39" s="28"/>
      <c r="M39" s="28"/>
      <c r="N39" s="28"/>
      <c r="O39" s="28">
        <v>-100000</v>
      </c>
      <c r="P39" s="28"/>
      <c r="Q39" s="12">
        <f>SUM(E39:P39)</f>
        <v>-115944</v>
      </c>
      <c r="R39" s="28"/>
      <c r="S39" s="10">
        <f t="shared" si="9"/>
        <v>-115944</v>
      </c>
      <c r="T39" s="31"/>
    </row>
    <row r="40" spans="1:20" x14ac:dyDescent="0.3">
      <c r="A40" s="2"/>
      <c r="B40" t="s">
        <v>87</v>
      </c>
      <c r="C40" s="13" t="s">
        <v>73</v>
      </c>
      <c r="D40" s="30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2">
        <f>SUM(E40:P40)</f>
        <v>0</v>
      </c>
      <c r="R40" s="28"/>
      <c r="S40" s="6">
        <f t="shared" si="9"/>
        <v>0</v>
      </c>
      <c r="T40" s="31" t="s">
        <v>55</v>
      </c>
    </row>
    <row r="41" spans="1:20" s="37" customFormat="1" ht="16.2" thickBot="1" x14ac:dyDescent="0.35">
      <c r="A41" s="17"/>
      <c r="B41" s="18" t="s">
        <v>74</v>
      </c>
      <c r="C41" s="19" t="s">
        <v>55</v>
      </c>
      <c r="D41" s="35"/>
      <c r="E41" s="20">
        <f>SUM(E30:E35)-SUM(E37:E40)</f>
        <v>373290</v>
      </c>
      <c r="F41" s="20">
        <f t="shared" ref="F41:P41" si="10">SUM(F30:F35)-SUM(F37:F40)</f>
        <v>78550</v>
      </c>
      <c r="G41" s="20">
        <f t="shared" si="10"/>
        <v>177434</v>
      </c>
      <c r="H41" s="20">
        <f t="shared" si="10"/>
        <v>55613</v>
      </c>
      <c r="I41" s="20">
        <f t="shared" si="10"/>
        <v>37586</v>
      </c>
      <c r="J41" s="20">
        <f t="shared" si="10"/>
        <v>-17073.13</v>
      </c>
      <c r="K41" s="20">
        <f t="shared" si="10"/>
        <v>-34913.22</v>
      </c>
      <c r="L41" s="20">
        <f t="shared" si="10"/>
        <v>-11701</v>
      </c>
      <c r="M41" s="20">
        <f t="shared" si="10"/>
        <v>1446.2199999999993</v>
      </c>
      <c r="N41" s="20">
        <f t="shared" si="10"/>
        <v>1446.2199999999993</v>
      </c>
      <c r="O41" s="20">
        <f t="shared" si="10"/>
        <v>101446.22</v>
      </c>
      <c r="P41" s="20">
        <f t="shared" si="10"/>
        <v>-10245.780000000001</v>
      </c>
      <c r="Q41" s="20">
        <f>SUM(E41:P41)</f>
        <v>752878.52999999991</v>
      </c>
      <c r="R41" s="20">
        <f>SUM(R30:R35)-SUM(R37:R40)</f>
        <v>0</v>
      </c>
      <c r="S41" s="21">
        <f t="shared" si="9"/>
        <v>752878.52999999991</v>
      </c>
      <c r="T41" s="36" t="s">
        <v>55</v>
      </c>
    </row>
    <row r="42" spans="1:20" ht="16.2" thickTop="1" x14ac:dyDescent="0.3">
      <c r="A42" s="2" t="s">
        <v>49</v>
      </c>
      <c r="B42" s="58" t="s">
        <v>54</v>
      </c>
      <c r="C42" s="38"/>
      <c r="D42" s="44"/>
      <c r="E42" s="55">
        <f t="shared" ref="E42:R42" si="11">E16-E27+E41</f>
        <v>205643</v>
      </c>
      <c r="F42" s="55">
        <f t="shared" si="11"/>
        <v>-300388</v>
      </c>
      <c r="G42" s="55">
        <f t="shared" si="11"/>
        <v>50696</v>
      </c>
      <c r="H42" s="55">
        <f t="shared" si="11"/>
        <v>95308</v>
      </c>
      <c r="I42" s="55">
        <f t="shared" si="11"/>
        <v>-13236.399999999907</v>
      </c>
      <c r="J42" s="55">
        <f t="shared" si="11"/>
        <v>-72869.169999999984</v>
      </c>
      <c r="K42" s="55">
        <f t="shared" si="11"/>
        <v>68231.964360657003</v>
      </c>
      <c r="L42" s="55">
        <f t="shared" si="11"/>
        <v>-143695.67224784609</v>
      </c>
      <c r="M42" s="55">
        <f t="shared" si="11"/>
        <v>-119501.00971468052</v>
      </c>
      <c r="N42" s="55">
        <f t="shared" si="11"/>
        <v>574663.81541045336</v>
      </c>
      <c r="O42" s="55">
        <f t="shared" si="11"/>
        <v>-89589.891020360432</v>
      </c>
      <c r="P42" s="55">
        <f t="shared" si="11"/>
        <v>-1279.7736392472598</v>
      </c>
      <c r="Q42" s="55">
        <f t="shared" si="11"/>
        <v>253982.8631489767</v>
      </c>
      <c r="R42" s="55">
        <f t="shared" si="11"/>
        <v>678348.60512607999</v>
      </c>
      <c r="S42" s="28" t="s">
        <v>55</v>
      </c>
      <c r="T42" s="53" t="s">
        <v>55</v>
      </c>
    </row>
    <row r="43" spans="1:20" x14ac:dyDescent="0.3">
      <c r="A43" s="2"/>
      <c r="B43" s="58"/>
      <c r="C43" s="38"/>
      <c r="D43" s="44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10">
        <f t="shared" si="9"/>
        <v>0</v>
      </c>
      <c r="T43" s="54"/>
    </row>
    <row r="44" spans="1:20" x14ac:dyDescent="0.3">
      <c r="A44" s="2" t="s">
        <v>50</v>
      </c>
      <c r="B44" t="s">
        <v>51</v>
      </c>
      <c r="C44" s="38"/>
      <c r="D44" s="44"/>
      <c r="E44" s="10">
        <f t="shared" ref="E44:Q44" si="12">E5+E42</f>
        <v>1287935</v>
      </c>
      <c r="F44" s="10">
        <f t="shared" si="12"/>
        <v>987547</v>
      </c>
      <c r="G44" s="10">
        <f t="shared" si="12"/>
        <v>1038243</v>
      </c>
      <c r="H44" s="10">
        <f t="shared" si="12"/>
        <v>1133551</v>
      </c>
      <c r="I44" s="10">
        <f t="shared" si="12"/>
        <v>1120314.6000000001</v>
      </c>
      <c r="J44" s="10">
        <f t="shared" si="12"/>
        <v>1047445.4300000002</v>
      </c>
      <c r="K44" s="10">
        <f t="shared" si="12"/>
        <v>1115677.3943606571</v>
      </c>
      <c r="L44" s="10">
        <f t="shared" si="12"/>
        <v>971981.72211281094</v>
      </c>
      <c r="M44" s="10">
        <f t="shared" si="12"/>
        <v>852480.71239813045</v>
      </c>
      <c r="N44" s="10">
        <f t="shared" si="12"/>
        <v>1427144.5278085838</v>
      </c>
      <c r="O44" s="10">
        <f t="shared" si="12"/>
        <v>1337554.6367882234</v>
      </c>
      <c r="P44" s="10">
        <f t="shared" si="12"/>
        <v>1336274.8631489761</v>
      </c>
      <c r="Q44" s="10">
        <f t="shared" si="12"/>
        <v>253982.8631489767</v>
      </c>
      <c r="R44" s="31"/>
      <c r="S44" s="45"/>
      <c r="T44" s="31"/>
    </row>
    <row r="45" spans="1:20" x14ac:dyDescent="0.3">
      <c r="A45" s="2" t="s">
        <v>52</v>
      </c>
      <c r="B45" t="s">
        <v>53</v>
      </c>
      <c r="C45" s="38"/>
      <c r="D45" s="44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10">
        <f>SUM(Q45:R45)</f>
        <v>0</v>
      </c>
      <c r="T45" s="31" t="s">
        <v>55</v>
      </c>
    </row>
  </sheetData>
  <customSheetViews>
    <customSheetView guid="{C97D02EC-8935-42F6-BE1B-4957E2CBEFE2}" showPageBreaks="1" fitToPage="1" view="pageLayout">
      <selection activeCell="D11" sqref="D11"/>
      <pageMargins left="0" right="0" top="1" bottom="1" header="0.5" footer="0.5"/>
      <printOptions gridLines="1"/>
      <pageSetup paperSize="5" scale="63" fitToHeight="0" orientation="landscape" r:id="rId1"/>
      <headerFooter alignWithMargins="0">
        <oddHeader>&amp;C&amp;"Times New Roman,Bold"&amp;16 2014-2015 1st Interim
Projected Cashflow Worksheet</oddHeader>
        <oddFooter>&amp;R&amp;8
A-8  Cash Flow</oddFooter>
      </headerFooter>
    </customSheetView>
  </customSheetViews>
  <mergeCells count="17">
    <mergeCell ref="A1:T1"/>
    <mergeCell ref="M42:M43"/>
    <mergeCell ref="N42:N43"/>
    <mergeCell ref="B42:B43"/>
    <mergeCell ref="E42:E43"/>
    <mergeCell ref="F42:F43"/>
    <mergeCell ref="G42:G43"/>
    <mergeCell ref="H42:H43"/>
    <mergeCell ref="O42:O43"/>
    <mergeCell ref="P42:P43"/>
    <mergeCell ref="Q42:Q43"/>
    <mergeCell ref="R42:R43"/>
    <mergeCell ref="T42:T43"/>
    <mergeCell ref="I42:I43"/>
    <mergeCell ref="J42:J43"/>
    <mergeCell ref="K42:K43"/>
    <mergeCell ref="L42:L43"/>
  </mergeCells>
  <printOptions gridLines="1"/>
  <pageMargins left="0" right="0" top="1" bottom="1" header="0.5" footer="0.5"/>
  <pageSetup paperSize="5" scale="62" fitToHeight="0" orientation="landscape" r:id="rId2"/>
  <headerFooter alignWithMargins="0">
    <oddHeader>&amp;C&amp;18Cashflow Worksheet&amp;16
&amp;12Year 1</oddHeader>
    <oddFooter>&amp;R&amp;8
A-8  Cash Flow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28A3-7509-47BC-9BEB-D3059D305DAC}">
  <sheetPr codeName="Sheet1">
    <pageSetUpPr fitToPage="1"/>
  </sheetPr>
  <dimension ref="A1:N45"/>
  <sheetViews>
    <sheetView workbookViewId="0">
      <selection activeCell="L38" sqref="L38"/>
    </sheetView>
  </sheetViews>
  <sheetFormatPr defaultColWidth="9" defaultRowHeight="15.6" x14ac:dyDescent="0.3"/>
  <cols>
    <col min="1" max="1" width="3.3984375" style="24" customWidth="1"/>
    <col min="2" max="2" width="33.59765625" style="22" customWidth="1"/>
    <col min="3" max="3" width="11.3984375" style="27" bestFit="1" customWidth="1"/>
    <col min="4" max="4" width="11.3984375" style="27" customWidth="1"/>
    <col min="5" max="14" width="12.59765625" style="22" customWidth="1"/>
    <col min="15" max="16384" width="9" style="22"/>
  </cols>
  <sheetData>
    <row r="1" spans="1:14" ht="20.399999999999999" x14ac:dyDescent="0.35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x14ac:dyDescent="0.3">
      <c r="A2" s="48"/>
      <c r="B2" s="47" t="s">
        <v>76</v>
      </c>
      <c r="C2" s="47"/>
      <c r="N2" s="23" t="s">
        <v>55</v>
      </c>
    </row>
    <row r="3" spans="1:14" s="24" customFormat="1" x14ac:dyDescent="0.3">
      <c r="B3" s="2"/>
      <c r="C3" s="3" t="s">
        <v>0</v>
      </c>
      <c r="D3" s="4"/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13</v>
      </c>
      <c r="L3" s="3" t="s">
        <v>14</v>
      </c>
      <c r="M3" s="3" t="s">
        <v>15</v>
      </c>
      <c r="N3" s="3" t="s">
        <v>66</v>
      </c>
    </row>
    <row r="4" spans="1:14" x14ac:dyDescent="0.3">
      <c r="A4" s="2"/>
      <c r="B4" s="49" t="s">
        <v>75</v>
      </c>
      <c r="C4" s="50"/>
      <c r="D4" s="25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x14ac:dyDescent="0.3">
      <c r="A5" s="3" t="s">
        <v>16</v>
      </c>
      <c r="B5" s="5" t="s">
        <v>17</v>
      </c>
      <c r="C5" s="4" t="s">
        <v>88</v>
      </c>
      <c r="D5" s="59">
        <v>1336274.8631489761</v>
      </c>
      <c r="E5" s="6">
        <f>D5</f>
        <v>1336274.8631489761</v>
      </c>
      <c r="F5" s="6">
        <f>E44</f>
        <v>1948755.7272370514</v>
      </c>
      <c r="G5" s="6">
        <f t="shared" ref="G5:J5" si="0">F44</f>
        <v>1626726.4612089535</v>
      </c>
      <c r="H5" s="6">
        <f t="shared" si="0"/>
        <v>1346717.922695962</v>
      </c>
      <c r="I5" s="6">
        <f t="shared" si="0"/>
        <v>1422517.1946475049</v>
      </c>
      <c r="J5" s="6">
        <f t="shared" si="0"/>
        <v>1303013.3841009738</v>
      </c>
      <c r="K5" s="6"/>
      <c r="L5" s="26"/>
      <c r="M5" s="7"/>
      <c r="N5" s="26"/>
    </row>
    <row r="6" spans="1:14" x14ac:dyDescent="0.3">
      <c r="A6" s="2" t="s">
        <v>18</v>
      </c>
      <c r="B6" s="8" t="s">
        <v>19</v>
      </c>
      <c r="C6" s="38" t="s">
        <v>55</v>
      </c>
      <c r="D6" s="25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3">
      <c r="A7" s="2"/>
      <c r="B7" t="s">
        <v>77</v>
      </c>
      <c r="C7" s="38" t="s">
        <v>55</v>
      </c>
      <c r="D7" s="25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x14ac:dyDescent="0.3">
      <c r="A8" s="2"/>
      <c r="B8" t="s">
        <v>78</v>
      </c>
      <c r="C8" s="9">
        <v>8011</v>
      </c>
      <c r="D8" s="25"/>
      <c r="E8" s="28">
        <v>0</v>
      </c>
      <c r="F8" s="28">
        <v>83117.150377119004</v>
      </c>
      <c r="G8" s="28">
        <v>83117.150377119004</v>
      </c>
      <c r="H8" s="28">
        <v>149610.87067881401</v>
      </c>
      <c r="I8" s="28">
        <v>149610.87067881401</v>
      </c>
      <c r="J8" s="28">
        <v>149610.87067881401</v>
      </c>
      <c r="K8" s="10">
        <f t="shared" ref="K8:K15" si="1">SUM(E8:J8)</f>
        <v>615066.91279068007</v>
      </c>
      <c r="L8" s="28">
        <v>1376532</v>
      </c>
      <c r="M8" s="10">
        <f>SUM(K8:L8)</f>
        <v>1991598.9127906801</v>
      </c>
      <c r="N8" s="28">
        <v>1991599</v>
      </c>
    </row>
    <row r="9" spans="1:14" x14ac:dyDescent="0.3">
      <c r="A9" s="2"/>
      <c r="B9" t="s">
        <v>79</v>
      </c>
      <c r="C9" s="9">
        <v>8012</v>
      </c>
      <c r="D9" s="25"/>
      <c r="E9" s="28">
        <v>0</v>
      </c>
      <c r="F9" s="28">
        <v>0</v>
      </c>
      <c r="G9" s="28">
        <v>0</v>
      </c>
      <c r="H9" s="28">
        <v>198132.91745170101</v>
      </c>
      <c r="I9" s="28">
        <v>0</v>
      </c>
      <c r="J9" s="28">
        <v>0</v>
      </c>
      <c r="K9" s="10">
        <f t="shared" si="1"/>
        <v>198132.91745170101</v>
      </c>
      <c r="L9" s="28">
        <v>828568</v>
      </c>
      <c r="M9" s="10">
        <f t="shared" ref="M9:M15" si="2">SUM(K9:L9)</f>
        <v>1026700.917451701</v>
      </c>
      <c r="N9" s="28">
        <v>1026701</v>
      </c>
    </row>
    <row r="10" spans="1:14" x14ac:dyDescent="0.3">
      <c r="A10" s="2"/>
      <c r="B10" t="s">
        <v>80</v>
      </c>
      <c r="C10" s="9">
        <v>8019</v>
      </c>
      <c r="D10" s="25"/>
      <c r="E10" s="28"/>
      <c r="F10" s="28"/>
      <c r="G10" s="28"/>
      <c r="H10" s="28"/>
      <c r="I10" s="28"/>
      <c r="J10" s="28"/>
      <c r="K10" s="10">
        <f t="shared" si="1"/>
        <v>0</v>
      </c>
      <c r="L10" s="28"/>
      <c r="M10" s="10">
        <f t="shared" si="2"/>
        <v>0</v>
      </c>
      <c r="N10" s="28" t="s">
        <v>55</v>
      </c>
    </row>
    <row r="11" spans="1:14" x14ac:dyDescent="0.3">
      <c r="A11" s="2"/>
      <c r="B11" t="s">
        <v>81</v>
      </c>
      <c r="C11" s="9">
        <v>8096</v>
      </c>
      <c r="D11" s="25"/>
      <c r="E11" s="28">
        <v>0</v>
      </c>
      <c r="F11" s="28">
        <v>0</v>
      </c>
      <c r="G11" s="28">
        <v>55979.245152000003</v>
      </c>
      <c r="H11" s="28">
        <v>111958.49030400001</v>
      </c>
      <c r="I11" s="28">
        <v>74638.993535999994</v>
      </c>
      <c r="J11" s="28">
        <v>74638.993535999994</v>
      </c>
      <c r="K11" s="10">
        <f t="shared" si="1"/>
        <v>317215.72252800001</v>
      </c>
      <c r="L11" s="28">
        <v>800566</v>
      </c>
      <c r="M11" s="10">
        <f t="shared" si="2"/>
        <v>1117781.7225279999</v>
      </c>
      <c r="N11" s="28">
        <v>1117782</v>
      </c>
    </row>
    <row r="12" spans="1:14" x14ac:dyDescent="0.3">
      <c r="A12" s="2"/>
      <c r="B12" t="s">
        <v>20</v>
      </c>
      <c r="C12" s="9" t="s">
        <v>21</v>
      </c>
      <c r="D12" s="25"/>
      <c r="E12" s="28">
        <v>0</v>
      </c>
      <c r="F12" s="28">
        <v>0</v>
      </c>
      <c r="G12" s="28">
        <v>0</v>
      </c>
      <c r="H12" s="28">
        <v>0</v>
      </c>
      <c r="I12" s="28">
        <v>18513.11</v>
      </c>
      <c r="J12" s="28">
        <v>7119.36</v>
      </c>
      <c r="K12" s="10">
        <f t="shared" si="1"/>
        <v>25632.47</v>
      </c>
      <c r="L12" s="28">
        <v>131886</v>
      </c>
      <c r="M12" s="10">
        <f t="shared" si="2"/>
        <v>157518.47</v>
      </c>
      <c r="N12" s="28">
        <v>157518</v>
      </c>
    </row>
    <row r="13" spans="1:14" x14ac:dyDescent="0.3">
      <c r="A13" s="2"/>
      <c r="B13" t="s">
        <v>22</v>
      </c>
      <c r="C13" s="9" t="s">
        <v>23</v>
      </c>
      <c r="D13" s="25"/>
      <c r="E13" s="28">
        <v>29266.0193226667</v>
      </c>
      <c r="F13" s="28">
        <v>29299.978024185206</v>
      </c>
      <c r="G13" s="28">
        <v>44631.892655999996</v>
      </c>
      <c r="H13" s="28">
        <v>40094.392655999996</v>
      </c>
      <c r="I13" s="28">
        <v>61510.156536765295</v>
      </c>
      <c r="J13" s="28">
        <v>52916.249655359999</v>
      </c>
      <c r="K13" s="10">
        <f t="shared" si="1"/>
        <v>257718.68885097717</v>
      </c>
      <c r="L13" s="28">
        <v>470264</v>
      </c>
      <c r="M13" s="10">
        <f t="shared" si="2"/>
        <v>727982.68885097723</v>
      </c>
      <c r="N13" s="28">
        <v>727983</v>
      </c>
    </row>
    <row r="14" spans="1:14" x14ac:dyDescent="0.3">
      <c r="A14" s="2"/>
      <c r="B14" t="s">
        <v>24</v>
      </c>
      <c r="C14" s="9" t="s">
        <v>25</v>
      </c>
      <c r="D14" s="25"/>
      <c r="E14" s="28">
        <v>162098</v>
      </c>
      <c r="F14" s="28">
        <v>8333</v>
      </c>
      <c r="G14" s="28">
        <v>22333</v>
      </c>
      <c r="H14" s="28">
        <v>22333</v>
      </c>
      <c r="I14" s="28">
        <v>22333</v>
      </c>
      <c r="J14" s="28">
        <v>22333</v>
      </c>
      <c r="K14" s="10">
        <f t="shared" si="1"/>
        <v>259763</v>
      </c>
      <c r="L14" s="28">
        <v>143586</v>
      </c>
      <c r="M14" s="10">
        <f t="shared" si="2"/>
        <v>403349</v>
      </c>
      <c r="N14" s="28">
        <v>403349</v>
      </c>
    </row>
    <row r="15" spans="1:14" x14ac:dyDescent="0.3">
      <c r="A15" s="2"/>
      <c r="B15" t="s">
        <v>26</v>
      </c>
      <c r="C15" s="9" t="s">
        <v>27</v>
      </c>
      <c r="D15" s="25"/>
      <c r="E15" s="28"/>
      <c r="F15" s="28"/>
      <c r="G15" s="28"/>
      <c r="H15" s="28"/>
      <c r="I15" s="28"/>
      <c r="J15" s="28"/>
      <c r="K15" s="10">
        <f t="shared" si="1"/>
        <v>0</v>
      </c>
      <c r="L15" s="28"/>
      <c r="M15" s="10">
        <f t="shared" si="2"/>
        <v>0</v>
      </c>
      <c r="N15" s="28" t="s">
        <v>55</v>
      </c>
    </row>
    <row r="16" spans="1:14" ht="16.2" thickBot="1" x14ac:dyDescent="0.35">
      <c r="A16" s="2"/>
      <c r="B16" s="8" t="s">
        <v>28</v>
      </c>
      <c r="C16" s="38"/>
      <c r="D16" s="25"/>
      <c r="E16" s="1">
        <f t="shared" ref="E16:L16" si="3">SUM(E8:E15)</f>
        <v>191364.01932266669</v>
      </c>
      <c r="F16" s="1">
        <f t="shared" si="3"/>
        <v>120750.12840130422</v>
      </c>
      <c r="G16" s="1">
        <f t="shared" si="3"/>
        <v>206061.28818511899</v>
      </c>
      <c r="H16" s="1">
        <f t="shared" si="3"/>
        <v>522129.67109051498</v>
      </c>
      <c r="I16" s="1">
        <f t="shared" si="3"/>
        <v>326606.1307515793</v>
      </c>
      <c r="J16" s="1">
        <f t="shared" si="3"/>
        <v>306618.47387017397</v>
      </c>
      <c r="K16" s="1">
        <f t="shared" si="3"/>
        <v>1673529.7116213583</v>
      </c>
      <c r="L16" s="1">
        <f t="shared" si="3"/>
        <v>3751402</v>
      </c>
      <c r="M16" s="1">
        <f>SUM(K16:L16)</f>
        <v>5424931.7116213581</v>
      </c>
      <c r="N16" s="1">
        <f>SUM(N8:N15)</f>
        <v>5424932</v>
      </c>
    </row>
    <row r="17" spans="1:14" ht="16.2" thickTop="1" x14ac:dyDescent="0.3">
      <c r="A17" s="2" t="s">
        <v>29</v>
      </c>
      <c r="B17" s="8" t="s">
        <v>30</v>
      </c>
      <c r="C17" s="38"/>
      <c r="D17" s="25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x14ac:dyDescent="0.3">
      <c r="A18" s="2"/>
      <c r="B18" t="s">
        <v>31</v>
      </c>
      <c r="C18" s="9" t="s">
        <v>32</v>
      </c>
      <c r="D18" s="25"/>
      <c r="E18" s="28">
        <v>39216.398533333304</v>
      </c>
      <c r="F18" s="28">
        <v>206714.1707878788</v>
      </c>
      <c r="G18" s="28">
        <v>204002.69578787879</v>
      </c>
      <c r="H18" s="28">
        <v>204002.69578787879</v>
      </c>
      <c r="I18" s="28">
        <v>204002.69578787879</v>
      </c>
      <c r="J18" s="28">
        <v>217560.07078787839</v>
      </c>
      <c r="K18" s="10">
        <f t="shared" ref="K18:K26" si="4">SUM(E18:J18)</f>
        <v>1075498.727472727</v>
      </c>
      <c r="L18" s="28">
        <v>1283972</v>
      </c>
      <c r="M18" s="10">
        <f>SUM(K18:L18)</f>
        <v>2359470.7274727272</v>
      </c>
      <c r="N18" s="28">
        <v>2359471</v>
      </c>
    </row>
    <row r="19" spans="1:14" x14ac:dyDescent="0.3">
      <c r="A19" s="2"/>
      <c r="B19" t="s">
        <v>82</v>
      </c>
      <c r="C19" s="9" t="s">
        <v>33</v>
      </c>
      <c r="D19" s="25"/>
      <c r="E19" s="28">
        <v>23513.038274999999</v>
      </c>
      <c r="F19" s="28">
        <v>57854.218647727306</v>
      </c>
      <c r="G19" s="28">
        <v>57854.218647727306</v>
      </c>
      <c r="H19" s="28">
        <v>57854.218647727306</v>
      </c>
      <c r="I19" s="28">
        <v>57854.218647727306</v>
      </c>
      <c r="J19" s="28">
        <v>57854.218647727306</v>
      </c>
      <c r="K19" s="10">
        <f t="shared" si="4"/>
        <v>312784.13151363656</v>
      </c>
      <c r="L19" s="28">
        <v>346189</v>
      </c>
      <c r="M19" s="10">
        <f t="shared" ref="M19:M26" si="5">SUM(K19:L19)</f>
        <v>658973.13151363656</v>
      </c>
      <c r="N19" s="28">
        <v>658973</v>
      </c>
    </row>
    <row r="20" spans="1:14" x14ac:dyDescent="0.3">
      <c r="A20" s="2"/>
      <c r="B20" t="s">
        <v>34</v>
      </c>
      <c r="C20" s="9" t="s">
        <v>35</v>
      </c>
      <c r="D20" s="25"/>
      <c r="E20" s="28">
        <v>79269.391366747295</v>
      </c>
      <c r="F20" s="28">
        <v>81054.465651053615</v>
      </c>
      <c r="G20" s="28">
        <v>84501.904179762001</v>
      </c>
      <c r="H20" s="28">
        <v>80512.42917976201</v>
      </c>
      <c r="I20" s="28">
        <v>79847.516679762004</v>
      </c>
      <c r="J20" s="28">
        <v>82557.699036219856</v>
      </c>
      <c r="K20" s="10">
        <f t="shared" si="4"/>
        <v>487743.40609330678</v>
      </c>
      <c r="L20" s="28">
        <v>457800</v>
      </c>
      <c r="M20" s="10">
        <f t="shared" si="5"/>
        <v>945543.40609330684</v>
      </c>
      <c r="N20" s="28">
        <v>945543</v>
      </c>
    </row>
    <row r="21" spans="1:14" x14ac:dyDescent="0.3">
      <c r="A21" s="2"/>
      <c r="B21" t="s">
        <v>36</v>
      </c>
      <c r="C21" s="9" t="s">
        <v>37</v>
      </c>
      <c r="D21" s="25"/>
      <c r="E21" s="28">
        <v>16343.166666666672</v>
      </c>
      <c r="F21" s="28">
        <v>17019.234233333329</v>
      </c>
      <c r="G21" s="28">
        <v>22637.438733333329</v>
      </c>
      <c r="H21" s="28">
        <v>21464.515933333329</v>
      </c>
      <c r="I21" s="28">
        <v>20926.423333333332</v>
      </c>
      <c r="J21" s="28">
        <v>19074.48333333333</v>
      </c>
      <c r="K21" s="10">
        <f t="shared" si="4"/>
        <v>117465.26223333334</v>
      </c>
      <c r="L21" s="28">
        <v>136562</v>
      </c>
      <c r="M21" s="10">
        <f>SUM(K21:L21)</f>
        <v>254027.26223333334</v>
      </c>
      <c r="N21" s="28">
        <v>254027</v>
      </c>
    </row>
    <row r="22" spans="1:14" x14ac:dyDescent="0.3">
      <c r="A22" s="2"/>
      <c r="B22" t="s">
        <v>83</v>
      </c>
      <c r="C22" s="9" t="s">
        <v>38</v>
      </c>
      <c r="D22" s="25"/>
      <c r="E22" s="28">
        <v>70179.868960166626</v>
      </c>
      <c r="F22" s="28">
        <v>76863.471776075705</v>
      </c>
      <c r="G22" s="28">
        <v>113799.73601607572</v>
      </c>
      <c r="H22" s="28">
        <v>78508.347444393235</v>
      </c>
      <c r="I22" s="28">
        <v>73261.253516075725</v>
      </c>
      <c r="J22" s="28">
        <v>113799.73601607572</v>
      </c>
      <c r="K22" s="10">
        <f t="shared" si="4"/>
        <v>526412.41372886277</v>
      </c>
      <c r="L22" s="28">
        <v>578682</v>
      </c>
      <c r="M22" s="10">
        <f t="shared" si="5"/>
        <v>1105094.4137288628</v>
      </c>
      <c r="N22" s="28">
        <v>1105094</v>
      </c>
    </row>
    <row r="23" spans="1:14" x14ac:dyDescent="0.3">
      <c r="A23" s="2"/>
      <c r="B23" t="s">
        <v>39</v>
      </c>
      <c r="C23" s="9" t="s">
        <v>40</v>
      </c>
      <c r="D23" s="25"/>
      <c r="E23" s="28">
        <v>748.83333333333303</v>
      </c>
      <c r="F23" s="28">
        <v>748.83333333333303</v>
      </c>
      <c r="G23" s="28">
        <v>748.83333333333303</v>
      </c>
      <c r="H23" s="28">
        <v>748.83333333333303</v>
      </c>
      <c r="I23" s="28">
        <v>748.83333333333303</v>
      </c>
      <c r="J23" s="28">
        <v>748.83333333333303</v>
      </c>
      <c r="K23" s="10">
        <f t="shared" si="4"/>
        <v>4492.9999999999982</v>
      </c>
      <c r="L23" s="28">
        <v>4493</v>
      </c>
      <c r="M23" s="10">
        <f t="shared" si="5"/>
        <v>8985.9999999999982</v>
      </c>
      <c r="N23" s="28">
        <v>8986</v>
      </c>
    </row>
    <row r="24" spans="1:14" x14ac:dyDescent="0.3">
      <c r="A24" s="2"/>
      <c r="B24" t="s">
        <v>41</v>
      </c>
      <c r="C24" s="9" t="s">
        <v>42</v>
      </c>
      <c r="D24" s="25"/>
      <c r="E24" s="28"/>
      <c r="F24" s="28"/>
      <c r="G24" s="28"/>
      <c r="H24" s="28"/>
      <c r="I24" s="28"/>
      <c r="J24" s="28"/>
      <c r="K24" s="10">
        <f t="shared" si="4"/>
        <v>0</v>
      </c>
      <c r="L24" s="28"/>
      <c r="M24" s="10">
        <f t="shared" si="5"/>
        <v>0</v>
      </c>
      <c r="N24" s="28" t="s">
        <v>55</v>
      </c>
    </row>
    <row r="25" spans="1:14" x14ac:dyDescent="0.3">
      <c r="A25" s="2"/>
      <c r="B25" t="s">
        <v>43</v>
      </c>
      <c r="C25" s="9" t="s">
        <v>44</v>
      </c>
      <c r="D25" s="25"/>
      <c r="E25" s="28"/>
      <c r="F25" s="28"/>
      <c r="G25" s="28"/>
      <c r="H25" s="28"/>
      <c r="I25" s="28"/>
      <c r="J25" s="28"/>
      <c r="K25" s="10">
        <f t="shared" si="4"/>
        <v>0</v>
      </c>
      <c r="L25" s="28"/>
      <c r="M25" s="10">
        <f t="shared" si="5"/>
        <v>0</v>
      </c>
      <c r="N25" s="28" t="s">
        <v>55</v>
      </c>
    </row>
    <row r="26" spans="1:14" x14ac:dyDescent="0.3">
      <c r="A26" s="2"/>
      <c r="B26" t="s">
        <v>45</v>
      </c>
      <c r="C26" s="9" t="s">
        <v>46</v>
      </c>
      <c r="D26" s="25"/>
      <c r="E26" s="28"/>
      <c r="F26" s="10"/>
      <c r="G26" s="28"/>
      <c r="H26" s="28"/>
      <c r="I26" s="28"/>
      <c r="J26" s="28"/>
      <c r="K26" s="10">
        <f t="shared" si="4"/>
        <v>0</v>
      </c>
      <c r="L26" s="28"/>
      <c r="M26" s="10">
        <f t="shared" si="5"/>
        <v>0</v>
      </c>
      <c r="N26" s="28" t="s">
        <v>55</v>
      </c>
    </row>
    <row r="27" spans="1:14" ht="16.2" thickBot="1" x14ac:dyDescent="0.35">
      <c r="A27" s="2"/>
      <c r="B27" s="8" t="s">
        <v>47</v>
      </c>
      <c r="C27" s="40"/>
      <c r="D27" s="29"/>
      <c r="E27" s="1">
        <f t="shared" ref="E27:L27" si="6">SUM(E18:E26)</f>
        <v>229270.69713524726</v>
      </c>
      <c r="F27" s="1">
        <f t="shared" si="6"/>
        <v>440254.39442940202</v>
      </c>
      <c r="G27" s="1">
        <f t="shared" si="6"/>
        <v>483544.82669811044</v>
      </c>
      <c r="H27" s="1">
        <f t="shared" si="6"/>
        <v>443091.04032642796</v>
      </c>
      <c r="I27" s="1">
        <f t="shared" si="6"/>
        <v>436640.94129811047</v>
      </c>
      <c r="J27" s="1">
        <f t="shared" si="6"/>
        <v>491595.04115456791</v>
      </c>
      <c r="K27" s="1">
        <f t="shared" si="6"/>
        <v>2524396.9410418663</v>
      </c>
      <c r="L27" s="1">
        <f t="shared" si="6"/>
        <v>2807698</v>
      </c>
      <c r="M27" s="1">
        <f>SUM(K27:L27)</f>
        <v>5332094.9410418663</v>
      </c>
      <c r="N27" s="1">
        <f>SUM(N18:N26)</f>
        <v>5332094</v>
      </c>
    </row>
    <row r="28" spans="1:14" ht="16.2" thickTop="1" x14ac:dyDescent="0.3">
      <c r="A28" s="2" t="s">
        <v>48</v>
      </c>
      <c r="B28" s="8" t="s">
        <v>67</v>
      </c>
      <c r="C28" s="42" t="s">
        <v>55</v>
      </c>
      <c r="D28" s="43"/>
      <c r="E28" s="31"/>
      <c r="F28" s="31" t="s">
        <v>55</v>
      </c>
      <c r="G28" s="31"/>
      <c r="H28" s="31"/>
      <c r="I28" s="31"/>
      <c r="J28" s="31"/>
      <c r="K28" s="31"/>
      <c r="L28" s="31"/>
      <c r="M28" s="31"/>
      <c r="N28" s="31"/>
    </row>
    <row r="29" spans="1:14" x14ac:dyDescent="0.3">
      <c r="A29" s="2"/>
      <c r="B29" s="11" t="s">
        <v>68</v>
      </c>
      <c r="C29" s="41"/>
      <c r="D29" s="43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4" x14ac:dyDescent="0.3">
      <c r="A30" s="2"/>
      <c r="B30" t="s">
        <v>84</v>
      </c>
      <c r="C30" s="51" t="s">
        <v>85</v>
      </c>
      <c r="D30" s="30"/>
      <c r="E30" s="28"/>
      <c r="F30" s="28"/>
      <c r="G30" s="28"/>
      <c r="H30" s="28"/>
      <c r="I30" s="28"/>
      <c r="J30" s="28"/>
      <c r="K30" s="12">
        <f t="shared" ref="K30:K35" si="7">SUM(E30:J30)</f>
        <v>0</v>
      </c>
      <c r="L30" s="28"/>
      <c r="M30" s="10">
        <f t="shared" ref="M30:M35" si="8">SUM(K30:L30)</f>
        <v>0</v>
      </c>
      <c r="N30" s="31" t="s">
        <v>55</v>
      </c>
    </row>
    <row r="31" spans="1:14" x14ac:dyDescent="0.3">
      <c r="A31" s="2"/>
      <c r="B31" t="s">
        <v>56</v>
      </c>
      <c r="C31" s="46" t="s">
        <v>57</v>
      </c>
      <c r="D31" s="30"/>
      <c r="E31" s="28">
        <v>612189.54190065595</v>
      </c>
      <c r="F31" s="28">
        <v>0</v>
      </c>
      <c r="G31" s="28">
        <v>0</v>
      </c>
      <c r="H31" s="28">
        <v>6229.6411874559999</v>
      </c>
      <c r="I31" s="28">
        <v>0</v>
      </c>
      <c r="J31" s="28">
        <v>80415.5</v>
      </c>
      <c r="K31" s="12">
        <f t="shared" si="7"/>
        <v>698834.68308811192</v>
      </c>
      <c r="L31" s="28">
        <v>90933</v>
      </c>
      <c r="M31" s="10">
        <f t="shared" si="8"/>
        <v>789767.68308811192</v>
      </c>
      <c r="N31" s="31" t="s">
        <v>55</v>
      </c>
    </row>
    <row r="32" spans="1:14" x14ac:dyDescent="0.3">
      <c r="A32" s="2"/>
      <c r="B32" t="s">
        <v>58</v>
      </c>
      <c r="C32" s="13" t="s">
        <v>60</v>
      </c>
      <c r="D32" s="30"/>
      <c r="E32" s="28"/>
      <c r="F32" s="28"/>
      <c r="G32" s="28"/>
      <c r="H32" s="28"/>
      <c r="I32" s="28"/>
      <c r="J32" s="28"/>
      <c r="K32" s="12">
        <f t="shared" si="7"/>
        <v>0</v>
      </c>
      <c r="L32" s="28"/>
      <c r="M32" s="10">
        <f t="shared" si="8"/>
        <v>0</v>
      </c>
      <c r="N32" s="31" t="s">
        <v>55</v>
      </c>
    </row>
    <row r="33" spans="1:14" x14ac:dyDescent="0.3">
      <c r="A33" s="2"/>
      <c r="B33" t="s">
        <v>59</v>
      </c>
      <c r="C33" s="13">
        <v>9330</v>
      </c>
      <c r="D33" s="30"/>
      <c r="E33" s="28">
        <v>8526</v>
      </c>
      <c r="F33" s="28"/>
      <c r="G33" s="28"/>
      <c r="H33" s="28"/>
      <c r="I33" s="28"/>
      <c r="J33" s="28"/>
      <c r="K33" s="12">
        <f t="shared" si="7"/>
        <v>8526</v>
      </c>
      <c r="L33" s="28"/>
      <c r="M33" s="10">
        <f t="shared" si="8"/>
        <v>8526</v>
      </c>
      <c r="N33" s="31" t="s">
        <v>55</v>
      </c>
    </row>
    <row r="34" spans="1:14" x14ac:dyDescent="0.3">
      <c r="A34"/>
      <c r="B34" t="s">
        <v>61</v>
      </c>
      <c r="C34" s="13" t="s">
        <v>86</v>
      </c>
      <c r="D34" s="22"/>
      <c r="K34" s="12">
        <f t="shared" si="7"/>
        <v>0</v>
      </c>
      <c r="M34" s="10">
        <f t="shared" si="8"/>
        <v>0</v>
      </c>
      <c r="N34" s="39"/>
    </row>
    <row r="35" spans="1:14" ht="16.2" thickBot="1" x14ac:dyDescent="0.35">
      <c r="A35" s="2" t="s">
        <v>55</v>
      </c>
      <c r="B35" t="s">
        <v>69</v>
      </c>
      <c r="C35" s="14" t="s">
        <v>70</v>
      </c>
      <c r="D35" s="32"/>
      <c r="E35" s="33"/>
      <c r="F35" s="33"/>
      <c r="G35" s="33"/>
      <c r="H35" s="33"/>
      <c r="I35" s="33"/>
      <c r="J35" s="33"/>
      <c r="K35" s="16">
        <f t="shared" si="7"/>
        <v>0</v>
      </c>
      <c r="L35" s="33"/>
      <c r="M35" s="15">
        <f t="shared" si="8"/>
        <v>0</v>
      </c>
      <c r="N35" s="34" t="s">
        <v>55</v>
      </c>
    </row>
    <row r="36" spans="1:14" x14ac:dyDescent="0.3">
      <c r="A36" s="2"/>
      <c r="B36" s="11" t="s">
        <v>71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3">
      <c r="A37" s="2"/>
      <c r="B37" t="s">
        <v>63</v>
      </c>
      <c r="C37" s="46" t="s">
        <v>62</v>
      </c>
      <c r="D37" s="30"/>
      <c r="E37" s="28">
        <v>-29672</v>
      </c>
      <c r="F37" s="28">
        <v>2525</v>
      </c>
      <c r="G37" s="28">
        <v>2525</v>
      </c>
      <c r="H37" s="28">
        <v>9469</v>
      </c>
      <c r="I37" s="28">
        <v>9469</v>
      </c>
      <c r="J37" s="28">
        <v>9469</v>
      </c>
      <c r="K37" s="12">
        <f>SUM(E37:J37)</f>
        <v>3785</v>
      </c>
      <c r="L37" s="28">
        <v>81542</v>
      </c>
      <c r="M37" s="10">
        <f t="shared" ref="M37:M43" si="9">SUM(K37:L37)</f>
        <v>85327</v>
      </c>
      <c r="N37" s="31" t="s">
        <v>55</v>
      </c>
    </row>
    <row r="38" spans="1:14" x14ac:dyDescent="0.3">
      <c r="A38" s="2"/>
      <c r="B38" t="s">
        <v>64</v>
      </c>
      <c r="C38" s="13">
        <v>9640</v>
      </c>
      <c r="D38" s="30"/>
      <c r="E38" s="28"/>
      <c r="F38" s="28"/>
      <c r="G38" s="28"/>
      <c r="H38" s="28"/>
      <c r="I38" s="28"/>
      <c r="J38" s="28"/>
      <c r="K38" s="12">
        <f>SUM(E38:J38)</f>
        <v>0</v>
      </c>
      <c r="L38" s="28"/>
      <c r="M38" s="10">
        <f t="shared" si="9"/>
        <v>0</v>
      </c>
      <c r="N38" s="31" t="s">
        <v>55</v>
      </c>
    </row>
    <row r="39" spans="1:14" x14ac:dyDescent="0.3">
      <c r="A39" s="2"/>
      <c r="B39" t="s">
        <v>65</v>
      </c>
      <c r="C39" s="13" t="s">
        <v>72</v>
      </c>
      <c r="D39" s="30"/>
      <c r="E39" s="28"/>
      <c r="F39" s="28"/>
      <c r="G39" s="28"/>
      <c r="H39" s="28"/>
      <c r="I39" s="28"/>
      <c r="J39" s="28"/>
      <c r="K39" s="12">
        <f>SUM(E39:J39)</f>
        <v>0</v>
      </c>
      <c r="L39" s="28"/>
      <c r="M39" s="10">
        <f t="shared" si="9"/>
        <v>0</v>
      </c>
      <c r="N39" s="31"/>
    </row>
    <row r="40" spans="1:14" x14ac:dyDescent="0.3">
      <c r="A40" s="2"/>
      <c r="B40" t="s">
        <v>87</v>
      </c>
      <c r="C40" s="13" t="s">
        <v>73</v>
      </c>
      <c r="D40" s="30"/>
      <c r="E40" s="28"/>
      <c r="F40" s="28"/>
      <c r="G40" s="28"/>
      <c r="H40" s="28"/>
      <c r="I40" s="28"/>
      <c r="J40" s="28"/>
      <c r="K40" s="12">
        <f>SUM(E40:J40)</f>
        <v>0</v>
      </c>
      <c r="L40" s="28"/>
      <c r="M40" s="6">
        <f t="shared" si="9"/>
        <v>0</v>
      </c>
      <c r="N40" s="31" t="s">
        <v>55</v>
      </c>
    </row>
    <row r="41" spans="1:14" s="37" customFormat="1" ht="16.2" thickBot="1" x14ac:dyDescent="0.35">
      <c r="A41" s="17"/>
      <c r="B41" s="18" t="s">
        <v>74</v>
      </c>
      <c r="C41" s="19" t="s">
        <v>55</v>
      </c>
      <c r="D41" s="35"/>
      <c r="E41" s="20">
        <f>SUM(E30:E35)-SUM(E37:E40)</f>
        <v>650387.54190065595</v>
      </c>
      <c r="F41" s="20">
        <f t="shared" ref="F41:J41" si="10">SUM(F30:F35)-SUM(F37:F40)</f>
        <v>-2525</v>
      </c>
      <c r="G41" s="20">
        <f t="shared" si="10"/>
        <v>-2525</v>
      </c>
      <c r="H41" s="20">
        <f t="shared" si="10"/>
        <v>-3239.3588125440001</v>
      </c>
      <c r="I41" s="20">
        <f t="shared" si="10"/>
        <v>-9469</v>
      </c>
      <c r="J41" s="20">
        <f t="shared" si="10"/>
        <v>70946.5</v>
      </c>
      <c r="K41" s="20">
        <f>SUM(E41:J41)</f>
        <v>703575.68308811192</v>
      </c>
      <c r="L41" s="20">
        <f>SUM(L30:L35)-SUM(L37:L40)</f>
        <v>9391</v>
      </c>
      <c r="M41" s="21">
        <f t="shared" si="9"/>
        <v>712966.68308811192</v>
      </c>
      <c r="N41" s="36" t="s">
        <v>55</v>
      </c>
    </row>
    <row r="42" spans="1:14" ht="16.2" thickTop="1" x14ac:dyDescent="0.3">
      <c r="A42" s="2" t="s">
        <v>49</v>
      </c>
      <c r="B42" s="58" t="s">
        <v>54</v>
      </c>
      <c r="C42" s="38"/>
      <c r="D42" s="44"/>
      <c r="E42" s="55">
        <f t="shared" ref="E42:L42" si="11">E16-E27+E41</f>
        <v>612480.86408807535</v>
      </c>
      <c r="F42" s="55">
        <f t="shared" si="11"/>
        <v>-322029.26602809783</v>
      </c>
      <c r="G42" s="55">
        <f t="shared" si="11"/>
        <v>-280008.53851299145</v>
      </c>
      <c r="H42" s="55">
        <f t="shared" si="11"/>
        <v>75799.271951543022</v>
      </c>
      <c r="I42" s="55">
        <f t="shared" si="11"/>
        <v>-119503.81054653117</v>
      </c>
      <c r="J42" s="55">
        <f t="shared" si="11"/>
        <v>-114030.06728439394</v>
      </c>
      <c r="K42" s="55">
        <f t="shared" si="11"/>
        <v>-147291.5463323961</v>
      </c>
      <c r="L42" s="55">
        <f t="shared" si="11"/>
        <v>953095</v>
      </c>
      <c r="M42" s="28" t="s">
        <v>55</v>
      </c>
      <c r="N42" s="53" t="s">
        <v>55</v>
      </c>
    </row>
    <row r="43" spans="1:14" x14ac:dyDescent="0.3">
      <c r="A43" s="2"/>
      <c r="B43" s="58"/>
      <c r="C43" s="38"/>
      <c r="D43" s="44"/>
      <c r="E43" s="56"/>
      <c r="F43" s="56"/>
      <c r="G43" s="56"/>
      <c r="H43" s="56"/>
      <c r="I43" s="56"/>
      <c r="J43" s="56"/>
      <c r="K43" s="56"/>
      <c r="L43" s="56"/>
      <c r="M43" s="10">
        <f t="shared" si="9"/>
        <v>0</v>
      </c>
      <c r="N43" s="54"/>
    </row>
    <row r="44" spans="1:14" x14ac:dyDescent="0.3">
      <c r="A44" s="2" t="s">
        <v>50</v>
      </c>
      <c r="B44" t="s">
        <v>51</v>
      </c>
      <c r="C44" s="38"/>
      <c r="D44" s="44"/>
      <c r="E44" s="10">
        <f t="shared" ref="E44:K44" si="12">E5+E42</f>
        <v>1948755.7272370514</v>
      </c>
      <c r="F44" s="10">
        <f t="shared" si="12"/>
        <v>1626726.4612089535</v>
      </c>
      <c r="G44" s="10">
        <f t="shared" si="12"/>
        <v>1346717.922695962</v>
      </c>
      <c r="H44" s="10">
        <f t="shared" si="12"/>
        <v>1422517.1946475049</v>
      </c>
      <c r="I44" s="10">
        <f t="shared" si="12"/>
        <v>1303013.3841009738</v>
      </c>
      <c r="J44" s="10">
        <f t="shared" si="12"/>
        <v>1188983.31681658</v>
      </c>
      <c r="K44" s="10">
        <f t="shared" si="12"/>
        <v>-147291.5463323961</v>
      </c>
      <c r="L44" s="31"/>
      <c r="M44" s="45"/>
      <c r="N44" s="31"/>
    </row>
    <row r="45" spans="1:14" x14ac:dyDescent="0.3">
      <c r="A45" s="2" t="s">
        <v>52</v>
      </c>
      <c r="B45" t="s">
        <v>53</v>
      </c>
      <c r="C45" s="38"/>
      <c r="D45" s="44"/>
      <c r="E45" s="31"/>
      <c r="F45" s="31"/>
      <c r="G45" s="31"/>
      <c r="H45" s="31"/>
      <c r="I45" s="31"/>
      <c r="J45" s="31"/>
      <c r="K45" s="31"/>
      <c r="L45" s="31"/>
      <c r="M45" s="10">
        <f>SUM(K45:L45)</f>
        <v>0</v>
      </c>
      <c r="N45" s="31" t="s">
        <v>55</v>
      </c>
    </row>
  </sheetData>
  <mergeCells count="11">
    <mergeCell ref="N42:N43"/>
    <mergeCell ref="K42:K43"/>
    <mergeCell ref="L42:L43"/>
    <mergeCell ref="A1:N1"/>
    <mergeCell ref="B42:B43"/>
    <mergeCell ref="E42:E43"/>
    <mergeCell ref="F42:F43"/>
    <mergeCell ref="G42:G43"/>
    <mergeCell ref="H42:H43"/>
    <mergeCell ref="I42:I43"/>
    <mergeCell ref="J42:J43"/>
  </mergeCells>
  <printOptions gridLines="1"/>
  <pageMargins left="0" right="0" top="1" bottom="1" header="0.5" footer="0.5"/>
  <pageSetup paperSize="5" scale="62" fitToHeight="0" orientation="landscape" r:id="rId1"/>
  <headerFooter alignWithMargins="0">
    <oddHeader>&amp;C&amp;18Cashflow Worksheet&amp;16
&amp;12Year 1</oddHeader>
    <oddFooter>&amp;R&amp;8
A-8  Cash Flow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Year 1</vt:lpstr>
      <vt:lpstr>Year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Araceli Varela</dc:creator>
  <cp:lastModifiedBy>Josh Clark</cp:lastModifiedBy>
  <cp:lastPrinted>2021-12-07T18:51:27Z</cp:lastPrinted>
  <dcterms:created xsi:type="dcterms:W3CDTF">1996-10-14T23:33:28Z</dcterms:created>
  <dcterms:modified xsi:type="dcterms:W3CDTF">2023-01-25T23:25:57Z</dcterms:modified>
</cp:coreProperties>
</file>