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216" tabRatio="727" activeTab="1"/>
  </bookViews>
  <sheets>
    <sheet name="2nd Cert" sheetId="1" r:id="rId1"/>
    <sheet name="2nd Detail" sheetId="2" r:id="rId2"/>
    <sheet name="2nd Summary" sheetId="3" r:id="rId3"/>
    <sheet name="2nd MYP" sheetId="4" r:id="rId4"/>
  </sheets>
  <definedNames>
    <definedName name="Fiscal_Year">'2nd MYP'!$N$19:$P$25</definedName>
    <definedName name="_xlnm.Print_Area" localSheetId="0">'2nd Cert'!$A$1:$P$65</definedName>
    <definedName name="_xlnm.Print_Area" localSheetId="1">'2nd Detail'!$A$1:$N$156</definedName>
    <definedName name="_xlnm.Print_Area" localSheetId="3">'2nd MYP'!$A$1:$J$160</definedName>
    <definedName name="_xlnm.Print_Area" localSheetId="2">'2nd Summary'!$A$1:$J$153</definedName>
    <definedName name="_xlnm.Print_Titles" localSheetId="1">'2nd Detail'!$1:$20</definedName>
    <definedName name="_xlnm.Print_Titles" localSheetId="3">'2nd MYP'!$1:$13</definedName>
    <definedName name="_xlnm.Print_Titles" localSheetId="2">'2nd Summary'!$1:$17</definedName>
  </definedNames>
  <calcPr fullCalcOnLoad="1"/>
</workbook>
</file>

<file path=xl/sharedStrings.xml><?xml version="1.0" encoding="utf-8"?>
<sst xmlns="http://schemas.openxmlformats.org/spreadsheetml/2006/main" count="900" uniqueCount="279">
  <si>
    <t xml:space="preserve"> </t>
  </si>
  <si>
    <t>A.</t>
  </si>
  <si>
    <t>REVENUES</t>
  </si>
  <si>
    <t>1.</t>
  </si>
  <si>
    <t>2.</t>
  </si>
  <si>
    <t>3.</t>
  </si>
  <si>
    <t>4.</t>
  </si>
  <si>
    <t>TOTAL REVENUES</t>
  </si>
  <si>
    <t>B.</t>
  </si>
  <si>
    <t>5.</t>
  </si>
  <si>
    <t xml:space="preserve">          </t>
  </si>
  <si>
    <t>6.</t>
  </si>
  <si>
    <t>7.</t>
  </si>
  <si>
    <t>8.</t>
  </si>
  <si>
    <t>TOTAL EXPENDITURES</t>
  </si>
  <si>
    <t>C.</t>
  </si>
  <si>
    <t>D.</t>
  </si>
  <si>
    <t>E.</t>
  </si>
  <si>
    <t>F.</t>
  </si>
  <si>
    <t>FUND BALANCE, RESERVES</t>
  </si>
  <si>
    <t>a.</t>
  </si>
  <si>
    <t>b.</t>
  </si>
  <si>
    <t>Adjusted Beginning Balance</t>
  </si>
  <si>
    <t>Special Education - Federal</t>
  </si>
  <si>
    <t>Child Nutrition - Federal</t>
  </si>
  <si>
    <t>All Other State Revenues</t>
  </si>
  <si>
    <t>Other Federal Revenues</t>
  </si>
  <si>
    <t>Employee Benefits</t>
  </si>
  <si>
    <t>STRS</t>
  </si>
  <si>
    <t>PERS</t>
  </si>
  <si>
    <t>Health and Welfare Benefits</t>
  </si>
  <si>
    <t>Unemployment Insurance</t>
  </si>
  <si>
    <t>Other Employee Benefits</t>
  </si>
  <si>
    <t>Books and Supplies</t>
  </si>
  <si>
    <t>Services and Other Operating Expenditures</t>
  </si>
  <si>
    <t>Travel and Conferences</t>
  </si>
  <si>
    <t>Communications</t>
  </si>
  <si>
    <t>Books and Media for New School Libraries or Major</t>
  </si>
  <si>
    <t xml:space="preserve">     Expansion of School Libraries</t>
  </si>
  <si>
    <t xml:space="preserve">Equipment </t>
  </si>
  <si>
    <t>Equipment Replacement</t>
  </si>
  <si>
    <t>Tuition to Other Schools</t>
  </si>
  <si>
    <t>Certificated Pupil Support Salaries</t>
  </si>
  <si>
    <t>Certificated Supervisors' and Administrators' Salaries</t>
  </si>
  <si>
    <t>Other Certificated Salaries</t>
  </si>
  <si>
    <t xml:space="preserve">     Interest</t>
  </si>
  <si>
    <t>c.</t>
  </si>
  <si>
    <t>Certificated Salaries</t>
  </si>
  <si>
    <t>OASDI / Medicare / Alternative</t>
  </si>
  <si>
    <t xml:space="preserve">          Total, Certificated Salaries</t>
  </si>
  <si>
    <t>Clerical and Office Salaries</t>
  </si>
  <si>
    <t xml:space="preserve">          Total, Employee Benefits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</si>
  <si>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</si>
  <si>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</si>
  <si>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</si>
  <si>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</si>
  <si>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</si>
  <si>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</si>
  <si>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Insurance</t>
  </si>
  <si>
    <t xml:space="preserve">          Total, Services and Other Operating Expenditures</t>
  </si>
  <si>
    <t>Buildings and Improvements of Buildings</t>
  </si>
  <si>
    <t xml:space="preserve">          Total, Capital Outlay</t>
  </si>
  <si>
    <t xml:space="preserve">          Total, Other Outgo</t>
  </si>
  <si>
    <t xml:space="preserve">          Total, Federal Revenues </t>
  </si>
  <si>
    <t xml:space="preserve">          Total, Local Revenues</t>
  </si>
  <si>
    <t>Other State Revenues</t>
  </si>
  <si>
    <t xml:space="preserve">         Total, Other State Revenues</t>
  </si>
  <si>
    <t>Other Local Revenues</t>
  </si>
  <si>
    <t>Special Education - State</t>
  </si>
  <si>
    <t>All Other Local Revenues</t>
  </si>
  <si>
    <t>Dues and Memberships</t>
  </si>
  <si>
    <t>All Other Transfers</t>
  </si>
  <si>
    <t>Debt Service:</t>
  </si>
  <si>
    <t>EXPENDITURES</t>
  </si>
  <si>
    <t>Rentals, Leases, Repairs, and Noncap. Improvements</t>
  </si>
  <si>
    <t>Object Code</t>
  </si>
  <si>
    <t>3101-3102</t>
  </si>
  <si>
    <t>3201-3202</t>
  </si>
  <si>
    <t>3301-3302</t>
  </si>
  <si>
    <t>3401-3402</t>
  </si>
  <si>
    <t>3501-3502</t>
  </si>
  <si>
    <t>3701-3702</t>
  </si>
  <si>
    <t>3901-3902</t>
  </si>
  <si>
    <t>7110-7143</t>
  </si>
  <si>
    <t>7211-7213</t>
  </si>
  <si>
    <t>8980-8999</t>
  </si>
  <si>
    <t>Adjustments to Beginning Balance</t>
  </si>
  <si>
    <t>Operations and Housekeeping Services</t>
  </si>
  <si>
    <t>Professional/Consulting Services and Operating Expend.</t>
  </si>
  <si>
    <t>Transfers of Pass-through Revenues to Other LEAs</t>
  </si>
  <si>
    <t>EXCESS (DEFICIENCY) OF REVENUES OVER EXPEND.</t>
  </si>
  <si>
    <t>Workers' Compensation Insurance</t>
  </si>
  <si>
    <t>State Aid - Current Year</t>
  </si>
  <si>
    <t>State Aid - Prior Years</t>
  </si>
  <si>
    <t>Non-certificated Support Salaries</t>
  </si>
  <si>
    <t>Non-certificated Supervisors' and Administrators' Sal.</t>
  </si>
  <si>
    <t>Other Non-certificated Salaries</t>
  </si>
  <si>
    <t xml:space="preserve">          Total, Non-certificated Salaries</t>
  </si>
  <si>
    <t>Non-certificated Salaries</t>
  </si>
  <si>
    <t>8091, 8097</t>
  </si>
  <si>
    <t>8181, 8182</t>
  </si>
  <si>
    <t>Other Sources</t>
  </si>
  <si>
    <t xml:space="preserve">NET INCREASE (DECREASE) IN FUND BALANCE (C + D4) </t>
  </si>
  <si>
    <t>8930-8979</t>
  </si>
  <si>
    <t>7630-7699</t>
  </si>
  <si>
    <t>BEFORE OTHER FINANCING SOURCES AND USES (A5-B8)</t>
  </si>
  <si>
    <t>Charter School Name:</t>
  </si>
  <si>
    <t>Charter Approving Entity:</t>
  </si>
  <si>
    <t>County:</t>
  </si>
  <si>
    <t>Signed:</t>
  </si>
  <si>
    <t xml:space="preserve">      Date:</t>
  </si>
  <si>
    <t>Charter School Official</t>
  </si>
  <si>
    <t>(Original signature required)</t>
  </si>
  <si>
    <t xml:space="preserve">       Title:</t>
  </si>
  <si>
    <t>To the County Superintendent of Schools:</t>
  </si>
  <si>
    <t>Authorized Representative of
Charter Approving Entity</t>
  </si>
  <si>
    <t>For Approving Entity:</t>
  </si>
  <si>
    <t>For Charter School:</t>
  </si>
  <si>
    <t>Name</t>
  </si>
  <si>
    <t>Title</t>
  </si>
  <si>
    <t xml:space="preserve">              Description</t>
  </si>
  <si>
    <t>3601-3602</t>
  </si>
  <si>
    <t>Ending Fund Balance, June 30 (E + F.1.c.)</t>
  </si>
  <si>
    <t>OTHER FINANCING SOURCES / USES</t>
  </si>
  <si>
    <t>TOTAL OTHER FINANCING SOURCES / USES</t>
  </si>
  <si>
    <t>Contributions Between Unrestricted and Restricted Accounts</t>
  </si>
  <si>
    <t>Beginning Fund Balance</t>
  </si>
  <si>
    <t>As of July 1</t>
  </si>
  <si>
    <t>CDS #:</t>
  </si>
  <si>
    <t>Charter #:</t>
  </si>
  <si>
    <t>9793, 9795</t>
  </si>
  <si>
    <t>(</t>
  </si>
  <si>
    <t>)</t>
  </si>
  <si>
    <t>To the entity that approved the charter school:</t>
  </si>
  <si>
    <t>Less:  Other Uses</t>
  </si>
  <si>
    <t xml:space="preserve">Other Outgo </t>
  </si>
  <si>
    <t>(must net to zero)</t>
  </si>
  <si>
    <t>StateRevSE</t>
  </si>
  <si>
    <t>StateRevAO</t>
  </si>
  <si>
    <t>LocalRevAO</t>
  </si>
  <si>
    <t>7221-7223SE</t>
  </si>
  <si>
    <t>7221-7223AO</t>
  </si>
  <si>
    <t>Transfers of Apportionments to Other LEAs - Spec. Ed.</t>
  </si>
  <si>
    <t>Transfers of Apportionments to Other LEAs - All Other</t>
  </si>
  <si>
    <t>8110, 8260-8299</t>
  </si>
  <si>
    <t>5400</t>
  </si>
  <si>
    <t xml:space="preserve">CHARTER SCHOOL </t>
  </si>
  <si>
    <t>$ Difference</t>
  </si>
  <si>
    <t>% Change</t>
  </si>
  <si>
    <t>Increase, (Decrease)</t>
  </si>
  <si>
    <t>Fiscal Year:</t>
  </si>
  <si>
    <t>Actuals thru</t>
  </si>
  <si>
    <t>CHARTER SCHOOL</t>
  </si>
  <si>
    <t>INTERIM FINANCIAL REPORT - ALTERNATIVE FORM</t>
  </si>
  <si>
    <t>Print
Name:</t>
  </si>
  <si>
    <t>Phone</t>
  </si>
  <si>
    <t>E-mail</t>
  </si>
  <si>
    <t>This charter school uses the following basis of accounting:</t>
  </si>
  <si>
    <t>Unrestricted</t>
  </si>
  <si>
    <t>Restricted</t>
  </si>
  <si>
    <t>Total</t>
  </si>
  <si>
    <r>
      <t xml:space="preserve">Capital Outlay  </t>
    </r>
    <r>
      <rPr>
        <sz val="9"/>
        <color indexed="8"/>
        <rFont val="Arial"/>
        <family val="2"/>
      </rPr>
      <t>(Objects 6100-6170, 6200-6500 for modified accrual basis only)</t>
    </r>
  </si>
  <si>
    <r>
      <t xml:space="preserve">   Accrual Basis</t>
    </r>
    <r>
      <rPr>
        <sz val="12"/>
        <color indexed="8"/>
        <rFont val="Arial"/>
        <family val="2"/>
      </rPr>
      <t xml:space="preserve"> (Applicable Capital Assets / Interest on Long-Term Debt / Long-Term Liabilities objects are 6900, 7438, 9400-9499, and 9660-9669)</t>
    </r>
  </si>
  <si>
    <r>
      <t xml:space="preserve">   </t>
    </r>
    <r>
      <rPr>
        <b/>
        <sz val="12"/>
        <color indexed="8"/>
        <rFont val="Arial"/>
        <family val="2"/>
      </rPr>
      <t>Modified Accrual Basis</t>
    </r>
    <r>
      <rPr>
        <sz val="12"/>
        <color indexed="8"/>
        <rFont val="Arial"/>
        <family val="2"/>
      </rPr>
      <t xml:space="preserve"> (Applicable Capital Outlay / Debt Service objects are 6100-6170, 6200-6500, 7438, and 7439)</t>
    </r>
  </si>
  <si>
    <t>Budget (X)</t>
  </si>
  <si>
    <t>Budget (Z)</t>
  </si>
  <si>
    <t>(Z) vs. (X)</t>
  </si>
  <si>
    <r>
      <t xml:space="preserve">is hereby filed with the County Superintendent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</si>
  <si>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r>
      <t xml:space="preserve">has been approved, and is hereby filed by the charter school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</si>
  <si>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r>
      <t xml:space="preserve">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47604.33.</t>
    </r>
  </si>
  <si>
    <t>ACOE District Advisor</t>
  </si>
  <si>
    <t>This report has been verified for mathematical accuracy by the County Superintendent of Schools,</t>
  </si>
  <si>
    <t>Federal Revenues</t>
  </si>
  <si>
    <t>Date</t>
  </si>
  <si>
    <t>(continued)</t>
  </si>
  <si>
    <t>Subagreements for Services</t>
  </si>
  <si>
    <t>Land and Land Improvements</t>
  </si>
  <si>
    <t>6100-6170</t>
  </si>
  <si>
    <t>7281-7299</t>
  </si>
  <si>
    <t>MULTI-YEAR PROJECTION - ALTERNATIVE FORM</t>
  </si>
  <si>
    <r>
      <t xml:space="preserve">   Accrual Basis</t>
    </r>
    <r>
      <rPr>
        <sz val="9.2"/>
        <color indexed="8"/>
        <rFont val="Arial"/>
        <family val="2"/>
      </rPr>
      <t xml:space="preserve"> (Applicable Capital Assets / Interest on Long-Term Debt / Long-Term Liabilities objects are 6900, 7438, 9400-9499, and 9660-9669)</t>
    </r>
  </si>
  <si>
    <r>
      <t xml:space="preserve">   </t>
    </r>
    <r>
      <rPr>
        <b/>
        <sz val="9.2"/>
        <color indexed="8"/>
        <rFont val="Arial"/>
        <family val="2"/>
      </rPr>
      <t>Modified Accrual Basis</t>
    </r>
    <r>
      <rPr>
        <sz val="9.2"/>
        <color indexed="8"/>
        <rFont val="Arial"/>
        <family val="2"/>
      </rPr>
      <t xml:space="preserve"> (Applicable Capital Outlay / Debt Service objects are 6100-6170, 6200-6500, 7438, and 7439)</t>
    </r>
  </si>
  <si>
    <t>Look-up Table - Do Not Delete</t>
  </si>
  <si>
    <t>Totals for</t>
  </si>
  <si>
    <t>2006/07</t>
  </si>
  <si>
    <t>2007/08</t>
  </si>
  <si>
    <t>2008/09</t>
  </si>
  <si>
    <t>2009/10</t>
  </si>
  <si>
    <r>
      <t>Federal Revenues</t>
    </r>
    <r>
      <rPr>
        <sz val="11"/>
        <color indexed="10"/>
        <rFont val="Arial"/>
        <family val="2"/>
      </rPr>
      <t xml:space="preserve"> </t>
    </r>
  </si>
  <si>
    <r>
      <t xml:space="preserve">Capital Outlay </t>
    </r>
    <r>
      <rPr>
        <sz val="10"/>
        <color indexed="8"/>
        <rFont val="Arial"/>
        <family val="2"/>
      </rPr>
      <t>(Obj. 6100-6170, 6200-6500 for mod. accr. basis only)</t>
    </r>
  </si>
  <si>
    <t>7280-7299</t>
  </si>
  <si>
    <t>3751-3752</t>
  </si>
  <si>
    <t>OPEB, Allocated</t>
  </si>
  <si>
    <t>OPEB, Active Employees</t>
  </si>
  <si>
    <t>Certificated Teachers' Salaries</t>
  </si>
  <si>
    <t>Non-certificated Instructional Aides' Salaries</t>
  </si>
  <si>
    <t>Depreciation Expense (for accrual basis only)</t>
  </si>
  <si>
    <t xml:space="preserve">     Principal (for modified accrual basis only)</t>
  </si>
  <si>
    <r>
      <t xml:space="preserve">Capital Outlay </t>
    </r>
    <r>
      <rPr>
        <sz val="8"/>
        <color indexed="8"/>
        <rFont val="Arial"/>
        <family val="2"/>
      </rPr>
      <t>(</t>
    </r>
    <r>
      <rPr>
        <sz val="9"/>
        <color indexed="8"/>
        <rFont val="Arial"/>
        <family val="2"/>
      </rPr>
      <t>Objects 6100-6170, 6200-6500 modified accrual basis only)</t>
    </r>
  </si>
  <si>
    <t>All Others</t>
  </si>
  <si>
    <t xml:space="preserve">a. </t>
  </si>
  <si>
    <t>Nonspendable</t>
  </si>
  <si>
    <t>b. Restricted</t>
  </si>
  <si>
    <t>Committed</t>
  </si>
  <si>
    <t>Stabilization Arrangements</t>
  </si>
  <si>
    <t>Other Commitments</t>
  </si>
  <si>
    <t>d</t>
  </si>
  <si>
    <t>Assigned</t>
  </si>
  <si>
    <t>Other Assignments</t>
  </si>
  <si>
    <t xml:space="preserve">e. </t>
  </si>
  <si>
    <t>Unassigned/Unappropriated</t>
  </si>
  <si>
    <t>Reserve for Economic Uncertainties</t>
  </si>
  <si>
    <t>Unassigned/Unappropriated Amount</t>
  </si>
  <si>
    <t xml:space="preserve">Revolving Cash (equals object 9130) </t>
  </si>
  <si>
    <t>Stores (equals object 9320)</t>
  </si>
  <si>
    <t>Prepaid Expenditures (equals object 9330)</t>
  </si>
  <si>
    <t>Components of Ending Fund Balance:</t>
  </si>
  <si>
    <t>Components of Ending Fund Balance :</t>
  </si>
  <si>
    <t>c</t>
  </si>
  <si>
    <t>e.</t>
  </si>
  <si>
    <t>Revolving Cash (equals object 9130)</t>
  </si>
  <si>
    <t>b</t>
  </si>
  <si>
    <t>Reserve for Economic Uncertainities</t>
  </si>
  <si>
    <t>d.</t>
  </si>
  <si>
    <t>e</t>
  </si>
  <si>
    <t>x</t>
  </si>
  <si>
    <t>Education Protection Account State Aid - Current Year</t>
  </si>
  <si>
    <t>Donated Food Commodities</t>
  </si>
  <si>
    <t>2019/20</t>
  </si>
  <si>
    <t>2020/21</t>
  </si>
  <si>
    <t>2021/22</t>
  </si>
  <si>
    <t>2022/23</t>
  </si>
  <si>
    <t>Second Interim Report - MYP</t>
  </si>
  <si>
    <t>Second Interim Report Certification</t>
  </si>
  <si>
    <r>
      <t xml:space="preserve">CHARTER SCHOOL SECOND INTERIM FINANCIAL REPORT -- ALTERNATIVE FORM:  </t>
    </r>
    <r>
      <rPr>
        <sz val="10"/>
        <rFont val="Arial"/>
        <family val="2"/>
      </rPr>
      <t>This report</t>
    </r>
  </si>
  <si>
    <t>For additional information on the Second Interim Report, please contact:</t>
  </si>
  <si>
    <t>Second Interim Report - Detail</t>
  </si>
  <si>
    <t>Actuals thru 1/31</t>
  </si>
  <si>
    <t>2nd Interim Budget</t>
  </si>
  <si>
    <t>Second Interim Report - Summary</t>
  </si>
  <si>
    <t xml:space="preserve">1st Interim </t>
  </si>
  <si>
    <t>1/31 (Y)</t>
  </si>
  <si>
    <t>2nd Interim</t>
  </si>
  <si>
    <t>2nd Interim vs. 1st Interim</t>
  </si>
  <si>
    <t xml:space="preserve">1st Interim Budget </t>
  </si>
  <si>
    <t xml:space="preserve">          Total, LCFF Sources</t>
  </si>
  <si>
    <t>Transfers of Direct Costs</t>
  </si>
  <si>
    <t>5700-5799</t>
  </si>
  <si>
    <t>Transfers of Indirect Costs</t>
  </si>
  <si>
    <t>7300-7399</t>
  </si>
  <si>
    <t xml:space="preserve">Other Federal Revenues </t>
  </si>
  <si>
    <t>LCFF Revenue Sources</t>
  </si>
  <si>
    <t>Transfer of Charter Schools In Lieu of Property Taxes</t>
  </si>
  <si>
    <t>Other LCFF Transfers</t>
  </si>
  <si>
    <t>Transfers of Charter Schools In Lieu of Property Taxes</t>
  </si>
  <si>
    <t>Transfer to Charter Schools In Lieu of Property Taxes</t>
  </si>
  <si>
    <t>CERTIFICATION OF FINANCIAL CONDITION</t>
  </si>
  <si>
    <t>POSITIVE CERTIFICATION</t>
  </si>
  <si>
    <t>QUALIFIED CERTIFICATION</t>
  </si>
  <si>
    <t>NEGATIVE CERTIFICATION</t>
  </si>
  <si>
    <t>As the Charter School Official, I certify that based upon current projections this charter will meet its financial obligations for the              current fiscal year and subsequent two fiscal years.</t>
  </si>
  <si>
    <t>As the Charter School Official, I certify that based upon current projections this charter may not meet its financial obligations for                 the current fiscal year or two subsequent fiscal years.</t>
  </si>
  <si>
    <t>As the Charter School Official, I certify that based upon current projections this charter will be unable to meet its financial                                     obligations for the remainder of the current fiscal year or for the subsequent fiscal year.</t>
  </si>
  <si>
    <t>-----------------------------------------------------------------------------------------------------------------------------------------------------------------------------------------------------------------------</t>
  </si>
  <si>
    <t>2023/24</t>
  </si>
  <si>
    <t>2024/25</t>
  </si>
  <si>
    <t xml:space="preserve"> No Child Left Behind/Every Student Succeeds Act</t>
  </si>
  <si>
    <t>Amorization Expense-Lease Assets</t>
  </si>
  <si>
    <t>Three Rivers Charter School</t>
  </si>
  <si>
    <t>23-65565-0123737</t>
  </si>
  <si>
    <t>Fort Bragg Unified School District</t>
  </si>
  <si>
    <t>Mendocino</t>
  </si>
  <si>
    <t>1275</t>
  </si>
  <si>
    <t>Kimberly Morgan</t>
  </si>
  <si>
    <t>Executive Director</t>
  </si>
  <si>
    <t xml:space="preserve"> Susan Lefkowitz</t>
  </si>
  <si>
    <t xml:space="preserve"> Regional School Business Director</t>
  </si>
  <si>
    <t xml:space="preserve"> 951-694-3050</t>
  </si>
  <si>
    <t>slefkowitz@csmci.com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</si>
</sst>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3">
    <font>
      <sz val="11"/>
      <name val="Times New Roman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.2"/>
      <color indexed="8"/>
      <name val="Arial"/>
      <family val="2"/>
    </font>
    <font>
      <sz val="9.2"/>
      <color indexed="8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u val="single"/>
      <sz val="13"/>
      <color indexed="8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 style="hair"/>
      <bottom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 quotePrefix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 quotePrefix="1">
      <alignment/>
      <protection/>
    </xf>
    <xf numFmtId="49" fontId="6" fillId="0" borderId="11" xfId="0" applyNumberFormat="1" applyFont="1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wrapText="1"/>
      <protection/>
    </xf>
    <xf numFmtId="0" fontId="7" fillId="0" borderId="0" xfId="0" applyFont="1" applyBorder="1" applyAlignment="1" applyProtection="1" quotePrefix="1">
      <alignment/>
      <protection/>
    </xf>
    <xf numFmtId="49" fontId="7" fillId="0" borderId="11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1" xfId="0" applyNumberFormat="1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/>
      <protection/>
    </xf>
    <xf numFmtId="0" fontId="2" fillId="0" borderId="0" xfId="55" applyFont="1" applyAlignment="1" applyProtection="1">
      <alignment horizontal="centerContinuous"/>
      <protection/>
    </xf>
    <xf numFmtId="0" fontId="3" fillId="0" borderId="0" xfId="55" applyFont="1" applyAlignment="1" applyProtection="1">
      <alignment horizontal="centerContinuous"/>
      <protection/>
    </xf>
    <xf numFmtId="0" fontId="3" fillId="0" borderId="0" xfId="55" applyFont="1" applyProtection="1">
      <alignment/>
      <protection/>
    </xf>
    <xf numFmtId="0" fontId="3" fillId="0" borderId="0" xfId="55" applyFont="1" applyAlignment="1" applyProtection="1">
      <alignment/>
      <protection/>
    </xf>
    <xf numFmtId="0" fontId="4" fillId="0" borderId="13" xfId="55" applyFont="1" applyBorder="1" applyAlignment="1" applyProtection="1">
      <alignment/>
      <protection/>
    </xf>
    <xf numFmtId="0" fontId="3" fillId="0" borderId="0" xfId="55" applyFont="1" applyBorder="1" applyProtection="1">
      <alignment/>
      <protection/>
    </xf>
    <xf numFmtId="0" fontId="4" fillId="0" borderId="0" xfId="55" applyFont="1" applyAlignment="1" applyProtection="1">
      <alignment/>
      <protection/>
    </xf>
    <xf numFmtId="0" fontId="3" fillId="0" borderId="0" xfId="55" applyFont="1" applyAlignment="1" applyProtection="1">
      <alignment horizontal="centerContinuous" vertical="top"/>
      <protection/>
    </xf>
    <xf numFmtId="0" fontId="4" fillId="0" borderId="0" xfId="0" applyFont="1" applyAlignment="1" applyProtection="1">
      <alignment horizontal="centerContinuous" vertical="top"/>
      <protection/>
    </xf>
    <xf numFmtId="0" fontId="3" fillId="0" borderId="14" xfId="55" applyFont="1" applyBorder="1" applyAlignment="1" applyProtection="1">
      <alignment/>
      <protection/>
    </xf>
    <xf numFmtId="0" fontId="4" fillId="0" borderId="0" xfId="55" applyFont="1" applyBorder="1" applyAlignment="1" applyProtection="1">
      <alignment/>
      <protection/>
    </xf>
    <xf numFmtId="0" fontId="5" fillId="0" borderId="0" xfId="55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4" xfId="55" applyFont="1" applyBorder="1" applyAlignment="1" applyProtection="1">
      <alignment/>
      <protection/>
    </xf>
    <xf numFmtId="0" fontId="4" fillId="0" borderId="0" xfId="55" applyFont="1" applyProtection="1">
      <alignment/>
      <protection/>
    </xf>
    <xf numFmtId="0" fontId="4" fillId="0" borderId="0" xfId="55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55" applyFont="1" applyBorder="1" applyAlignment="1" applyProtection="1">
      <alignment/>
      <protection/>
    </xf>
    <xf numFmtId="0" fontId="3" fillId="0" borderId="13" xfId="55" applyFont="1" applyBorder="1" applyProtection="1">
      <alignment/>
      <protection/>
    </xf>
    <xf numFmtId="0" fontId="3" fillId="0" borderId="13" xfId="55" applyFon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10" fontId="6" fillId="0" borderId="15" xfId="58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 quotePrefix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 quotePrefix="1">
      <alignment horizontal="center"/>
      <protection/>
    </xf>
    <xf numFmtId="0" fontId="6" fillId="0" borderId="18" xfId="0" applyFont="1" applyFill="1" applyBorder="1" applyAlignment="1" applyProtection="1" quotePrefix="1">
      <alignment horizontal="center"/>
      <protection/>
    </xf>
    <xf numFmtId="0" fontId="9" fillId="0" borderId="19" xfId="0" applyFont="1" applyFill="1" applyBorder="1" applyAlignment="1" applyProtection="1" quotePrefix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8" xfId="0" applyFont="1" applyBorder="1" applyAlignment="1" applyProtection="1" quotePrefix="1">
      <alignment horizontal="center"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 quotePrefix="1">
      <alignment horizontal="left"/>
      <protection/>
    </xf>
    <xf numFmtId="3" fontId="6" fillId="0" borderId="19" xfId="0" applyNumberFormat="1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" fontId="7" fillId="33" borderId="22" xfId="0" applyNumberFormat="1" applyFont="1" applyFill="1" applyBorder="1" applyAlignment="1" applyProtection="1">
      <alignment horizontal="center"/>
      <protection/>
    </xf>
    <xf numFmtId="4" fontId="7" fillId="33" borderId="23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4" fontId="7" fillId="33" borderId="11" xfId="0" applyNumberFormat="1" applyFont="1" applyFill="1" applyBorder="1" applyAlignment="1" applyProtection="1" quotePrefix="1">
      <alignment horizontal="center" wrapText="1"/>
      <protection/>
    </xf>
    <xf numFmtId="2" fontId="4" fillId="0" borderId="0" xfId="55" applyNumberFormat="1" applyFont="1" applyAlignment="1" applyProtection="1">
      <alignment horizontal="center"/>
      <protection/>
    </xf>
    <xf numFmtId="0" fontId="2" fillId="0" borderId="0" xfId="55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4" fillId="0" borderId="0" xfId="55" applyFont="1" applyAlignment="1" applyProtection="1" quotePrefix="1">
      <alignment horizontal="left"/>
      <protection/>
    </xf>
    <xf numFmtId="0" fontId="4" fillId="0" borderId="0" xfId="55" applyFont="1" applyBorder="1" applyAlignment="1" applyProtection="1" quotePrefix="1">
      <alignment horizontal="left"/>
      <protection/>
    </xf>
    <xf numFmtId="0" fontId="4" fillId="0" borderId="0" xfId="55" applyFont="1" applyAlignment="1" applyProtection="1" quotePrefix="1">
      <alignment horizontal="left" wrapText="1"/>
      <protection/>
    </xf>
    <xf numFmtId="0" fontId="4" fillId="0" borderId="14" xfId="55" applyFont="1" applyBorder="1" applyAlignment="1" applyProtection="1" quotePrefix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/>
      <protection/>
    </xf>
    <xf numFmtId="4" fontId="7" fillId="33" borderId="11" xfId="0" applyNumberFormat="1" applyFont="1" applyFill="1" applyBorder="1" applyAlignment="1" applyProtection="1">
      <alignment horizontal="center" wrapText="1"/>
      <protection/>
    </xf>
    <xf numFmtId="165" fontId="7" fillId="33" borderId="15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4" fontId="7" fillId="34" borderId="23" xfId="0" applyNumberFormat="1" applyFont="1" applyFill="1" applyBorder="1" applyAlignment="1" applyProtection="1" quotePrefix="1">
      <alignment horizontal="center"/>
      <protection/>
    </xf>
    <xf numFmtId="49" fontId="6" fillId="35" borderId="23" xfId="0" applyNumberFormat="1" applyFont="1" applyFill="1" applyBorder="1" applyAlignment="1" applyProtection="1">
      <alignment horizontal="center"/>
      <protection/>
    </xf>
    <xf numFmtId="49" fontId="6" fillId="35" borderId="14" xfId="0" applyNumberFormat="1" applyFont="1" applyFill="1" applyBorder="1" applyAlignment="1" applyProtection="1">
      <alignment horizontal="center"/>
      <protection/>
    </xf>
    <xf numFmtId="49" fontId="7" fillId="35" borderId="14" xfId="0" applyNumberFormat="1" applyFont="1" applyFill="1" applyBorder="1" applyAlignment="1" applyProtection="1">
      <alignment horizontal="left"/>
      <protection/>
    </xf>
    <xf numFmtId="49" fontId="7" fillId="35" borderId="23" xfId="0" applyNumberFormat="1" applyFont="1" applyFill="1" applyBorder="1" applyAlignment="1" applyProtection="1">
      <alignment horizontal="center"/>
      <protection/>
    </xf>
    <xf numFmtId="49" fontId="6" fillId="35" borderId="11" xfId="0" applyNumberFormat="1" applyFont="1" applyFill="1" applyBorder="1" applyAlignment="1" applyProtection="1">
      <alignment horizontal="center"/>
      <protection/>
    </xf>
    <xf numFmtId="49" fontId="6" fillId="35" borderId="12" xfId="0" applyNumberFormat="1" applyFont="1" applyFill="1" applyBorder="1" applyAlignment="1" applyProtection="1">
      <alignment horizontal="center"/>
      <protection/>
    </xf>
    <xf numFmtId="49" fontId="7" fillId="35" borderId="12" xfId="0" applyNumberFormat="1" applyFont="1" applyFill="1" applyBorder="1" applyAlignment="1" applyProtection="1">
      <alignment horizontal="left"/>
      <protection/>
    </xf>
    <xf numFmtId="49" fontId="7" fillId="35" borderId="11" xfId="0" applyNumberFormat="1" applyFont="1" applyFill="1" applyBorder="1" applyAlignment="1" applyProtection="1">
      <alignment horizontal="center"/>
      <protection/>
    </xf>
    <xf numFmtId="4" fontId="7" fillId="36" borderId="16" xfId="0" applyNumberFormat="1" applyFont="1" applyFill="1" applyBorder="1" applyAlignment="1" applyProtection="1">
      <alignment horizontal="center"/>
      <protection/>
    </xf>
    <xf numFmtId="4" fontId="7" fillId="36" borderId="11" xfId="0" applyNumberFormat="1" applyFont="1" applyFill="1" applyBorder="1" applyAlignment="1" applyProtection="1">
      <alignment horizontal="center" wrapText="1"/>
      <protection/>
    </xf>
    <xf numFmtId="165" fontId="7" fillId="36" borderId="15" xfId="0" applyNumberFormat="1" applyFont="1" applyFill="1" applyBorder="1" applyAlignment="1" applyProtection="1">
      <alignment horizontal="center"/>
      <protection/>
    </xf>
    <xf numFmtId="4" fontId="7" fillId="36" borderId="22" xfId="0" applyNumberFormat="1" applyFont="1" applyFill="1" applyBorder="1" applyAlignment="1" applyProtection="1">
      <alignment horizontal="center"/>
      <protection/>
    </xf>
    <xf numFmtId="43" fontId="6" fillId="37" borderId="24" xfId="42" applyFont="1" applyFill="1" applyBorder="1" applyAlignment="1" applyProtection="1">
      <alignment horizontal="right"/>
      <protection/>
    </xf>
    <xf numFmtId="43" fontId="6" fillId="33" borderId="18" xfId="42" applyFont="1" applyFill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 quotePrefix="1">
      <alignment/>
      <protection/>
    </xf>
    <xf numFmtId="49" fontId="6" fillId="0" borderId="12" xfId="0" applyNumberFormat="1" applyFont="1" applyBorder="1" applyAlignment="1" applyProtection="1">
      <alignment/>
      <protection/>
    </xf>
    <xf numFmtId="49" fontId="6" fillId="0" borderId="23" xfId="0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 applyProtection="1" quotePrefix="1">
      <alignment/>
      <protection/>
    </xf>
    <xf numFmtId="49" fontId="6" fillId="0" borderId="14" xfId="0" applyNumberFormat="1" applyFont="1" applyBorder="1" applyAlignment="1" applyProtection="1" quotePrefix="1">
      <alignment horizontal="left"/>
      <protection/>
    </xf>
    <xf numFmtId="49" fontId="6" fillId="0" borderId="14" xfId="0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4" fontId="7" fillId="35" borderId="16" xfId="0" applyNumberFormat="1" applyFont="1" applyFill="1" applyBorder="1" applyAlignment="1" applyProtection="1" quotePrefix="1">
      <alignment horizontal="center"/>
      <protection/>
    </xf>
    <xf numFmtId="4" fontId="7" fillId="35" borderId="22" xfId="0" applyNumberFormat="1" applyFont="1" applyFill="1" applyBorder="1" applyAlignment="1" applyProtection="1" quotePrefix="1">
      <alignment horizontal="center"/>
      <protection/>
    </xf>
    <xf numFmtId="4" fontId="7" fillId="35" borderId="22" xfId="0" applyNumberFormat="1" applyFont="1" applyFill="1" applyBorder="1" applyAlignment="1" applyProtection="1">
      <alignment horizontal="center"/>
      <protection/>
    </xf>
    <xf numFmtId="165" fontId="7" fillId="34" borderId="15" xfId="0" applyNumberFormat="1" applyFont="1" applyFill="1" applyBorder="1" applyAlignment="1" applyProtection="1" quotePrefix="1">
      <alignment horizontal="center"/>
      <protection/>
    </xf>
    <xf numFmtId="4" fontId="7" fillId="36" borderId="22" xfId="0" applyNumberFormat="1" applyFont="1" applyFill="1" applyBorder="1" applyAlignment="1" applyProtection="1" quotePrefix="1">
      <alignment horizontal="center"/>
      <protection/>
    </xf>
    <xf numFmtId="43" fontId="6" fillId="36" borderId="18" xfId="42" applyFont="1" applyFill="1" applyBorder="1" applyAlignment="1" applyProtection="1">
      <alignment/>
      <protection/>
    </xf>
    <xf numFmtId="43" fontId="6" fillId="33" borderId="16" xfId="42" applyFont="1" applyFill="1" applyBorder="1" applyAlignment="1" applyProtection="1">
      <alignment horizontal="right"/>
      <protection/>
    </xf>
    <xf numFmtId="43" fontId="6" fillId="34" borderId="16" xfId="42" applyFont="1" applyFill="1" applyBorder="1" applyAlignment="1" applyProtection="1">
      <alignment horizontal="right"/>
      <protection/>
    </xf>
    <xf numFmtId="43" fontId="6" fillId="36" borderId="16" xfId="42" applyFont="1" applyFill="1" applyBorder="1" applyAlignment="1" applyProtection="1">
      <alignment horizontal="right"/>
      <protection/>
    </xf>
    <xf numFmtId="43" fontId="6" fillId="33" borderId="24" xfId="42" applyFont="1" applyFill="1" applyBorder="1" applyAlignment="1" applyProtection="1">
      <alignment horizontal="right"/>
      <protection/>
    </xf>
    <xf numFmtId="43" fontId="6" fillId="34" borderId="24" xfId="42" applyFont="1" applyFill="1" applyBorder="1" applyAlignment="1" applyProtection="1">
      <alignment horizontal="right"/>
      <protection/>
    </xf>
    <xf numFmtId="43" fontId="6" fillId="33" borderId="21" xfId="42" applyFont="1" applyFill="1" applyBorder="1" applyAlignment="1" applyProtection="1">
      <alignment/>
      <protection/>
    </xf>
    <xf numFmtId="43" fontId="6" fillId="36" borderId="21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43" fontId="6" fillId="0" borderId="19" xfId="42" applyFont="1" applyFill="1" applyBorder="1" applyAlignment="1" applyProtection="1">
      <alignment/>
      <protection/>
    </xf>
    <xf numFmtId="43" fontId="6" fillId="0" borderId="15" xfId="42" applyFont="1" applyFill="1" applyBorder="1" applyAlignment="1" applyProtection="1">
      <alignment horizontal="right"/>
      <protection/>
    </xf>
    <xf numFmtId="49" fontId="6" fillId="0" borderId="10" xfId="0" applyNumberFormat="1" applyFont="1" applyFill="1" applyBorder="1" applyAlignment="1" applyProtection="1">
      <alignment/>
      <protection/>
    </xf>
    <xf numFmtId="43" fontId="6" fillId="33" borderId="26" xfId="42" applyFont="1" applyFill="1" applyBorder="1" applyAlignment="1" applyProtection="1">
      <alignment horizontal="right"/>
      <protection/>
    </xf>
    <xf numFmtId="43" fontId="6" fillId="36" borderId="22" xfId="42" applyFont="1" applyFill="1" applyBorder="1" applyAlignment="1" applyProtection="1">
      <alignment/>
      <protection/>
    </xf>
    <xf numFmtId="43" fontId="6" fillId="33" borderId="23" xfId="42" applyFont="1" applyFill="1" applyBorder="1" applyAlignment="1" applyProtection="1">
      <alignment horizontal="right"/>
      <protection/>
    </xf>
    <xf numFmtId="43" fontId="6" fillId="36" borderId="27" xfId="42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/>
    </xf>
    <xf numFmtId="4" fontId="7" fillId="35" borderId="11" xfId="0" applyNumberFormat="1" applyFont="1" applyFill="1" applyBorder="1" applyAlignment="1" applyProtection="1">
      <alignment horizontal="center" wrapText="1"/>
      <protection/>
    </xf>
    <xf numFmtId="165" fontId="7" fillId="35" borderId="15" xfId="0" applyNumberFormat="1" applyFont="1" applyFill="1" applyBorder="1" applyAlignment="1" applyProtection="1">
      <alignment horizontal="center"/>
      <protection/>
    </xf>
    <xf numFmtId="43" fontId="6" fillId="35" borderId="18" xfId="42" applyFont="1" applyFill="1" applyBorder="1" applyAlignment="1" applyProtection="1">
      <alignment/>
      <protection/>
    </xf>
    <xf numFmtId="43" fontId="6" fillId="35" borderId="21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 horizontal="right"/>
      <protection locked="0"/>
    </xf>
    <xf numFmtId="43" fontId="6" fillId="36" borderId="24" xfId="42" applyFont="1" applyFill="1" applyBorder="1" applyAlignment="1" applyProtection="1">
      <alignment horizontal="right"/>
      <protection/>
    </xf>
    <xf numFmtId="0" fontId="8" fillId="0" borderId="0" xfId="0" applyNumberFormat="1" applyFont="1" applyAlignment="1" applyProtection="1" quotePrefix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0" fontId="16" fillId="0" borderId="0" xfId="0" applyNumberFormat="1" applyFont="1" applyAlignment="1" applyProtection="1" quotePrefix="1">
      <alignment horizontal="left"/>
      <protection/>
    </xf>
    <xf numFmtId="0" fontId="17" fillId="0" borderId="0" xfId="0" applyNumberFormat="1" applyFont="1" applyAlignment="1" applyProtection="1" quotePrefix="1">
      <alignment vertical="center"/>
      <protection/>
    </xf>
    <xf numFmtId="43" fontId="6" fillId="0" borderId="24" xfId="42" applyFont="1" applyFill="1" applyBorder="1" applyAlignment="1" applyProtection="1">
      <alignment horizontal="right"/>
      <protection/>
    </xf>
    <xf numFmtId="10" fontId="6" fillId="0" borderId="24" xfId="58" applyNumberFormat="1" applyFont="1" applyFill="1" applyBorder="1" applyAlignment="1" applyProtection="1">
      <alignment horizontal="right"/>
      <protection/>
    </xf>
    <xf numFmtId="0" fontId="3" fillId="0" borderId="0" xfId="55" applyFont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left"/>
      <protection/>
    </xf>
    <xf numFmtId="0" fontId="2" fillId="0" borderId="0" xfId="55" applyFont="1" applyBorder="1" applyAlignment="1" applyProtection="1">
      <alignment horizontal="centerContinuous"/>
      <protection/>
    </xf>
    <xf numFmtId="0" fontId="6" fillId="0" borderId="0" xfId="0" applyNumberFormat="1" applyFont="1" applyBorder="1" applyAlignment="1" applyProtection="1">
      <alignment horizontal="left"/>
      <protection/>
    </xf>
    <xf numFmtId="43" fontId="6" fillId="33" borderId="18" xfId="42" applyFont="1" applyFill="1" applyBorder="1" applyAlignment="1" applyProtection="1">
      <alignment horizontal="right"/>
      <protection/>
    </xf>
    <xf numFmtId="43" fontId="6" fillId="34" borderId="18" xfId="42" applyFont="1" applyFill="1" applyBorder="1" applyAlignment="1" applyProtection="1">
      <alignment horizontal="right"/>
      <protection/>
    </xf>
    <xf numFmtId="43" fontId="6" fillId="36" borderId="18" xfId="42" applyFont="1" applyFill="1" applyBorder="1" applyAlignment="1" applyProtection="1">
      <alignment horizontal="right"/>
      <protection/>
    </xf>
    <xf numFmtId="43" fontId="6" fillId="33" borderId="21" xfId="42" applyFont="1" applyFill="1" applyBorder="1" applyAlignment="1" applyProtection="1">
      <alignment horizontal="right"/>
      <protection/>
    </xf>
    <xf numFmtId="43" fontId="6" fillId="34" borderId="21" xfId="42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 quotePrefix="1">
      <alignment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43" fontId="6" fillId="0" borderId="14" xfId="42" applyFont="1" applyFill="1" applyBorder="1" applyAlignment="1" applyProtection="1">
      <alignment horizontal="right"/>
      <protection/>
    </xf>
    <xf numFmtId="43" fontId="6" fillId="0" borderId="14" xfId="42" applyFont="1" applyFill="1" applyBorder="1" applyAlignment="1" applyProtection="1">
      <alignment/>
      <protection/>
    </xf>
    <xf numFmtId="43" fontId="6" fillId="37" borderId="16" xfId="42" applyFont="1" applyFill="1" applyBorder="1" applyAlignment="1" applyProtection="1">
      <alignment horizontal="right"/>
      <protection/>
    </xf>
    <xf numFmtId="43" fontId="6" fillId="33" borderId="0" xfId="42" applyFont="1" applyFill="1" applyBorder="1" applyAlignment="1" applyProtection="1">
      <alignment horizontal="right"/>
      <protection/>
    </xf>
    <xf numFmtId="43" fontId="6" fillId="35" borderId="0" xfId="42" applyFont="1" applyFill="1" applyBorder="1" applyAlignment="1" applyProtection="1">
      <alignment horizontal="right"/>
      <protection/>
    </xf>
    <xf numFmtId="43" fontId="6" fillId="36" borderId="0" xfId="42" applyFont="1" applyFill="1" applyBorder="1" applyAlignment="1" applyProtection="1">
      <alignment horizontal="right"/>
      <protection/>
    </xf>
    <xf numFmtId="43" fontId="6" fillId="36" borderId="0" xfId="42" applyFont="1" applyFill="1" applyBorder="1" applyAlignment="1" applyProtection="1">
      <alignment/>
      <protection/>
    </xf>
    <xf numFmtId="43" fontId="6" fillId="0" borderId="0" xfId="42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/>
      <protection/>
    </xf>
    <xf numFmtId="49" fontId="7" fillId="0" borderId="23" xfId="0" applyNumberFormat="1" applyFont="1" applyBorder="1" applyAlignment="1" applyProtection="1">
      <alignment/>
      <protection/>
    </xf>
    <xf numFmtId="43" fontId="6" fillId="33" borderId="28" xfId="42" applyFont="1" applyFill="1" applyBorder="1" applyAlignment="1" applyProtection="1">
      <alignment horizontal="right"/>
      <protection/>
    </xf>
    <xf numFmtId="43" fontId="6" fillId="34" borderId="28" xfId="42" applyFont="1" applyFill="1" applyBorder="1" applyAlignment="1" applyProtection="1">
      <alignment horizontal="right"/>
      <protection/>
    </xf>
    <xf numFmtId="43" fontId="6" fillId="36" borderId="28" xfId="42" applyFont="1" applyFill="1" applyBorder="1" applyAlignment="1" applyProtection="1">
      <alignment horizontal="right"/>
      <protection/>
    </xf>
    <xf numFmtId="43" fontId="6" fillId="0" borderId="28" xfId="42" applyFont="1" applyFill="1" applyBorder="1" applyAlignment="1" applyProtection="1">
      <alignment horizontal="right"/>
      <protection/>
    </xf>
    <xf numFmtId="10" fontId="6" fillId="0" borderId="28" xfId="58" applyNumberFormat="1" applyFont="1" applyFill="1" applyBorder="1" applyAlignment="1" applyProtection="1">
      <alignment horizontal="right"/>
      <protection/>
    </xf>
    <xf numFmtId="43" fontId="6" fillId="34" borderId="29" xfId="42" applyFont="1" applyFill="1" applyBorder="1" applyAlignment="1" applyProtection="1">
      <alignment horizontal="right"/>
      <protection/>
    </xf>
    <xf numFmtId="43" fontId="6" fillId="36" borderId="29" xfId="42" applyFont="1" applyFill="1" applyBorder="1" applyAlignment="1" applyProtection="1">
      <alignment/>
      <protection/>
    </xf>
    <xf numFmtId="43" fontId="6" fillId="0" borderId="29" xfId="42" applyFont="1" applyFill="1" applyBorder="1" applyAlignment="1" applyProtection="1">
      <alignment/>
      <protection/>
    </xf>
    <xf numFmtId="49" fontId="7" fillId="0" borderId="14" xfId="0" applyNumberFormat="1" applyFont="1" applyBorder="1" applyAlignment="1" applyProtection="1" quotePrefix="1">
      <alignment/>
      <protection/>
    </xf>
    <xf numFmtId="49" fontId="6" fillId="0" borderId="14" xfId="0" applyNumberFormat="1" applyFont="1" applyBorder="1" applyAlignment="1" applyProtection="1">
      <alignment/>
      <protection/>
    </xf>
    <xf numFmtId="43" fontId="6" fillId="0" borderId="19" xfId="42" applyFont="1" applyFill="1" applyBorder="1" applyAlignment="1" applyProtection="1">
      <alignment horizontal="right"/>
      <protection locked="0"/>
    </xf>
    <xf numFmtId="43" fontId="6" fillId="36" borderId="19" xfId="42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3" fontId="6" fillId="36" borderId="27" xfId="42" applyFont="1" applyFill="1" applyBorder="1" applyAlignment="1" applyProtection="1">
      <alignment/>
      <protection/>
    </xf>
    <xf numFmtId="43" fontId="6" fillId="33" borderId="14" xfId="42" applyFont="1" applyFill="1" applyBorder="1" applyAlignment="1" applyProtection="1">
      <alignment horizontal="right"/>
      <protection/>
    </xf>
    <xf numFmtId="43" fontId="6" fillId="33" borderId="14" xfId="42" applyFont="1" applyFill="1" applyBorder="1" applyAlignment="1" applyProtection="1">
      <alignment/>
      <protection/>
    </xf>
    <xf numFmtId="43" fontId="6" fillId="35" borderId="14" xfId="42" applyFont="1" applyFill="1" applyBorder="1" applyAlignment="1" applyProtection="1">
      <alignment horizontal="right"/>
      <protection/>
    </xf>
    <xf numFmtId="43" fontId="6" fillId="35" borderId="14" xfId="42" applyFont="1" applyFill="1" applyBorder="1" applyAlignment="1" applyProtection="1">
      <alignment/>
      <protection/>
    </xf>
    <xf numFmtId="43" fontId="6" fillId="36" borderId="14" xfId="42" applyFont="1" applyFill="1" applyBorder="1" applyAlignment="1" applyProtection="1">
      <alignment horizontal="right"/>
      <protection/>
    </xf>
    <xf numFmtId="43" fontId="6" fillId="33" borderId="31" xfId="42" applyFont="1" applyFill="1" applyBorder="1" applyAlignment="1" applyProtection="1">
      <alignment horizontal="right"/>
      <protection/>
    </xf>
    <xf numFmtId="43" fontId="6" fillId="35" borderId="31" xfId="42" applyFont="1" applyFill="1" applyBorder="1" applyAlignment="1" applyProtection="1">
      <alignment horizontal="right"/>
      <protection/>
    </xf>
    <xf numFmtId="43" fontId="6" fillId="36" borderId="31" xfId="42" applyFont="1" applyFill="1" applyBorder="1" applyAlignment="1" applyProtection="1">
      <alignment horizontal="right"/>
      <protection/>
    </xf>
    <xf numFmtId="3" fontId="6" fillId="36" borderId="27" xfId="0" applyNumberFormat="1" applyFont="1" applyFill="1" applyBorder="1" applyAlignment="1" applyProtection="1">
      <alignment/>
      <protection/>
    </xf>
    <xf numFmtId="40" fontId="6" fillId="33" borderId="14" xfId="0" applyNumberFormat="1" applyFont="1" applyFill="1" applyBorder="1" applyAlignment="1" applyProtection="1">
      <alignment horizontal="right"/>
      <protection/>
    </xf>
    <xf numFmtId="3" fontId="6" fillId="33" borderId="14" xfId="0" applyNumberFormat="1" applyFont="1" applyFill="1" applyBorder="1" applyAlignment="1" applyProtection="1">
      <alignment/>
      <protection/>
    </xf>
    <xf numFmtId="40" fontId="6" fillId="35" borderId="14" xfId="0" applyNumberFormat="1" applyFont="1" applyFill="1" applyBorder="1" applyAlignment="1" applyProtection="1">
      <alignment horizontal="right"/>
      <protection/>
    </xf>
    <xf numFmtId="3" fontId="6" fillId="35" borderId="14" xfId="0" applyNumberFormat="1" applyFont="1" applyFill="1" applyBorder="1" applyAlignment="1" applyProtection="1">
      <alignment/>
      <protection/>
    </xf>
    <xf numFmtId="40" fontId="6" fillId="36" borderId="14" xfId="0" applyNumberFormat="1" applyFont="1" applyFill="1" applyBorder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 quotePrefix="1">
      <alignment horizontal="center"/>
      <protection/>
    </xf>
    <xf numFmtId="3" fontId="6" fillId="0" borderId="32" xfId="0" applyNumberFormat="1" applyFont="1" applyFill="1" applyBorder="1" applyAlignment="1" applyProtection="1" quotePrefix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 quotePrefix="1">
      <alignment horizontal="center"/>
      <protection/>
    </xf>
    <xf numFmtId="0" fontId="9" fillId="0" borderId="32" xfId="0" applyFont="1" applyFill="1" applyBorder="1" applyAlignment="1" applyProtection="1" quotePrefix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40" fontId="6" fillId="33" borderId="23" xfId="0" applyNumberFormat="1" applyFont="1" applyFill="1" applyBorder="1" applyAlignment="1" applyProtection="1">
      <alignment horizontal="right"/>
      <protection/>
    </xf>
    <xf numFmtId="43" fontId="6" fillId="33" borderId="30" xfId="42" applyFont="1" applyFill="1" applyBorder="1" applyAlignment="1" applyProtection="1">
      <alignment/>
      <protection/>
    </xf>
    <xf numFmtId="40" fontId="6" fillId="35" borderId="23" xfId="0" applyNumberFormat="1" applyFont="1" applyFill="1" applyBorder="1" applyAlignment="1" applyProtection="1">
      <alignment horizontal="right"/>
      <protection/>
    </xf>
    <xf numFmtId="43" fontId="6" fillId="35" borderId="23" xfId="42" applyFont="1" applyFill="1" applyBorder="1" applyAlignment="1" applyProtection="1">
      <alignment horizontal="right"/>
      <protection/>
    </xf>
    <xf numFmtId="43" fontId="6" fillId="35" borderId="30" xfId="42" applyFont="1" applyFill="1" applyBorder="1" applyAlignment="1" applyProtection="1">
      <alignment/>
      <protection/>
    </xf>
    <xf numFmtId="43" fontId="6" fillId="37" borderId="26" xfId="42" applyFont="1" applyFill="1" applyBorder="1" applyAlignment="1" applyProtection="1">
      <alignment horizontal="right"/>
      <protection/>
    </xf>
    <xf numFmtId="40" fontId="6" fillId="36" borderId="23" xfId="0" applyNumberFormat="1" applyFont="1" applyFill="1" applyBorder="1" applyAlignment="1" applyProtection="1">
      <alignment horizontal="right"/>
      <protection/>
    </xf>
    <xf numFmtId="43" fontId="6" fillId="36" borderId="23" xfId="42" applyFont="1" applyFill="1" applyBorder="1" applyAlignment="1" applyProtection="1">
      <alignment horizontal="right"/>
      <protection/>
    </xf>
    <xf numFmtId="43" fontId="6" fillId="33" borderId="10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/>
      <protection/>
    </xf>
    <xf numFmtId="43" fontId="6" fillId="33" borderId="27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/>
      <protection/>
    </xf>
    <xf numFmtId="43" fontId="6" fillId="35" borderId="10" xfId="42" applyFont="1" applyFill="1" applyBorder="1" applyAlignment="1" applyProtection="1">
      <alignment horizontal="right"/>
      <protection/>
    </xf>
    <xf numFmtId="43" fontId="6" fillId="0" borderId="30" xfId="42" applyFont="1" applyFill="1" applyBorder="1" applyAlignment="1" applyProtection="1">
      <alignment horizontal="right"/>
      <protection locked="0"/>
    </xf>
    <xf numFmtId="43" fontId="6" fillId="35" borderId="27" xfId="42" applyFont="1" applyFill="1" applyBorder="1" applyAlignment="1" applyProtection="1">
      <alignment/>
      <protection/>
    </xf>
    <xf numFmtId="43" fontId="6" fillId="35" borderId="25" xfId="42" applyFont="1" applyFill="1" applyBorder="1" applyAlignment="1" applyProtection="1">
      <alignment/>
      <protection/>
    </xf>
    <xf numFmtId="43" fontId="6" fillId="35" borderId="34" xfId="42" applyFont="1" applyFill="1" applyBorder="1" applyAlignment="1" applyProtection="1">
      <alignment/>
      <protection/>
    </xf>
    <xf numFmtId="43" fontId="6" fillId="36" borderId="10" xfId="42" applyFont="1" applyFill="1" applyBorder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center"/>
      <protection/>
    </xf>
    <xf numFmtId="43" fontId="6" fillId="33" borderId="19" xfId="42" applyFont="1" applyFill="1" applyBorder="1" applyAlignment="1" applyProtection="1">
      <alignment horizontal="right"/>
      <protection/>
    </xf>
    <xf numFmtId="43" fontId="6" fillId="36" borderId="19" xfId="42" applyFont="1" applyFill="1" applyBorder="1" applyAlignment="1" applyProtection="1">
      <alignment/>
      <protection/>
    </xf>
    <xf numFmtId="43" fontId="6" fillId="33" borderId="32" xfId="42" applyFont="1" applyFill="1" applyBorder="1" applyAlignment="1" applyProtection="1">
      <alignment horizontal="right"/>
      <protection/>
    </xf>
    <xf numFmtId="43" fontId="6" fillId="33" borderId="36" xfId="42" applyFont="1" applyFill="1" applyBorder="1" applyAlignment="1" applyProtection="1">
      <alignment/>
      <protection/>
    </xf>
    <xf numFmtId="43" fontId="6" fillId="33" borderId="37" xfId="42" applyFont="1" applyFill="1" applyBorder="1" applyAlignment="1" applyProtection="1">
      <alignment horizontal="right"/>
      <protection/>
    </xf>
    <xf numFmtId="43" fontId="6" fillId="35" borderId="32" xfId="42" applyFont="1" applyFill="1" applyBorder="1" applyAlignment="1" applyProtection="1">
      <alignment horizontal="right"/>
      <protection/>
    </xf>
    <xf numFmtId="43" fontId="6" fillId="35" borderId="36" xfId="42" applyFont="1" applyFill="1" applyBorder="1" applyAlignment="1" applyProtection="1">
      <alignment/>
      <protection/>
    </xf>
    <xf numFmtId="43" fontId="6" fillId="35" borderId="37" xfId="42" applyFont="1" applyFill="1" applyBorder="1" applyAlignment="1" applyProtection="1">
      <alignment horizontal="right"/>
      <protection/>
    </xf>
    <xf numFmtId="43" fontId="6" fillId="36" borderId="32" xfId="42" applyFont="1" applyFill="1" applyBorder="1" applyAlignment="1" applyProtection="1">
      <alignment horizontal="right"/>
      <protection/>
    </xf>
    <xf numFmtId="43" fontId="6" fillId="36" borderId="36" xfId="42" applyFont="1" applyFill="1" applyBorder="1" applyAlignment="1" applyProtection="1">
      <alignment/>
      <protection/>
    </xf>
    <xf numFmtId="43" fontId="6" fillId="36" borderId="37" xfId="42" applyFont="1" applyFill="1" applyBorder="1" applyAlignment="1" applyProtection="1">
      <alignment horizontal="right"/>
      <protection/>
    </xf>
    <xf numFmtId="43" fontId="6" fillId="33" borderId="33" xfId="42" applyFont="1" applyFill="1" applyBorder="1" applyAlignment="1" applyProtection="1">
      <alignment horizontal="right"/>
      <protection/>
    </xf>
    <xf numFmtId="43" fontId="6" fillId="35" borderId="33" xfId="42" applyFont="1" applyFill="1" applyBorder="1" applyAlignment="1" applyProtection="1">
      <alignment horizontal="right"/>
      <protection/>
    </xf>
    <xf numFmtId="43" fontId="6" fillId="36" borderId="33" xfId="42" applyFont="1" applyFill="1" applyBorder="1" applyAlignment="1" applyProtection="1">
      <alignment horizontal="right"/>
      <protection/>
    </xf>
    <xf numFmtId="43" fontId="6" fillId="33" borderId="38" xfId="42" applyFont="1" applyFill="1" applyBorder="1" applyAlignment="1" applyProtection="1">
      <alignment/>
      <protection/>
    </xf>
    <xf numFmtId="43" fontId="6" fillId="35" borderId="38" xfId="42" applyFont="1" applyFill="1" applyBorder="1" applyAlignment="1" applyProtection="1">
      <alignment/>
      <protection/>
    </xf>
    <xf numFmtId="43" fontId="6" fillId="36" borderId="38" xfId="42" applyFont="1" applyFill="1" applyBorder="1" applyAlignment="1" applyProtection="1">
      <alignment/>
      <protection/>
    </xf>
    <xf numFmtId="43" fontId="6" fillId="33" borderId="27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/>
      <protection/>
    </xf>
    <xf numFmtId="43" fontId="6" fillId="33" borderId="12" xfId="42" applyFont="1" applyFill="1" applyBorder="1" applyAlignment="1" applyProtection="1">
      <alignment horizontal="right"/>
      <protection/>
    </xf>
    <xf numFmtId="43" fontId="6" fillId="35" borderId="27" xfId="42" applyFont="1" applyFill="1" applyBorder="1" applyAlignment="1" applyProtection="1">
      <alignment/>
      <protection/>
    </xf>
    <xf numFmtId="43" fontId="6" fillId="35" borderId="25" xfId="42" applyFont="1" applyFill="1" applyBorder="1" applyAlignment="1" applyProtection="1">
      <alignment/>
      <protection/>
    </xf>
    <xf numFmtId="43" fontId="6" fillId="35" borderId="12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/>
      <protection/>
    </xf>
    <xf numFmtId="43" fontId="6" fillId="36" borderId="12" xfId="42" applyFont="1" applyFill="1" applyBorder="1" applyAlignment="1" applyProtection="1">
      <alignment horizontal="right"/>
      <protection/>
    </xf>
    <xf numFmtId="43" fontId="6" fillId="33" borderId="27" xfId="42" applyFont="1" applyFill="1" applyBorder="1" applyAlignment="1" applyProtection="1">
      <alignment horizontal="right"/>
      <protection/>
    </xf>
    <xf numFmtId="43" fontId="6" fillId="36" borderId="27" xfId="42" applyFont="1" applyFill="1" applyBorder="1" applyAlignment="1" applyProtection="1">
      <alignment horizontal="right"/>
      <protection/>
    </xf>
    <xf numFmtId="40" fontId="6" fillId="33" borderId="11" xfId="0" applyNumberFormat="1" applyFont="1" applyFill="1" applyBorder="1" applyAlignment="1" applyProtection="1">
      <alignment horizontal="right"/>
      <protection/>
    </xf>
    <xf numFmtId="40" fontId="6" fillId="33" borderId="12" xfId="0" applyNumberFormat="1" applyFont="1" applyFill="1" applyBorder="1" applyAlignment="1" applyProtection="1">
      <alignment horizontal="right"/>
      <protection/>
    </xf>
    <xf numFmtId="3" fontId="6" fillId="33" borderId="12" xfId="0" applyNumberFormat="1" applyFont="1" applyFill="1" applyBorder="1" applyAlignment="1" applyProtection="1">
      <alignment/>
      <protection/>
    </xf>
    <xf numFmtId="40" fontId="6" fillId="35" borderId="11" xfId="0" applyNumberFormat="1" applyFont="1" applyFill="1" applyBorder="1" applyAlignment="1" applyProtection="1">
      <alignment horizontal="right"/>
      <protection/>
    </xf>
    <xf numFmtId="40" fontId="6" fillId="35" borderId="12" xfId="0" applyNumberFormat="1" applyFont="1" applyFill="1" applyBorder="1" applyAlignment="1" applyProtection="1">
      <alignment horizontal="right"/>
      <protection/>
    </xf>
    <xf numFmtId="3" fontId="6" fillId="35" borderId="12" xfId="0" applyNumberFormat="1" applyFont="1" applyFill="1" applyBorder="1" applyAlignment="1" applyProtection="1">
      <alignment/>
      <protection/>
    </xf>
    <xf numFmtId="40" fontId="6" fillId="36" borderId="11" xfId="0" applyNumberFormat="1" applyFont="1" applyFill="1" applyBorder="1" applyAlignment="1" applyProtection="1">
      <alignment horizontal="right"/>
      <protection/>
    </xf>
    <xf numFmtId="40" fontId="6" fillId="36" borderId="12" xfId="0" applyNumberFormat="1" applyFont="1" applyFill="1" applyBorder="1" applyAlignment="1" applyProtection="1">
      <alignment horizontal="right"/>
      <protection/>
    </xf>
    <xf numFmtId="3" fontId="6" fillId="36" borderId="22" xfId="0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43" fontId="6" fillId="33" borderId="12" xfId="42" applyFont="1" applyFill="1" applyBorder="1" applyAlignment="1" applyProtection="1">
      <alignment/>
      <protection/>
    </xf>
    <xf numFmtId="43" fontId="6" fillId="35" borderId="11" xfId="42" applyFont="1" applyFill="1" applyBorder="1" applyAlignment="1" applyProtection="1">
      <alignment horizontal="right"/>
      <protection/>
    </xf>
    <xf numFmtId="43" fontId="6" fillId="35" borderId="12" xfId="42" applyFont="1" applyFill="1" applyBorder="1" applyAlignment="1" applyProtection="1">
      <alignment/>
      <protection/>
    </xf>
    <xf numFmtId="43" fontId="6" fillId="36" borderId="11" xfId="42" applyFont="1" applyFill="1" applyBorder="1" applyAlignment="1" applyProtection="1">
      <alignment horizontal="right"/>
      <protection/>
    </xf>
    <xf numFmtId="43" fontId="6" fillId="33" borderId="22" xfId="42" applyFont="1" applyFill="1" applyBorder="1" applyAlignment="1" applyProtection="1">
      <alignment/>
      <protection/>
    </xf>
    <xf numFmtId="43" fontId="6" fillId="35" borderId="22" xfId="42" applyFont="1" applyFill="1" applyBorder="1" applyAlignment="1" applyProtection="1">
      <alignment/>
      <protection/>
    </xf>
    <xf numFmtId="43" fontId="6" fillId="37" borderId="23" xfId="42" applyFont="1" applyFill="1" applyBorder="1" applyAlignment="1" applyProtection="1">
      <alignment horizontal="right"/>
      <protection/>
    </xf>
    <xf numFmtId="43" fontId="6" fillId="37" borderId="14" xfId="42" applyFont="1" applyFill="1" applyBorder="1" applyAlignment="1" applyProtection="1">
      <alignment horizontal="right"/>
      <protection/>
    </xf>
    <xf numFmtId="43" fontId="6" fillId="37" borderId="27" xfId="42" applyFont="1" applyFill="1" applyBorder="1" applyAlignment="1" applyProtection="1">
      <alignment horizontal="right"/>
      <protection/>
    </xf>
    <xf numFmtId="43" fontId="6" fillId="33" borderId="39" xfId="42" applyFont="1" applyFill="1" applyBorder="1" applyAlignment="1" applyProtection="1">
      <alignment horizontal="right"/>
      <protection/>
    </xf>
    <xf numFmtId="43" fontId="6" fillId="37" borderId="28" xfId="42" applyFont="1" applyFill="1" applyBorder="1" applyAlignment="1" applyProtection="1">
      <alignment horizontal="right"/>
      <protection/>
    </xf>
    <xf numFmtId="43" fontId="6" fillId="37" borderId="39" xfId="42" applyFont="1" applyFill="1" applyBorder="1" applyAlignment="1" applyProtection="1">
      <alignment horizontal="right"/>
      <protection/>
    </xf>
    <xf numFmtId="43" fontId="6" fillId="33" borderId="14" xfId="42" applyFont="1" applyFill="1" applyBorder="1" applyAlignment="1" applyProtection="1">
      <alignment/>
      <protection/>
    </xf>
    <xf numFmtId="43" fontId="6" fillId="35" borderId="14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 horizontal="right"/>
      <protection/>
    </xf>
    <xf numFmtId="43" fontId="6" fillId="35" borderId="25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 horizontal="right"/>
      <protection/>
    </xf>
    <xf numFmtId="43" fontId="6" fillId="33" borderId="0" xfId="42" applyFont="1" applyFill="1" applyBorder="1" applyAlignment="1" applyProtection="1">
      <alignment/>
      <protection/>
    </xf>
    <xf numFmtId="43" fontId="6" fillId="35" borderId="0" xfId="42" applyFont="1" applyFill="1" applyBorder="1" applyAlignment="1" applyProtection="1">
      <alignment/>
      <protection/>
    </xf>
    <xf numFmtId="43" fontId="6" fillId="33" borderId="22" xfId="42" applyFont="1" applyFill="1" applyBorder="1" applyAlignment="1" applyProtection="1">
      <alignment/>
      <protection/>
    </xf>
    <xf numFmtId="43" fontId="6" fillId="35" borderId="22" xfId="42" applyFont="1" applyFill="1" applyBorder="1" applyAlignment="1" applyProtection="1">
      <alignment/>
      <protection/>
    </xf>
    <xf numFmtId="43" fontId="6" fillId="36" borderId="22" xfId="42" applyFont="1" applyFill="1" applyBorder="1" applyAlignment="1" applyProtection="1">
      <alignment/>
      <protection/>
    </xf>
    <xf numFmtId="43" fontId="6" fillId="34" borderId="19" xfId="42" applyFont="1" applyFill="1" applyBorder="1" applyAlignment="1" applyProtection="1">
      <alignment horizontal="right"/>
      <protection/>
    </xf>
    <xf numFmtId="43" fontId="6" fillId="0" borderId="19" xfId="42" applyFont="1" applyFill="1" applyBorder="1" applyAlignment="1" applyProtection="1">
      <alignment/>
      <protection/>
    </xf>
    <xf numFmtId="43" fontId="6" fillId="34" borderId="14" xfId="42" applyFont="1" applyFill="1" applyBorder="1" applyAlignment="1" applyProtection="1">
      <alignment horizontal="right"/>
      <protection/>
    </xf>
    <xf numFmtId="43" fontId="6" fillId="34" borderId="40" xfId="42" applyFont="1" applyFill="1" applyBorder="1" applyAlignment="1" applyProtection="1">
      <alignment horizontal="right"/>
      <protection/>
    </xf>
    <xf numFmtId="43" fontId="6" fillId="34" borderId="12" xfId="42" applyFont="1" applyFill="1" applyBorder="1" applyAlignment="1" applyProtection="1">
      <alignment horizontal="right"/>
      <protection/>
    </xf>
    <xf numFmtId="43" fontId="6" fillId="34" borderId="0" xfId="42" applyFont="1" applyFill="1" applyBorder="1" applyAlignment="1" applyProtection="1">
      <alignment horizontal="right"/>
      <protection/>
    </xf>
    <xf numFmtId="40" fontId="6" fillId="34" borderId="14" xfId="0" applyNumberFormat="1" applyFont="1" applyFill="1" applyBorder="1" applyAlignment="1" applyProtection="1">
      <alignment horizontal="right"/>
      <protection/>
    </xf>
    <xf numFmtId="40" fontId="6" fillId="34" borderId="12" xfId="0" applyNumberFormat="1" applyFont="1" applyFill="1" applyBorder="1" applyAlignment="1" applyProtection="1">
      <alignment horizontal="right"/>
      <protection/>
    </xf>
    <xf numFmtId="43" fontId="6" fillId="34" borderId="41" xfId="42" applyFont="1" applyFill="1" applyBorder="1" applyAlignment="1" applyProtection="1">
      <alignment horizontal="right"/>
      <protection/>
    </xf>
    <xf numFmtId="43" fontId="6" fillId="34" borderId="37" xfId="42" applyFont="1" applyFill="1" applyBorder="1" applyAlignment="1" applyProtection="1">
      <alignment horizontal="right"/>
      <protection/>
    </xf>
    <xf numFmtId="43" fontId="6" fillId="36" borderId="37" xfId="42" applyFont="1" applyFill="1" applyBorder="1" applyAlignment="1" applyProtection="1">
      <alignment/>
      <protection/>
    </xf>
    <xf numFmtId="43" fontId="6" fillId="0" borderId="37" xfId="42" applyFont="1" applyFill="1" applyBorder="1" applyAlignment="1" applyProtection="1">
      <alignment/>
      <protection/>
    </xf>
    <xf numFmtId="43" fontId="6" fillId="36" borderId="0" xfId="42" applyFont="1" applyFill="1" applyBorder="1" applyAlignment="1" applyProtection="1">
      <alignment/>
      <protection/>
    </xf>
    <xf numFmtId="43" fontId="6" fillId="0" borderId="42" xfId="42" applyFont="1" applyFill="1" applyBorder="1" applyAlignment="1" applyProtection="1">
      <alignment horizontal="right"/>
      <protection/>
    </xf>
    <xf numFmtId="43" fontId="6" fillId="0" borderId="40" xfId="42" applyFont="1" applyFill="1" applyBorder="1" applyAlignment="1" applyProtection="1">
      <alignment/>
      <protection/>
    </xf>
    <xf numFmtId="43" fontId="6" fillId="36" borderId="39" xfId="42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/>
      <protection/>
    </xf>
    <xf numFmtId="43" fontId="6" fillId="36" borderId="43" xfId="42" applyFont="1" applyFill="1" applyBorder="1" applyAlignment="1" applyProtection="1">
      <alignment/>
      <protection/>
    </xf>
    <xf numFmtId="43" fontId="6" fillId="36" borderId="12" xfId="42" applyFont="1" applyFill="1" applyBorder="1" applyAlignment="1" applyProtection="1">
      <alignment/>
      <protection/>
    </xf>
    <xf numFmtId="10" fontId="6" fillId="0" borderId="25" xfId="58" applyNumberFormat="1" applyFont="1" applyFill="1" applyBorder="1" applyAlignment="1" applyProtection="1">
      <alignment horizontal="right"/>
      <protection/>
    </xf>
    <xf numFmtId="43" fontId="6" fillId="0" borderId="41" xfId="42" applyFont="1" applyFill="1" applyBorder="1" applyAlignment="1" applyProtection="1">
      <alignment horizontal="right"/>
      <protection/>
    </xf>
    <xf numFmtId="43" fontId="6" fillId="0" borderId="12" xfId="42" applyFont="1" applyFill="1" applyBorder="1" applyAlignment="1" applyProtection="1">
      <alignment/>
      <protection/>
    </xf>
    <xf numFmtId="3" fontId="6" fillId="36" borderId="14" xfId="0" applyNumberFormat="1" applyFont="1" applyFill="1" applyBorder="1" applyAlignment="1" applyProtection="1">
      <alignment/>
      <protection/>
    </xf>
    <xf numFmtId="3" fontId="6" fillId="36" borderId="12" xfId="0" applyNumberFormat="1" applyFont="1" applyFill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43" fontId="6" fillId="0" borderId="41" xfId="42" applyFont="1" applyFill="1" applyBorder="1" applyAlignment="1" applyProtection="1">
      <alignment/>
      <protection/>
    </xf>
    <xf numFmtId="43" fontId="6" fillId="36" borderId="14" xfId="42" applyFont="1" applyFill="1" applyBorder="1" applyAlignment="1" applyProtection="1">
      <alignment/>
      <protection/>
    </xf>
    <xf numFmtId="43" fontId="6" fillId="34" borderId="44" xfId="42" applyFont="1" applyFill="1" applyBorder="1" applyAlignment="1" applyProtection="1">
      <alignment horizontal="right"/>
      <protection/>
    </xf>
    <xf numFmtId="43" fontId="6" fillId="36" borderId="44" xfId="42" applyFont="1" applyFill="1" applyBorder="1" applyAlignment="1" applyProtection="1">
      <alignment/>
      <protection/>
    </xf>
    <xf numFmtId="43" fontId="6" fillId="0" borderId="44" xfId="42" applyFont="1" applyFill="1" applyBorder="1" applyAlignment="1" applyProtection="1">
      <alignment/>
      <protection/>
    </xf>
    <xf numFmtId="43" fontId="6" fillId="36" borderId="41" xfId="42" applyFont="1" applyFill="1" applyBorder="1" applyAlignment="1" applyProtection="1">
      <alignment/>
      <protection/>
    </xf>
    <xf numFmtId="43" fontId="6" fillId="33" borderId="45" xfId="42" applyFont="1" applyFill="1" applyBorder="1" applyAlignment="1" applyProtection="1">
      <alignment horizontal="right"/>
      <protection/>
    </xf>
    <xf numFmtId="0" fontId="3" fillId="0" borderId="0" xfId="55" applyNumberFormat="1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0" xfId="55" applyFont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/>
      <protection/>
    </xf>
    <xf numFmtId="0" fontId="21" fillId="0" borderId="0" xfId="0" applyNumberFormat="1" applyFont="1" applyAlignment="1" applyProtection="1">
      <alignment horizontal="right"/>
      <protection/>
    </xf>
    <xf numFmtId="0" fontId="7" fillId="0" borderId="12" xfId="0" applyNumberFormat="1" applyFont="1" applyBorder="1" applyAlignment="1" applyProtection="1" quotePrefix="1">
      <alignment/>
      <protection/>
    </xf>
    <xf numFmtId="0" fontId="6" fillId="0" borderId="22" xfId="0" applyFont="1" applyBorder="1" applyAlignment="1" applyProtection="1">
      <alignment/>
      <protection/>
    </xf>
    <xf numFmtId="43" fontId="6" fillId="0" borderId="46" xfId="42" applyFont="1" applyFill="1" applyBorder="1" applyAlignment="1" applyProtection="1">
      <alignment/>
      <protection/>
    </xf>
    <xf numFmtId="43" fontId="6" fillId="36" borderId="46" xfId="42" applyFont="1" applyFill="1" applyBorder="1" applyAlignment="1" applyProtection="1">
      <alignment/>
      <protection/>
    </xf>
    <xf numFmtId="43" fontId="6" fillId="34" borderId="46" xfId="42" applyFont="1" applyFill="1" applyBorder="1" applyAlignment="1" applyProtection="1">
      <alignment horizontal="right"/>
      <protection/>
    </xf>
    <xf numFmtId="43" fontId="6" fillId="33" borderId="46" xfId="42" applyFont="1" applyFill="1" applyBorder="1" applyAlignment="1" applyProtection="1">
      <alignment horizontal="right"/>
      <protection/>
    </xf>
    <xf numFmtId="43" fontId="6" fillId="38" borderId="23" xfId="42" applyFont="1" applyFill="1" applyBorder="1" applyAlignment="1" applyProtection="1">
      <alignment horizontal="right"/>
      <protection/>
    </xf>
    <xf numFmtId="10" fontId="6" fillId="38" borderId="27" xfId="58" applyNumberFormat="1" applyFont="1" applyFill="1" applyBorder="1" applyAlignment="1" applyProtection="1">
      <alignment horizontal="right"/>
      <protection/>
    </xf>
    <xf numFmtId="43" fontId="6" fillId="38" borderId="11" xfId="42" applyFont="1" applyFill="1" applyBorder="1" applyAlignment="1" applyProtection="1">
      <alignment horizontal="right"/>
      <protection/>
    </xf>
    <xf numFmtId="10" fontId="6" fillId="38" borderId="22" xfId="58" applyNumberFormat="1" applyFont="1" applyFill="1" applyBorder="1" applyAlignment="1" applyProtection="1">
      <alignment horizontal="right"/>
      <protection/>
    </xf>
    <xf numFmtId="10" fontId="6" fillId="0" borderId="18" xfId="58" applyNumberFormat="1" applyFont="1" applyFill="1" applyBorder="1" applyAlignment="1" applyProtection="1">
      <alignment horizontal="right"/>
      <protection/>
    </xf>
    <xf numFmtId="10" fontId="6" fillId="0" borderId="19" xfId="58" applyNumberFormat="1" applyFont="1" applyFill="1" applyBorder="1" applyAlignment="1" applyProtection="1">
      <alignment horizontal="right"/>
      <protection/>
    </xf>
    <xf numFmtId="39" fontId="6" fillId="0" borderId="27" xfId="0" applyNumberFormat="1" applyFont="1" applyFill="1" applyBorder="1" applyAlignment="1" applyProtection="1">
      <alignment horizontal="right"/>
      <protection/>
    </xf>
    <xf numFmtId="39" fontId="6" fillId="0" borderId="22" xfId="0" applyNumberFormat="1" applyFont="1" applyFill="1" applyBorder="1" applyAlignment="1" applyProtection="1">
      <alignment horizontal="right"/>
      <protection/>
    </xf>
    <xf numFmtId="39" fontId="6" fillId="0" borderId="25" xfId="0" applyNumberFormat="1" applyFont="1" applyFill="1" applyBorder="1" applyAlignment="1" applyProtection="1">
      <alignment horizontal="right"/>
      <protection/>
    </xf>
    <xf numFmtId="39" fontId="6" fillId="0" borderId="36" xfId="0" applyNumberFormat="1" applyFont="1" applyFill="1" applyBorder="1" applyAlignment="1" applyProtection="1">
      <alignment horizontal="right"/>
      <protection/>
    </xf>
    <xf numFmtId="39" fontId="6" fillId="0" borderId="19" xfId="0" applyNumberFormat="1" applyFont="1" applyFill="1" applyBorder="1" applyAlignment="1" applyProtection="1">
      <alignment horizontal="right"/>
      <protection/>
    </xf>
    <xf numFmtId="39" fontId="6" fillId="0" borderId="38" xfId="0" applyNumberFormat="1" applyFont="1" applyFill="1" applyBorder="1" applyAlignment="1" applyProtection="1">
      <alignment horizontal="right"/>
      <protection/>
    </xf>
    <xf numFmtId="39" fontId="6" fillId="0" borderId="47" xfId="0" applyNumberFormat="1" applyFont="1" applyFill="1" applyBorder="1" applyAlignment="1" applyProtection="1">
      <alignment horizontal="right"/>
      <protection/>
    </xf>
    <xf numFmtId="39" fontId="6" fillId="0" borderId="46" xfId="0" applyNumberFormat="1" applyFont="1" applyFill="1" applyBorder="1" applyAlignment="1" applyProtection="1">
      <alignment horizontal="right"/>
      <protection/>
    </xf>
    <xf numFmtId="10" fontId="6" fillId="0" borderId="27" xfId="58" applyNumberFormat="1" applyFont="1" applyFill="1" applyBorder="1" applyAlignment="1" applyProtection="1">
      <alignment horizontal="right"/>
      <protection/>
    </xf>
    <xf numFmtId="0" fontId="0" fillId="34" borderId="17" xfId="0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left"/>
      <protection/>
    </xf>
    <xf numFmtId="0" fontId="25" fillId="34" borderId="17" xfId="0" applyFont="1" applyFill="1" applyBorder="1" applyAlignment="1" applyProtection="1">
      <alignment/>
      <protection/>
    </xf>
    <xf numFmtId="0" fontId="26" fillId="0" borderId="0" xfId="0" applyNumberFormat="1" applyFont="1" applyAlignment="1" applyProtection="1" quotePrefix="1">
      <alignment horizontal="left"/>
      <protection/>
    </xf>
    <xf numFmtId="0" fontId="26" fillId="0" borderId="0" xfId="0" applyNumberFormat="1" applyFont="1" applyAlignment="1" applyProtection="1">
      <alignment horizontal="right"/>
      <protection/>
    </xf>
    <xf numFmtId="0" fontId="27" fillId="0" borderId="0" xfId="0" applyNumberFormat="1" applyFont="1" applyAlignment="1" applyProtection="1" quotePrefix="1">
      <alignment horizontal="left"/>
      <protection/>
    </xf>
    <xf numFmtId="0" fontId="6" fillId="0" borderId="40" xfId="0" applyNumberFormat="1" applyFont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/>
      <protection/>
    </xf>
    <xf numFmtId="0" fontId="28" fillId="0" borderId="26" xfId="0" applyFont="1" applyBorder="1" applyAlignment="1" applyProtection="1">
      <alignment/>
      <protection/>
    </xf>
    <xf numFmtId="0" fontId="28" fillId="0" borderId="48" xfId="0" applyFont="1" applyBorder="1" applyAlignment="1" applyProtection="1">
      <alignment/>
      <protection/>
    </xf>
    <xf numFmtId="0" fontId="28" fillId="0" borderId="49" xfId="0" applyFont="1" applyBorder="1" applyAlignment="1" applyProtection="1">
      <alignment/>
      <protection/>
    </xf>
    <xf numFmtId="49" fontId="6" fillId="33" borderId="50" xfId="0" applyNumberFormat="1" applyFont="1" applyFill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" fontId="7" fillId="33" borderId="51" xfId="0" applyNumberFormat="1" applyFont="1" applyFill="1" applyBorder="1" applyAlignment="1" applyProtection="1">
      <alignment horizontal="center" wrapText="1"/>
      <protection/>
    </xf>
    <xf numFmtId="4" fontId="7" fillId="33" borderId="52" xfId="0" applyNumberFormat="1" applyFont="1" applyFill="1" applyBorder="1" applyAlignment="1" applyProtection="1">
      <alignment horizontal="center" wrapText="1"/>
      <protection/>
    </xf>
    <xf numFmtId="0" fontId="0" fillId="34" borderId="25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6" fillId="33" borderId="51" xfId="0" applyNumberFormat="1" applyFont="1" applyFill="1" applyBorder="1" applyAlignment="1" applyProtection="1">
      <alignment horizontal="center"/>
      <protection/>
    </xf>
    <xf numFmtId="49" fontId="6" fillId="33" borderId="12" xfId="0" applyNumberFormat="1" applyFont="1" applyFill="1" applyBorder="1" applyAlignment="1" applyProtection="1">
      <alignment horizontal="center"/>
      <protection/>
    </xf>
    <xf numFmtId="49" fontId="7" fillId="33" borderId="12" xfId="0" applyNumberFormat="1" applyFont="1" applyFill="1" applyBorder="1" applyAlignment="1" applyProtection="1">
      <alignment horizontal="left"/>
      <protection/>
    </xf>
    <xf numFmtId="49" fontId="7" fillId="33" borderId="11" xfId="0" applyNumberFormat="1" applyFont="1" applyFill="1" applyBorder="1" applyAlignment="1" applyProtection="1">
      <alignment horizontal="center"/>
      <protection/>
    </xf>
    <xf numFmtId="4" fontId="7" fillId="33" borderId="53" xfId="0" applyNumberFormat="1" applyFont="1" applyFill="1" applyBorder="1" applyAlignment="1" applyProtection="1">
      <alignment horizontal="center"/>
      <protection/>
    </xf>
    <xf numFmtId="4" fontId="7" fillId="33" borderId="54" xfId="0" applyNumberFormat="1" applyFont="1" applyFill="1" applyBorder="1" applyAlignment="1" applyProtection="1" quotePrefix="1">
      <alignment horizontal="center"/>
      <protection/>
    </xf>
    <xf numFmtId="49" fontId="7" fillId="0" borderId="50" xfId="0" applyNumberFormat="1" applyFont="1" applyBorder="1" applyAlignment="1" applyProtection="1">
      <alignment/>
      <protection/>
    </xf>
    <xf numFmtId="40" fontId="6" fillId="0" borderId="55" xfId="0" applyNumberFormat="1" applyFont="1" applyFill="1" applyBorder="1" applyAlignment="1" applyProtection="1">
      <alignment horizontal="right"/>
      <protection/>
    </xf>
    <xf numFmtId="40" fontId="6" fillId="0" borderId="17" xfId="0" applyNumberFormat="1" applyFont="1" applyFill="1" applyBorder="1" applyAlignment="1" applyProtection="1">
      <alignment horizontal="right"/>
      <protection/>
    </xf>
    <xf numFmtId="40" fontId="6" fillId="0" borderId="56" xfId="0" applyNumberFormat="1" applyFont="1" applyFill="1" applyBorder="1" applyAlignment="1" applyProtection="1">
      <alignment horizontal="right"/>
      <protection/>
    </xf>
    <xf numFmtId="40" fontId="6" fillId="0" borderId="52" xfId="0" applyNumberFormat="1" applyFont="1" applyFill="1" applyBorder="1" applyAlignment="1" applyProtection="1">
      <alignment horizontal="right"/>
      <protection/>
    </xf>
    <xf numFmtId="40" fontId="6" fillId="0" borderId="57" xfId="0" applyNumberFormat="1" applyFont="1" applyFill="1" applyBorder="1" applyAlignment="1" applyProtection="1">
      <alignment horizontal="right"/>
      <protection/>
    </xf>
    <xf numFmtId="0" fontId="0" fillId="0" borderId="25" xfId="0" applyBorder="1" applyAlignment="1" applyProtection="1" quotePrefix="1">
      <alignment horizontal="left"/>
      <protection/>
    </xf>
    <xf numFmtId="39" fontId="6" fillId="0" borderId="58" xfId="0" applyNumberFormat="1" applyFont="1" applyFill="1" applyBorder="1" applyAlignment="1" applyProtection="1">
      <alignment horizontal="right"/>
      <protection/>
    </xf>
    <xf numFmtId="39" fontId="6" fillId="0" borderId="34" xfId="0" applyNumberFormat="1" applyFont="1" applyFill="1" applyBorder="1" applyAlignment="1" applyProtection="1">
      <alignment horizontal="right"/>
      <protection/>
    </xf>
    <xf numFmtId="39" fontId="6" fillId="0" borderId="59" xfId="0" applyNumberFormat="1" applyFont="1" applyFill="1" applyBorder="1" applyAlignment="1" applyProtection="1">
      <alignment horizontal="right"/>
      <protection/>
    </xf>
    <xf numFmtId="39" fontId="6" fillId="0" borderId="6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 quotePrefix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39" fontId="6" fillId="37" borderId="61" xfId="0" applyNumberFormat="1" applyFont="1" applyFill="1" applyBorder="1" applyAlignment="1" applyProtection="1">
      <alignment horizontal="right"/>
      <protection/>
    </xf>
    <xf numFmtId="39" fontId="6" fillId="37" borderId="49" xfId="0" applyNumberFormat="1" applyFont="1" applyFill="1" applyBorder="1" applyAlignment="1" applyProtection="1">
      <alignment horizontal="right"/>
      <protection/>
    </xf>
    <xf numFmtId="39" fontId="6" fillId="37" borderId="62" xfId="0" applyNumberFormat="1" applyFont="1" applyFill="1" applyBorder="1" applyAlignment="1" applyProtection="1">
      <alignment horizontal="right"/>
      <protection/>
    </xf>
    <xf numFmtId="39" fontId="6" fillId="37" borderId="63" xfId="0" applyNumberFormat="1" applyFont="1" applyFill="1" applyBorder="1" applyAlignment="1" applyProtection="1">
      <alignment horizontal="right"/>
      <protection/>
    </xf>
    <xf numFmtId="40" fontId="6" fillId="0" borderId="27" xfId="0" applyNumberFormat="1" applyFont="1" applyFill="1" applyBorder="1" applyAlignment="1" applyProtection="1">
      <alignment horizontal="right"/>
      <protection/>
    </xf>
    <xf numFmtId="40" fontId="6" fillId="0" borderId="64" xfId="0" applyNumberFormat="1" applyFont="1" applyFill="1" applyBorder="1" applyAlignment="1" applyProtection="1">
      <alignment horizontal="right"/>
      <protection/>
    </xf>
    <xf numFmtId="40" fontId="6" fillId="0" borderId="65" xfId="0" applyNumberFormat="1" applyFont="1" applyFill="1" applyBorder="1" applyAlignment="1" applyProtection="1">
      <alignment horizontal="right"/>
      <protection/>
    </xf>
    <xf numFmtId="40" fontId="6" fillId="0" borderId="25" xfId="0" applyNumberFormat="1" applyFont="1" applyFill="1" applyBorder="1" applyAlignment="1" applyProtection="1">
      <alignment horizontal="right"/>
      <protection/>
    </xf>
    <xf numFmtId="49" fontId="6" fillId="0" borderId="50" xfId="0" applyNumberFormat="1" applyFont="1" applyBorder="1" applyAlignment="1" applyProtection="1">
      <alignment/>
      <protection/>
    </xf>
    <xf numFmtId="49" fontId="7" fillId="0" borderId="50" xfId="0" applyNumberFormat="1" applyFont="1" applyBorder="1" applyAlignment="1" applyProtection="1" quotePrefix="1">
      <alignment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0" xfId="0" applyNumberFormat="1" applyFont="1" applyBorder="1" applyAlignment="1" applyProtection="1">
      <alignment/>
      <protection/>
    </xf>
    <xf numFmtId="49" fontId="6" fillId="0" borderId="66" xfId="0" applyNumberFormat="1" applyFont="1" applyBorder="1" applyAlignment="1" applyProtection="1">
      <alignment/>
      <protection/>
    </xf>
    <xf numFmtId="49" fontId="6" fillId="0" borderId="40" xfId="0" applyNumberFormat="1" applyFont="1" applyBorder="1" applyAlignment="1" applyProtection="1">
      <alignment/>
      <protection/>
    </xf>
    <xf numFmtId="49" fontId="6" fillId="0" borderId="67" xfId="0" applyNumberFormat="1" applyFont="1" applyBorder="1" applyAlignment="1" applyProtection="1">
      <alignment/>
      <protection/>
    </xf>
    <xf numFmtId="0" fontId="6" fillId="0" borderId="68" xfId="0" applyFont="1" applyFill="1" applyBorder="1" applyAlignment="1" applyProtection="1">
      <alignment horizontal="center"/>
      <protection/>
    </xf>
    <xf numFmtId="39" fontId="6" fillId="37" borderId="69" xfId="0" applyNumberFormat="1" applyFont="1" applyFill="1" applyBorder="1" applyAlignment="1" applyProtection="1">
      <alignment horizontal="right"/>
      <protection/>
    </xf>
    <xf numFmtId="39" fontId="6" fillId="37" borderId="70" xfId="0" applyNumberFormat="1" applyFont="1" applyFill="1" applyBorder="1" applyAlignment="1" applyProtection="1">
      <alignment horizontal="right"/>
      <protection/>
    </xf>
    <xf numFmtId="39" fontId="6" fillId="37" borderId="71" xfId="0" applyNumberFormat="1" applyFont="1" applyFill="1" applyBorder="1" applyAlignment="1" applyProtection="1">
      <alignment horizontal="right"/>
      <protection/>
    </xf>
    <xf numFmtId="39" fontId="6" fillId="37" borderId="72" xfId="0" applyNumberFormat="1" applyFont="1" applyFill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/>
      <protection/>
    </xf>
    <xf numFmtId="49" fontId="6" fillId="33" borderId="73" xfId="0" applyNumberFormat="1" applyFont="1" applyFill="1" applyBorder="1" applyAlignment="1" applyProtection="1">
      <alignment horizontal="center"/>
      <protection/>
    </xf>
    <xf numFmtId="49" fontId="6" fillId="33" borderId="41" xfId="0" applyNumberFormat="1" applyFont="1" applyFill="1" applyBorder="1" applyAlignment="1" applyProtection="1">
      <alignment horizontal="center"/>
      <protection/>
    </xf>
    <xf numFmtId="49" fontId="7" fillId="33" borderId="41" xfId="0" applyNumberFormat="1" applyFont="1" applyFill="1" applyBorder="1" applyAlignment="1" applyProtection="1">
      <alignment horizontal="left"/>
      <protection/>
    </xf>
    <xf numFmtId="49" fontId="7" fillId="33" borderId="45" xfId="0" applyNumberFormat="1" applyFont="1" applyFill="1" applyBorder="1" applyAlignment="1" applyProtection="1">
      <alignment horizontal="center"/>
      <protection/>
    </xf>
    <xf numFmtId="4" fontId="7" fillId="33" borderId="74" xfId="0" applyNumberFormat="1" applyFont="1" applyFill="1" applyBorder="1" applyAlignment="1" applyProtection="1">
      <alignment horizontal="center" wrapText="1"/>
      <protection/>
    </xf>
    <xf numFmtId="0" fontId="6" fillId="0" borderId="30" xfId="0" applyFont="1" applyBorder="1" applyAlignment="1" applyProtection="1" quotePrefix="1">
      <alignment horizontal="center"/>
      <protection/>
    </xf>
    <xf numFmtId="0" fontId="6" fillId="0" borderId="32" xfId="0" applyFont="1" applyBorder="1" applyAlignment="1" applyProtection="1" quotePrefix="1">
      <alignment horizontal="center"/>
      <protection/>
    </xf>
    <xf numFmtId="40" fontId="6" fillId="38" borderId="75" xfId="0" applyNumberFormat="1" applyFont="1" applyFill="1" applyBorder="1" applyAlignment="1" applyProtection="1">
      <alignment horizontal="right"/>
      <protection/>
    </xf>
    <xf numFmtId="40" fontId="6" fillId="38" borderId="38" xfId="0" applyNumberFormat="1" applyFont="1" applyFill="1" applyBorder="1" applyAlignment="1" applyProtection="1">
      <alignment horizontal="right"/>
      <protection/>
    </xf>
    <xf numFmtId="40" fontId="6" fillId="38" borderId="76" xfId="0" applyNumberFormat="1" applyFont="1" applyFill="1" applyBorder="1" applyAlignment="1" applyProtection="1">
      <alignment horizontal="right"/>
      <protection/>
    </xf>
    <xf numFmtId="40" fontId="6" fillId="38" borderId="77" xfId="0" applyNumberFormat="1" applyFont="1" applyFill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center"/>
      <protection/>
    </xf>
    <xf numFmtId="40" fontId="6" fillId="0" borderId="75" xfId="0" applyNumberFormat="1" applyFont="1" applyFill="1" applyBorder="1" applyAlignment="1" applyProtection="1">
      <alignment horizontal="right"/>
      <protection/>
    </xf>
    <xf numFmtId="40" fontId="6" fillId="0" borderId="38" xfId="0" applyNumberFormat="1" applyFont="1" applyFill="1" applyBorder="1" applyAlignment="1" applyProtection="1">
      <alignment horizontal="right"/>
      <protection/>
    </xf>
    <xf numFmtId="40" fontId="6" fillId="0" borderId="76" xfId="0" applyNumberFormat="1" applyFont="1" applyFill="1" applyBorder="1" applyAlignment="1" applyProtection="1">
      <alignment horizontal="right"/>
      <protection/>
    </xf>
    <xf numFmtId="40" fontId="6" fillId="0" borderId="77" xfId="0" applyNumberFormat="1" applyFont="1" applyFill="1" applyBorder="1" applyAlignment="1" applyProtection="1">
      <alignment horizontal="right"/>
      <protection/>
    </xf>
    <xf numFmtId="49" fontId="7" fillId="0" borderId="66" xfId="0" applyNumberFormat="1" applyFont="1" applyBorder="1" applyAlignment="1" applyProtection="1">
      <alignment/>
      <protection/>
    </xf>
    <xf numFmtId="49" fontId="7" fillId="0" borderId="40" xfId="0" applyNumberFormat="1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3" fontId="6" fillId="0" borderId="32" xfId="0" applyNumberFormat="1" applyFont="1" applyBorder="1" applyAlignment="1" applyProtection="1" quotePrefix="1">
      <alignment horizontal="center"/>
      <protection/>
    </xf>
    <xf numFmtId="39" fontId="6" fillId="38" borderId="55" xfId="0" applyNumberFormat="1" applyFont="1" applyFill="1" applyBorder="1" applyAlignment="1" applyProtection="1">
      <alignment horizontal="right"/>
      <protection/>
    </xf>
    <xf numFmtId="39" fontId="6" fillId="38" borderId="27" xfId="0" applyNumberFormat="1" applyFont="1" applyFill="1" applyBorder="1" applyAlignment="1" applyProtection="1">
      <alignment horizontal="right"/>
      <protection/>
    </xf>
    <xf numFmtId="39" fontId="6" fillId="38" borderId="56" xfId="0" applyNumberFormat="1" applyFont="1" applyFill="1" applyBorder="1" applyAlignment="1" applyProtection="1">
      <alignment horizontal="right"/>
      <protection/>
    </xf>
    <xf numFmtId="39" fontId="6" fillId="38" borderId="52" xfId="0" applyNumberFormat="1" applyFont="1" applyFill="1" applyBorder="1" applyAlignment="1" applyProtection="1">
      <alignment horizontal="right"/>
      <protection/>
    </xf>
    <xf numFmtId="0" fontId="6" fillId="0" borderId="66" xfId="0" applyNumberFormat="1" applyFont="1" applyBorder="1" applyAlignment="1" applyProtection="1">
      <alignment/>
      <protection/>
    </xf>
    <xf numFmtId="0" fontId="6" fillId="0" borderId="78" xfId="0" applyFont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22" fillId="0" borderId="0" xfId="0" applyNumberFormat="1" applyFont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 quotePrefix="1">
      <alignment horizontal="left"/>
      <protection/>
    </xf>
    <xf numFmtId="49" fontId="10" fillId="0" borderId="0" xfId="0" applyNumberFormat="1" applyFont="1" applyBorder="1" applyAlignment="1" applyProtection="1" quotePrefix="1">
      <alignment horizontal="left"/>
      <protection/>
    </xf>
    <xf numFmtId="49" fontId="9" fillId="0" borderId="0" xfId="0" applyNumberFormat="1" applyFont="1" applyBorder="1" applyAlignment="1" applyProtection="1" quotePrefix="1">
      <alignment horizontal="left"/>
      <protection/>
    </xf>
    <xf numFmtId="39" fontId="6" fillId="39" borderId="79" xfId="0" applyNumberFormat="1" applyFont="1" applyFill="1" applyBorder="1" applyAlignment="1" applyProtection="1">
      <alignment horizontal="right"/>
      <protection/>
    </xf>
    <xf numFmtId="43" fontId="6" fillId="40" borderId="15" xfId="42" applyFont="1" applyFill="1" applyBorder="1" applyAlignment="1" applyProtection="1">
      <alignment horizontal="right"/>
      <protection/>
    </xf>
    <xf numFmtId="43" fontId="6" fillId="40" borderId="15" xfId="42" applyFont="1" applyFill="1" applyBorder="1" applyAlignment="1" applyProtection="1">
      <alignment/>
      <protection/>
    </xf>
    <xf numFmtId="39" fontId="6" fillId="40" borderId="15" xfId="0" applyNumberFormat="1" applyFont="1" applyFill="1" applyBorder="1" applyAlignment="1" applyProtection="1">
      <alignment horizontal="right"/>
      <protection/>
    </xf>
    <xf numFmtId="43" fontId="6" fillId="40" borderId="18" xfId="42" applyFont="1" applyFill="1" applyBorder="1" applyAlignment="1" applyProtection="1">
      <alignment horizontal="right"/>
      <protection/>
    </xf>
    <xf numFmtId="43" fontId="6" fillId="40" borderId="18" xfId="42" applyFont="1" applyFill="1" applyBorder="1" applyAlignment="1" applyProtection="1">
      <alignment/>
      <protection/>
    </xf>
    <xf numFmtId="10" fontId="6" fillId="40" borderId="18" xfId="58" applyNumberFormat="1" applyFont="1" applyFill="1" applyBorder="1" applyAlignment="1" applyProtection="1">
      <alignment horizontal="right"/>
      <protection/>
    </xf>
    <xf numFmtId="43" fontId="6" fillId="39" borderId="21" xfId="42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horizontal="center"/>
      <protection locked="0"/>
    </xf>
    <xf numFmtId="39" fontId="6" fillId="0" borderId="80" xfId="0" applyNumberFormat="1" applyFont="1" applyFill="1" applyBorder="1" applyAlignment="1" applyProtection="1">
      <alignment horizontal="right"/>
      <protection/>
    </xf>
    <xf numFmtId="39" fontId="6" fillId="0" borderId="81" xfId="0" applyNumberFormat="1" applyFont="1" applyFill="1" applyBorder="1" applyAlignment="1" applyProtection="1">
      <alignment horizontal="right"/>
      <protection/>
    </xf>
    <xf numFmtId="39" fontId="6" fillId="0" borderId="82" xfId="0" applyNumberFormat="1" applyFont="1" applyFill="1" applyBorder="1" applyAlignment="1" applyProtection="1">
      <alignment horizontal="right"/>
      <protection/>
    </xf>
    <xf numFmtId="0" fontId="6" fillId="40" borderId="18" xfId="0" applyFont="1" applyFill="1" applyBorder="1" applyAlignment="1" applyProtection="1">
      <alignment horizontal="center"/>
      <protection hidden="1"/>
    </xf>
    <xf numFmtId="43" fontId="6" fillId="40" borderId="18" xfId="42" applyFont="1" applyFill="1" applyBorder="1" applyAlignment="1" applyProtection="1">
      <alignment horizontal="right"/>
      <protection hidden="1"/>
    </xf>
    <xf numFmtId="43" fontId="6" fillId="40" borderId="18" xfId="42" applyFont="1" applyFill="1" applyBorder="1" applyAlignment="1" applyProtection="1">
      <alignment/>
      <protection hidden="1"/>
    </xf>
    <xf numFmtId="0" fontId="6" fillId="40" borderId="19" xfId="0" applyFont="1" applyFill="1" applyBorder="1" applyAlignment="1" applyProtection="1">
      <alignment horizontal="center"/>
      <protection hidden="1"/>
    </xf>
    <xf numFmtId="40" fontId="6" fillId="41" borderId="57" xfId="0" applyNumberFormat="1" applyFont="1" applyFill="1" applyBorder="1" applyAlignment="1" applyProtection="1">
      <alignment horizontal="right"/>
      <protection/>
    </xf>
    <xf numFmtId="40" fontId="6" fillId="41" borderId="25" xfId="0" applyNumberFormat="1" applyFont="1" applyFill="1" applyBorder="1" applyAlignment="1" applyProtection="1">
      <alignment horizontal="right"/>
      <protection/>
    </xf>
    <xf numFmtId="40" fontId="6" fillId="41" borderId="56" xfId="0" applyNumberFormat="1" applyFont="1" applyFill="1" applyBorder="1" applyAlignment="1" applyProtection="1">
      <alignment horizontal="right"/>
      <protection/>
    </xf>
    <xf numFmtId="40" fontId="6" fillId="41" borderId="52" xfId="0" applyNumberFormat="1" applyFont="1" applyFill="1" applyBorder="1" applyAlignment="1" applyProtection="1">
      <alignment horizontal="right"/>
      <protection/>
    </xf>
    <xf numFmtId="49" fontId="6" fillId="0" borderId="27" xfId="0" applyNumberFormat="1" applyFont="1" applyBorder="1" applyAlignment="1" applyProtection="1">
      <alignment/>
      <protection/>
    </xf>
    <xf numFmtId="43" fontId="6" fillId="0" borderId="25" xfId="42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 quotePrefix="1">
      <alignment horizontal="center"/>
      <protection/>
    </xf>
    <xf numFmtId="39" fontId="6" fillId="0" borderId="52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 quotePrefix="1">
      <alignment/>
      <protection/>
    </xf>
    <xf numFmtId="0" fontId="4" fillId="0" borderId="0" xfId="55" applyFont="1" applyBorder="1" applyAlignment="1" applyProtection="1">
      <alignment horizontal="left"/>
      <protection locked="0"/>
    </xf>
    <xf numFmtId="0" fontId="3" fillId="0" borderId="0" xfId="55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55" applyFont="1" applyProtection="1" quotePrefix="1">
      <alignment/>
      <protection/>
    </xf>
    <xf numFmtId="0" fontId="3" fillId="0" borderId="12" xfId="55" applyFont="1" applyBorder="1" applyAlignment="1" applyProtection="1">
      <alignment/>
      <protection locked="0"/>
    </xf>
    <xf numFmtId="0" fontId="3" fillId="0" borderId="12" xfId="55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 horizontal="center"/>
      <protection/>
    </xf>
    <xf numFmtId="43" fontId="6" fillId="0" borderId="17" xfId="42" applyFont="1" applyFill="1" applyBorder="1" applyAlignment="1" applyProtection="1">
      <alignment horizontal="right"/>
      <protection locked="0"/>
    </xf>
    <xf numFmtId="10" fontId="6" fillId="0" borderId="17" xfId="58" applyNumberFormat="1" applyFont="1" applyFill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center"/>
      <protection/>
    </xf>
    <xf numFmtId="0" fontId="3" fillId="0" borderId="83" xfId="55" applyFont="1" applyBorder="1" applyAlignment="1" applyProtection="1" quotePrefix="1">
      <alignment horizontal="center"/>
      <protection/>
    </xf>
    <xf numFmtId="0" fontId="14" fillId="0" borderId="0" xfId="55" applyFont="1" applyAlignment="1" applyProtection="1">
      <alignment horizontal="right"/>
      <protection/>
    </xf>
    <xf numFmtId="0" fontId="14" fillId="0" borderId="12" xfId="55" applyNumberFormat="1" applyFont="1" applyBorder="1" applyAlignment="1" applyProtection="1">
      <alignment horizontal="left"/>
      <protection/>
    </xf>
    <xf numFmtId="0" fontId="13" fillId="0" borderId="0" xfId="55" applyFont="1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20" fillId="0" borderId="0" xfId="55" applyFont="1" applyAlignment="1" applyProtection="1" quotePrefix="1">
      <alignment horizontal="center"/>
      <protection/>
    </xf>
    <xf numFmtId="0" fontId="4" fillId="0" borderId="0" xfId="55" applyFont="1" applyAlignment="1" applyProtection="1" quotePrefix="1">
      <alignment horizontal="left" wrapText="1"/>
      <protection/>
    </xf>
    <xf numFmtId="0" fontId="14" fillId="0" borderId="48" xfId="55" applyNumberFormat="1" applyFont="1" applyBorder="1" applyAlignment="1" applyProtection="1">
      <alignment horizontal="left"/>
      <protection/>
    </xf>
    <xf numFmtId="0" fontId="4" fillId="0" borderId="12" xfId="55" applyFont="1" applyBorder="1" applyAlignment="1" applyProtection="1">
      <alignment horizontal="left"/>
      <protection locked="0"/>
    </xf>
    <xf numFmtId="14" fontId="4" fillId="0" borderId="12" xfId="55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3" fillId="0" borderId="0" xfId="55" applyFont="1" applyBorder="1" applyAlignment="1" applyProtection="1" quotePrefix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0" fontId="3" fillId="0" borderId="14" xfId="55" applyFont="1" applyBorder="1" applyAlignment="1" applyProtection="1">
      <alignment horizontal="center" wrapText="1"/>
      <protection/>
    </xf>
    <xf numFmtId="0" fontId="3" fillId="0" borderId="0" xfId="55" applyFont="1" applyAlignment="1" applyProtection="1">
      <alignment horizontal="center"/>
      <protection/>
    </xf>
    <xf numFmtId="14" fontId="4" fillId="0" borderId="12" xfId="0" applyNumberFormat="1" applyFont="1" applyBorder="1" applyAlignment="1" applyProtection="1">
      <alignment horizontal="left"/>
      <protection locked="0"/>
    </xf>
    <xf numFmtId="0" fontId="3" fillId="0" borderId="83" xfId="55" applyFont="1" applyBorder="1" applyAlignment="1" applyProtection="1">
      <alignment horizontal="center"/>
      <protection/>
    </xf>
    <xf numFmtId="0" fontId="2" fillId="0" borderId="0" xfId="55" applyFont="1" applyAlignment="1" applyProtection="1" quotePrefix="1">
      <alignment horizontal="left" wrapText="1"/>
      <protection/>
    </xf>
    <xf numFmtId="0" fontId="7" fillId="0" borderId="48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Alignment="1" applyProtection="1" quotePrefix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 quotePrefix="1">
      <alignment horizontal="center"/>
      <protection/>
    </xf>
    <xf numFmtId="4" fontId="7" fillId="33" borderId="26" xfId="0" applyNumberFormat="1" applyFont="1" applyFill="1" applyBorder="1" applyAlignment="1" applyProtection="1">
      <alignment horizontal="center" vertical="center" wrapText="1"/>
      <protection/>
    </xf>
    <xf numFmtId="4" fontId="7" fillId="33" borderId="48" xfId="0" applyNumberFormat="1" applyFont="1" applyFill="1" applyBorder="1" applyAlignment="1" applyProtection="1">
      <alignment horizontal="center" vertical="center" wrapText="1"/>
      <protection/>
    </xf>
    <xf numFmtId="4" fontId="7" fillId="33" borderId="49" xfId="0" applyNumberFormat="1" applyFont="1" applyFill="1" applyBorder="1" applyAlignment="1" applyProtection="1">
      <alignment horizontal="center" vertical="center" wrapText="1"/>
      <protection/>
    </xf>
    <xf numFmtId="4" fontId="7" fillId="35" borderId="26" xfId="0" applyNumberFormat="1" applyFont="1" applyFill="1" applyBorder="1" applyAlignment="1" applyProtection="1">
      <alignment horizontal="center" vertical="center" wrapText="1"/>
      <protection/>
    </xf>
    <xf numFmtId="4" fontId="7" fillId="35" borderId="48" xfId="0" applyNumberFormat="1" applyFont="1" applyFill="1" applyBorder="1" applyAlignment="1" applyProtection="1">
      <alignment horizontal="center" vertical="center" wrapText="1"/>
      <protection/>
    </xf>
    <xf numFmtId="4" fontId="7" fillId="35" borderId="49" xfId="0" applyNumberFormat="1" applyFont="1" applyFill="1" applyBorder="1" applyAlignment="1" applyProtection="1">
      <alignment horizontal="center" vertical="center" wrapText="1"/>
      <protection/>
    </xf>
    <xf numFmtId="4" fontId="7" fillId="36" borderId="26" xfId="0" applyNumberFormat="1" applyFont="1" applyFill="1" applyBorder="1" applyAlignment="1" applyProtection="1">
      <alignment horizontal="center" vertical="center" wrapText="1"/>
      <protection/>
    </xf>
    <xf numFmtId="4" fontId="7" fillId="36" borderId="48" xfId="0" applyNumberFormat="1" applyFont="1" applyFill="1" applyBorder="1" applyAlignment="1" applyProtection="1">
      <alignment horizontal="center" vertical="center" wrapText="1"/>
      <protection/>
    </xf>
    <xf numFmtId="4" fontId="7" fillId="36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left"/>
      <protection locked="0"/>
    </xf>
    <xf numFmtId="49" fontId="7" fillId="0" borderId="48" xfId="0" applyNumberFormat="1" applyFont="1" applyFill="1" applyBorder="1" applyAlignment="1" applyProtection="1">
      <alignment horizontal="left"/>
      <protection/>
    </xf>
    <xf numFmtId="49" fontId="7" fillId="0" borderId="48" xfId="0" applyNumberFormat="1" applyFont="1" applyFill="1" applyBorder="1" applyAlignment="1" applyProtection="1" quotePrefix="1">
      <alignment horizontal="left"/>
      <protection locked="0"/>
    </xf>
    <xf numFmtId="0" fontId="7" fillId="0" borderId="48" xfId="0" applyNumberFormat="1" applyFont="1" applyBorder="1" applyAlignment="1" applyProtection="1">
      <alignment horizontal="left"/>
      <protection/>
    </xf>
    <xf numFmtId="3" fontId="21" fillId="35" borderId="11" xfId="0" applyNumberFormat="1" applyFont="1" applyFill="1" applyBorder="1" applyAlignment="1" applyProtection="1" quotePrefix="1">
      <alignment horizontal="center"/>
      <protection/>
    </xf>
    <xf numFmtId="3" fontId="21" fillId="35" borderId="2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right"/>
      <protection/>
    </xf>
    <xf numFmtId="0" fontId="14" fillId="35" borderId="23" xfId="0" applyFont="1" applyFill="1" applyBorder="1" applyAlignment="1" applyProtection="1" quotePrefix="1">
      <alignment horizontal="center"/>
      <protection/>
    </xf>
    <xf numFmtId="0" fontId="14" fillId="35" borderId="27" xfId="0" applyFont="1" applyFill="1" applyBorder="1" applyAlignment="1" applyProtection="1">
      <alignment horizontal="center"/>
      <protection/>
    </xf>
    <xf numFmtId="0" fontId="7" fillId="0" borderId="12" xfId="0" applyNumberFormat="1" applyFont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0" fontId="22" fillId="0" borderId="0" xfId="0" applyNumberFormat="1" applyFont="1" applyAlignment="1" applyProtection="1">
      <alignment horizontal="center"/>
      <protection/>
    </xf>
    <xf numFmtId="0" fontId="30" fillId="0" borderId="0" xfId="0" applyNumberFormat="1" applyFont="1" applyAlignment="1" applyProtection="1">
      <alignment horizontal="center"/>
      <protection/>
    </xf>
    <xf numFmtId="4" fontId="7" fillId="33" borderId="84" xfId="0" applyNumberFormat="1" applyFont="1" applyFill="1" applyBorder="1" applyAlignment="1" applyProtection="1">
      <alignment horizontal="center" wrapText="1"/>
      <protection/>
    </xf>
    <xf numFmtId="4" fontId="7" fillId="33" borderId="85" xfId="0" applyNumberFormat="1" applyFont="1" applyFill="1" applyBorder="1" applyAlignment="1" applyProtection="1">
      <alignment horizontal="center" wrapText="1"/>
      <protection/>
    </xf>
    <xf numFmtId="4" fontId="7" fillId="33" borderId="86" xfId="0" applyNumberFormat="1" applyFont="1" applyFill="1" applyBorder="1" applyAlignment="1" applyProtection="1">
      <alignment horizontal="center" wrapText="1"/>
      <protection/>
    </xf>
    <xf numFmtId="4" fontId="7" fillId="33" borderId="51" xfId="0" applyNumberFormat="1" applyFont="1" applyFill="1" applyBorder="1" applyAlignment="1" applyProtection="1">
      <alignment horizontal="center" wrapText="1"/>
      <protection/>
    </xf>
    <xf numFmtId="4" fontId="7" fillId="33" borderId="12" xfId="0" applyNumberFormat="1" applyFont="1" applyFill="1" applyBorder="1" applyAlignment="1" applyProtection="1">
      <alignment horizontal="center" wrapText="1"/>
      <protection/>
    </xf>
    <xf numFmtId="4" fontId="7" fillId="33" borderId="53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BE Alternate Form Cert Page 8 15 0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7"/>
    <pageSetUpPr fitToPage="1"/>
  </sheetPr>
  <dimension ref="A1:Q64"/>
  <sheetViews>
    <sheetView showGridLines="0" zoomScale="115" zoomScaleNormal="115" zoomScaleSheetLayoutView="115" workbookViewId="0" topLeftCell="A9">
      <selection activeCell="F37" sqref="F37:F39"/>
    </sheetView>
  </sheetViews>
  <sheetFormatPr defaultColWidth="9.28125" defaultRowHeight="15"/>
  <cols>
    <col min="1" max="1" width="1.28515625" style="157" customWidth="1"/>
    <col min="2" max="2" width="3.57421875" style="157" customWidth="1"/>
    <col min="3" max="3" width="1.57421875" style="157" customWidth="1"/>
    <col min="4" max="4" width="1.28515625" style="157" customWidth="1"/>
    <col min="5" max="5" width="10.28125" style="157" customWidth="1"/>
    <col min="6" max="9" width="9.28125" style="157" customWidth="1"/>
    <col min="10" max="10" width="5.28125" style="157" customWidth="1"/>
    <col min="11" max="11" width="2.7109375" style="157" customWidth="1"/>
    <col min="12" max="14" width="9.28125" style="157" customWidth="1"/>
    <col min="15" max="15" width="6.7109375" style="157" customWidth="1"/>
    <col min="16" max="16" width="27.28125" style="157" customWidth="1"/>
    <col min="17" max="16384" width="9.28125" style="157" customWidth="1"/>
  </cols>
  <sheetData>
    <row r="1" spans="1:16" ht="15">
      <c r="A1" s="490" t="s">
        <v>152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16" ht="15">
      <c r="A2" s="490" t="s">
        <v>153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16" ht="15">
      <c r="A3" s="491" t="s">
        <v>233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</row>
    <row r="4" spans="1:16" ht="13.5">
      <c r="A4" s="25"/>
      <c r="B4" s="26"/>
      <c r="C4" s="26"/>
      <c r="D4" s="26"/>
      <c r="E4" s="25"/>
      <c r="F4" s="25"/>
      <c r="G4" s="25"/>
      <c r="H4" s="25"/>
      <c r="I4" s="25"/>
      <c r="J4" s="160"/>
      <c r="K4" s="160"/>
      <c r="L4" s="160"/>
      <c r="M4" s="160"/>
      <c r="N4" s="160"/>
      <c r="O4" s="160"/>
      <c r="P4" s="25"/>
    </row>
    <row r="5" spans="1:16" ht="15">
      <c r="A5" s="488" t="s">
        <v>106</v>
      </c>
      <c r="B5" s="488"/>
      <c r="C5" s="488"/>
      <c r="D5" s="488"/>
      <c r="E5" s="488"/>
      <c r="F5" s="488"/>
      <c r="G5" s="488"/>
      <c r="H5" s="488"/>
      <c r="I5" s="488"/>
      <c r="J5" s="489" t="str">
        <f>IF('2nd Detail'!G6="","",'2nd Detail'!G6)</f>
        <v>Three Rivers Charter School</v>
      </c>
      <c r="K5" s="489"/>
      <c r="L5" s="489"/>
      <c r="M5" s="489"/>
      <c r="N5" s="330"/>
      <c r="O5" s="330"/>
      <c r="P5" s="25"/>
    </row>
    <row r="6" spans="1:16" ht="15">
      <c r="A6" s="332"/>
      <c r="B6" s="332"/>
      <c r="C6" s="332"/>
      <c r="D6" s="332"/>
      <c r="E6" s="332"/>
      <c r="F6" s="332"/>
      <c r="G6" s="332"/>
      <c r="H6" s="332"/>
      <c r="I6" s="334" t="s">
        <v>174</v>
      </c>
      <c r="J6" s="489">
        <f>IF('2nd Detail'!G7="","",'2nd Detail'!G7)</f>
      </c>
      <c r="K6" s="489"/>
      <c r="L6" s="489"/>
      <c r="M6" s="489"/>
      <c r="N6" s="330"/>
      <c r="O6" s="330"/>
      <c r="P6" s="25"/>
    </row>
    <row r="7" spans="1:17" ht="15">
      <c r="A7" s="488" t="s">
        <v>128</v>
      </c>
      <c r="B7" s="488"/>
      <c r="C7" s="488"/>
      <c r="D7" s="488"/>
      <c r="E7" s="488"/>
      <c r="F7" s="488"/>
      <c r="G7" s="488"/>
      <c r="H7" s="488"/>
      <c r="I7" s="488"/>
      <c r="J7" s="494" t="str">
        <f>IF('2nd Detail'!G8="","",'2nd Detail'!G8)</f>
        <v>23-65565-0123737</v>
      </c>
      <c r="K7" s="494"/>
      <c r="L7" s="494"/>
      <c r="M7" s="494"/>
      <c r="N7" s="330"/>
      <c r="O7" s="330"/>
      <c r="P7" s="79"/>
      <c r="Q7" s="158"/>
    </row>
    <row r="8" spans="1:17" ht="14.25">
      <c r="A8" s="488" t="s">
        <v>107</v>
      </c>
      <c r="B8" s="488"/>
      <c r="C8" s="488"/>
      <c r="D8" s="488"/>
      <c r="E8" s="488"/>
      <c r="F8" s="488"/>
      <c r="G8" s="488"/>
      <c r="H8" s="488"/>
      <c r="I8" s="488"/>
      <c r="J8" s="494" t="str">
        <f>IF('2nd Detail'!G9="","",'2nd Detail'!G9)</f>
        <v>Fort Bragg Unified School District</v>
      </c>
      <c r="K8" s="494"/>
      <c r="L8" s="494"/>
      <c r="M8" s="494"/>
      <c r="N8" s="330"/>
      <c r="O8" s="330"/>
      <c r="P8" s="11"/>
      <c r="Q8" s="158"/>
    </row>
    <row r="9" spans="1:17" ht="14.25">
      <c r="A9" s="488" t="s">
        <v>108</v>
      </c>
      <c r="B9" s="488"/>
      <c r="C9" s="488"/>
      <c r="D9" s="488"/>
      <c r="E9" s="488"/>
      <c r="F9" s="488"/>
      <c r="G9" s="488"/>
      <c r="H9" s="488"/>
      <c r="I9" s="488"/>
      <c r="J9" s="494" t="str">
        <f>IF('2nd Detail'!G10="","",'2nd Detail'!G10)</f>
        <v>Mendocino</v>
      </c>
      <c r="K9" s="494"/>
      <c r="L9" s="494"/>
      <c r="M9" s="494"/>
      <c r="N9" s="330"/>
      <c r="O9" s="330"/>
      <c r="P9" s="11"/>
      <c r="Q9" s="158"/>
    </row>
    <row r="10" spans="1:17" ht="14.25">
      <c r="A10" s="488" t="s">
        <v>129</v>
      </c>
      <c r="B10" s="488"/>
      <c r="C10" s="488"/>
      <c r="D10" s="488"/>
      <c r="E10" s="488"/>
      <c r="F10" s="488"/>
      <c r="G10" s="488"/>
      <c r="H10" s="488"/>
      <c r="I10" s="488"/>
      <c r="J10" s="494" t="str">
        <f>IF('2nd Detail'!G11="","",'2nd Detail'!G11)</f>
        <v>1275</v>
      </c>
      <c r="K10" s="494"/>
      <c r="L10" s="494"/>
      <c r="M10" s="494"/>
      <c r="N10" s="330"/>
      <c r="O10" s="330"/>
      <c r="P10" s="11"/>
      <c r="Q10" s="158"/>
    </row>
    <row r="11" spans="1:17" ht="14.25">
      <c r="A11" s="488" t="s">
        <v>150</v>
      </c>
      <c r="B11" s="488"/>
      <c r="C11" s="488"/>
      <c r="D11" s="488"/>
      <c r="E11" s="488"/>
      <c r="F11" s="488"/>
      <c r="G11" s="488"/>
      <c r="H11" s="488"/>
      <c r="I11" s="488"/>
      <c r="J11" s="494" t="str">
        <f>IF('2nd Detail'!G12="","",'2nd Detail'!G12)</f>
        <v>2022/23</v>
      </c>
      <c r="K11" s="494"/>
      <c r="L11" s="494"/>
      <c r="M11" s="494"/>
      <c r="N11" s="330"/>
      <c r="O11" s="330"/>
      <c r="P11" s="11"/>
      <c r="Q11" s="158"/>
    </row>
    <row r="12" spans="1:16" ht="15" thickBot="1">
      <c r="A12" s="30"/>
      <c r="B12" s="42"/>
      <c r="C12" s="3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4.25" thickTop="1">
      <c r="A13" s="43"/>
      <c r="B13" s="44"/>
      <c r="C13" s="4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3.5" customHeight="1">
      <c r="A14" s="30"/>
      <c r="B14" s="504" t="s">
        <v>256</v>
      </c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</row>
    <row r="15" spans="1:16" ht="13.5">
      <c r="A15" s="30"/>
      <c r="B15" s="28"/>
      <c r="C15" s="27"/>
      <c r="D15" s="31"/>
      <c r="E15" s="84"/>
      <c r="F15" s="477"/>
      <c r="G15" s="477"/>
      <c r="H15" s="477"/>
      <c r="I15" s="477"/>
      <c r="J15" s="477"/>
      <c r="K15" s="31"/>
      <c r="L15" s="31"/>
      <c r="M15" s="477"/>
      <c r="N15" s="477"/>
      <c r="O15" s="477"/>
      <c r="P15" s="31"/>
    </row>
    <row r="16" spans="1:16" ht="13.5" customHeight="1">
      <c r="A16" s="30"/>
      <c r="B16" s="482" t="s">
        <v>225</v>
      </c>
      <c r="C16" s="27"/>
      <c r="D16" s="31"/>
      <c r="E16" s="493" t="s">
        <v>257</v>
      </c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</row>
    <row r="17" spans="1:16" ht="13.5" customHeight="1">
      <c r="A17" s="30"/>
      <c r="B17" s="28"/>
      <c r="C17" s="27"/>
      <c r="D17" s="31"/>
      <c r="E17" s="493" t="s">
        <v>260</v>
      </c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</row>
    <row r="18" spans="1:16" ht="13.5">
      <c r="A18" s="30"/>
      <c r="B18" s="28"/>
      <c r="C18" s="27"/>
      <c r="D18" s="31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</row>
    <row r="19" spans="1:16" ht="13.5">
      <c r="A19" s="30"/>
      <c r="B19" s="28"/>
      <c r="C19" s="27"/>
      <c r="D19" s="31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ht="13.5" customHeight="1">
      <c r="A20" s="30"/>
      <c r="B20" s="481"/>
      <c r="C20" s="27"/>
      <c r="D20" s="31"/>
      <c r="E20" s="493" t="s">
        <v>258</v>
      </c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</row>
    <row r="21" spans="1:16" ht="13.5" customHeight="1">
      <c r="A21" s="30"/>
      <c r="B21" s="28"/>
      <c r="C21" s="27"/>
      <c r="D21" s="31"/>
      <c r="E21" s="493" t="s">
        <v>261</v>
      </c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</row>
    <row r="22" spans="1:16" ht="13.5">
      <c r="A22" s="30"/>
      <c r="B22" s="28"/>
      <c r="C22" s="27"/>
      <c r="D22" s="31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</row>
    <row r="23" spans="1:16" ht="13.5">
      <c r="A23" s="30"/>
      <c r="B23" s="28"/>
      <c r="C23" s="27"/>
      <c r="D23" s="31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1:16" ht="13.5" customHeight="1">
      <c r="A24" s="30"/>
      <c r="B24" s="482"/>
      <c r="C24" s="27"/>
      <c r="D24" s="31"/>
      <c r="E24" s="493" t="s">
        <v>259</v>
      </c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</row>
    <row r="25" spans="1:16" ht="13.5" customHeight="1">
      <c r="A25" s="30"/>
      <c r="B25" s="28"/>
      <c r="C25" s="27"/>
      <c r="D25" s="31"/>
      <c r="E25" s="493" t="s">
        <v>262</v>
      </c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</row>
    <row r="26" spans="1:16" ht="13.5">
      <c r="A26" s="30"/>
      <c r="B26" s="42"/>
      <c r="C26" s="30"/>
      <c r="D26" s="35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</row>
    <row r="27" spans="1:16" ht="13.5">
      <c r="A27" s="498" t="s">
        <v>263</v>
      </c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</row>
    <row r="28" spans="1:16" ht="13.5">
      <c r="A28" s="27"/>
      <c r="B28" s="28"/>
      <c r="C28" s="27"/>
      <c r="D28" s="35"/>
      <c r="E28" s="35" t="s">
        <v>133</v>
      </c>
      <c r="F28" s="41"/>
      <c r="G28" s="41"/>
      <c r="H28" s="41"/>
      <c r="I28" s="41"/>
      <c r="J28" s="41"/>
      <c r="K28" s="35"/>
      <c r="L28" s="41"/>
      <c r="M28" s="41"/>
      <c r="N28" s="41"/>
      <c r="O28" s="41"/>
      <c r="P28" s="41"/>
    </row>
    <row r="29" spans="1:16" ht="13.5">
      <c r="A29" s="27" t="s">
        <v>131</v>
      </c>
      <c r="B29" s="460" t="s">
        <v>225</v>
      </c>
      <c r="C29" s="30" t="s">
        <v>132</v>
      </c>
      <c r="D29" s="31"/>
      <c r="E29" s="78" t="str">
        <f>IF('2nd Detail'!$G$12="","",'2nd Detail'!$G$12)</f>
        <v>2022/23</v>
      </c>
      <c r="F29" s="82" t="s">
        <v>234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3.5">
      <c r="A30" s="27"/>
      <c r="B30" s="28"/>
      <c r="C30" s="27"/>
      <c r="D30" s="31"/>
      <c r="E30" s="156" t="s">
        <v>168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8.5" customHeight="1">
      <c r="A31" s="27"/>
      <c r="B31" s="28"/>
      <c r="C31" s="27"/>
      <c r="D31" s="31"/>
      <c r="E31" s="31" t="s">
        <v>109</v>
      </c>
      <c r="F31" s="495"/>
      <c r="G31" s="497"/>
      <c r="H31" s="497"/>
      <c r="I31" s="497"/>
      <c r="J31" s="497"/>
      <c r="K31" s="31"/>
      <c r="L31" s="31" t="s">
        <v>110</v>
      </c>
      <c r="M31" s="495"/>
      <c r="N31" s="495"/>
      <c r="O31" s="495"/>
      <c r="P31" s="31"/>
    </row>
    <row r="32" spans="1:16" ht="13.5">
      <c r="A32" s="27"/>
      <c r="B32" s="28"/>
      <c r="C32" s="27"/>
      <c r="D32" s="28"/>
      <c r="E32" s="27"/>
      <c r="F32" s="32" t="s">
        <v>111</v>
      </c>
      <c r="G32" s="33"/>
      <c r="H32" s="33"/>
      <c r="I32" s="33"/>
      <c r="J32" s="33"/>
      <c r="K32" s="28"/>
      <c r="L32" s="28"/>
      <c r="M32" s="28"/>
      <c r="N32" s="28"/>
      <c r="O32" s="28"/>
      <c r="P32" s="28"/>
    </row>
    <row r="33" spans="1:16" ht="13.5">
      <c r="A33" s="27"/>
      <c r="B33" s="28"/>
      <c r="C33" s="27"/>
      <c r="D33" s="28"/>
      <c r="E33" s="27"/>
      <c r="F33" s="32" t="s">
        <v>112</v>
      </c>
      <c r="G33" s="33"/>
      <c r="H33" s="33"/>
      <c r="I33" s="33"/>
      <c r="J33" s="33"/>
      <c r="K33" s="28"/>
      <c r="L33" s="28"/>
      <c r="M33" s="28"/>
      <c r="N33" s="28"/>
      <c r="O33" s="28"/>
      <c r="P33" s="28"/>
    </row>
    <row r="34" spans="1:16" ht="27">
      <c r="A34" s="27"/>
      <c r="B34" s="28"/>
      <c r="C34" s="27"/>
      <c r="D34" s="31"/>
      <c r="E34" s="84" t="s">
        <v>154</v>
      </c>
      <c r="F34" s="495" t="s">
        <v>273</v>
      </c>
      <c r="G34" s="497"/>
      <c r="H34" s="497"/>
      <c r="I34" s="497"/>
      <c r="J34" s="497"/>
      <c r="K34" s="31"/>
      <c r="L34" s="31" t="s">
        <v>113</v>
      </c>
      <c r="M34" s="495" t="s">
        <v>274</v>
      </c>
      <c r="N34" s="495"/>
      <c r="O34" s="495"/>
      <c r="P34" s="31"/>
    </row>
    <row r="35" spans="1:16" ht="14.25" thickBot="1">
      <c r="A35" s="487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</row>
    <row r="36" spans="1:16" ht="6" customHeight="1" thickTop="1">
      <c r="A36" s="480"/>
      <c r="B36" s="28"/>
      <c r="C36" s="27"/>
      <c r="D36" s="31"/>
      <c r="E36" s="84"/>
      <c r="F36" s="477"/>
      <c r="G36" s="479"/>
      <c r="H36" s="479"/>
      <c r="I36" s="479"/>
      <c r="J36" s="479"/>
      <c r="K36" s="31"/>
      <c r="L36" s="31"/>
      <c r="M36" s="477"/>
      <c r="N36" s="477"/>
      <c r="O36" s="477"/>
      <c r="P36" s="31"/>
    </row>
    <row r="37" spans="1:16" ht="13.5" customHeight="1">
      <c r="A37" s="27"/>
      <c r="B37" s="28"/>
      <c r="C37" s="27"/>
      <c r="D37" s="31"/>
      <c r="E37" s="35" t="s">
        <v>114</v>
      </c>
      <c r="F37" s="35"/>
      <c r="G37" s="35"/>
      <c r="H37" s="35"/>
      <c r="I37" s="35"/>
      <c r="J37" s="35"/>
      <c r="K37" s="31"/>
      <c r="L37" s="31"/>
      <c r="M37" s="35"/>
      <c r="N37" s="35"/>
      <c r="O37" s="35"/>
      <c r="P37" s="41"/>
    </row>
    <row r="38" spans="1:16" ht="13.5" customHeight="1">
      <c r="A38" s="27" t="s">
        <v>131</v>
      </c>
      <c r="B38" s="460" t="s">
        <v>225</v>
      </c>
      <c r="C38" s="30" t="s">
        <v>132</v>
      </c>
      <c r="D38" s="31"/>
      <c r="E38" s="78" t="str">
        <f>IF('2nd Detail'!$G$12="","",'2nd Detail'!$G$12)</f>
        <v>2022/23</v>
      </c>
      <c r="F38" s="31" t="str">
        <f>F29</f>
        <v>CHARTER SCHOOL SECOND INTERIM FINANCIAL REPORT -- ALTERNATIVE FORM:  This report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3.5">
      <c r="A39" s="27"/>
      <c r="B39" s="28"/>
      <c r="C39" s="27"/>
      <c r="D39" s="31"/>
      <c r="E39" s="156" t="s">
        <v>167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33" customHeight="1">
      <c r="A40" s="27"/>
      <c r="B40" s="28"/>
      <c r="C40" s="27"/>
      <c r="D40" s="31"/>
      <c r="E40" s="31" t="s">
        <v>109</v>
      </c>
      <c r="F40" s="495"/>
      <c r="G40" s="495"/>
      <c r="H40" s="495"/>
      <c r="I40" s="495"/>
      <c r="J40" s="495"/>
      <c r="K40" s="31"/>
      <c r="L40" s="31" t="s">
        <v>110</v>
      </c>
      <c r="M40" s="496"/>
      <c r="N40" s="496"/>
      <c r="O40" s="496"/>
      <c r="P40" s="31"/>
    </row>
    <row r="41" spans="1:16" ht="26.25" customHeight="1">
      <c r="A41" s="27"/>
      <c r="B41" s="28"/>
      <c r="C41" s="27"/>
      <c r="D41" s="28"/>
      <c r="E41" s="28"/>
      <c r="F41" s="500" t="s">
        <v>115</v>
      </c>
      <c r="G41" s="500"/>
      <c r="H41" s="500"/>
      <c r="I41" s="500"/>
      <c r="J41" s="500"/>
      <c r="K41" s="28"/>
      <c r="L41" s="28"/>
      <c r="M41" s="34"/>
      <c r="N41" s="34"/>
      <c r="O41" s="34"/>
      <c r="P41" s="28"/>
    </row>
    <row r="42" spans="1:16" ht="13.5">
      <c r="A42" s="27"/>
      <c r="B42" s="28"/>
      <c r="C42" s="27"/>
      <c r="D42" s="28"/>
      <c r="E42" s="501" t="s">
        <v>112</v>
      </c>
      <c r="F42" s="501"/>
      <c r="G42" s="501"/>
      <c r="H42" s="501"/>
      <c r="I42" s="501"/>
      <c r="J42" s="501"/>
      <c r="K42" s="501"/>
      <c r="L42" s="501"/>
      <c r="M42" s="28"/>
      <c r="N42" s="28"/>
      <c r="O42" s="28"/>
      <c r="P42" s="28"/>
    </row>
    <row r="43" spans="1:16" ht="13.5">
      <c r="A43" s="27"/>
      <c r="B43" s="28"/>
      <c r="C43" s="27"/>
      <c r="D43" s="28"/>
      <c r="E43" s="478"/>
      <c r="F43" s="478"/>
      <c r="G43" s="478"/>
      <c r="H43" s="478"/>
      <c r="I43" s="478"/>
      <c r="J43" s="478"/>
      <c r="K43" s="478"/>
      <c r="L43" s="478"/>
      <c r="M43" s="28"/>
      <c r="N43" s="28"/>
      <c r="O43" s="28"/>
      <c r="P43" s="28"/>
    </row>
    <row r="44" spans="1:16" ht="13.5" customHeight="1">
      <c r="A44" s="27"/>
      <c r="B44" s="28"/>
      <c r="C44" s="27"/>
      <c r="D44" s="31"/>
      <c r="E44" s="84" t="s">
        <v>154</v>
      </c>
      <c r="F44" s="495"/>
      <c r="G44" s="495"/>
      <c r="H44" s="495"/>
      <c r="I44" s="495"/>
      <c r="J44" s="495"/>
      <c r="K44" s="31"/>
      <c r="L44" s="31" t="s">
        <v>113</v>
      </c>
      <c r="M44" s="495"/>
      <c r="N44" s="495"/>
      <c r="O44" s="495"/>
      <c r="P44" s="31"/>
    </row>
    <row r="45" spans="1:16" ht="13.5" customHeight="1" thickBot="1">
      <c r="A45" s="503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</row>
    <row r="46" spans="1:16" ht="4.5" customHeight="1" thickTop="1">
      <c r="A46" s="27"/>
      <c r="B46" s="28"/>
      <c r="C46" s="27"/>
      <c r="D46" s="31"/>
      <c r="E46" s="84"/>
      <c r="F46" s="477"/>
      <c r="G46" s="477"/>
      <c r="H46" s="477"/>
      <c r="I46" s="477"/>
      <c r="J46" s="477"/>
      <c r="K46" s="31"/>
      <c r="L46" s="31"/>
      <c r="M46" s="477"/>
      <c r="N46" s="477"/>
      <c r="O46" s="477"/>
      <c r="P46" s="31"/>
    </row>
    <row r="47" spans="1:16" ht="13.5">
      <c r="A47" s="27"/>
      <c r="B47" s="28"/>
      <c r="C47" s="27"/>
      <c r="D47" s="28"/>
      <c r="E47" s="83" t="s">
        <v>235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28"/>
    </row>
    <row r="48" spans="1:16" ht="13.5">
      <c r="A48" s="27"/>
      <c r="B48" s="28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3.5">
      <c r="A49" s="27"/>
      <c r="B49" s="28"/>
      <c r="C49" s="27"/>
      <c r="D49" s="28"/>
      <c r="E49" s="36" t="s">
        <v>116</v>
      </c>
      <c r="F49" s="37"/>
      <c r="G49" s="37"/>
      <c r="H49" s="37"/>
      <c r="I49" s="37"/>
      <c r="J49" s="37"/>
      <c r="K49" s="31"/>
      <c r="L49" s="36" t="s">
        <v>117</v>
      </c>
      <c r="M49" s="37"/>
      <c r="N49" s="37"/>
      <c r="O49" s="37"/>
      <c r="P49" s="37"/>
    </row>
    <row r="50" spans="1:16" ht="27.75" customHeight="1">
      <c r="A50" s="27"/>
      <c r="B50" s="28"/>
      <c r="C50" s="27"/>
      <c r="D50" s="28"/>
      <c r="E50" s="495"/>
      <c r="F50" s="495"/>
      <c r="G50" s="495"/>
      <c r="H50" s="495"/>
      <c r="I50" s="35"/>
      <c r="J50" s="35"/>
      <c r="K50" s="35"/>
      <c r="L50" s="495" t="s">
        <v>275</v>
      </c>
      <c r="M50" s="495"/>
      <c r="N50" s="495"/>
      <c r="O50" s="495"/>
      <c r="P50" s="41"/>
    </row>
    <row r="51" spans="1:16" ht="13.5">
      <c r="A51" s="27"/>
      <c r="B51" s="28"/>
      <c r="C51" s="27"/>
      <c r="D51" s="28"/>
      <c r="E51" s="38" t="s">
        <v>118</v>
      </c>
      <c r="F51" s="38"/>
      <c r="G51" s="38"/>
      <c r="H51" s="38"/>
      <c r="I51" s="35"/>
      <c r="J51" s="41"/>
      <c r="K51" s="31"/>
      <c r="L51" s="38" t="s">
        <v>118</v>
      </c>
      <c r="M51" s="38"/>
      <c r="N51" s="38"/>
      <c r="O51" s="38"/>
      <c r="P51" s="35"/>
    </row>
    <row r="52" spans="1:16" ht="21" customHeight="1">
      <c r="A52" s="27"/>
      <c r="B52" s="28"/>
      <c r="C52" s="27"/>
      <c r="D52" s="28"/>
      <c r="E52" s="495"/>
      <c r="F52" s="495"/>
      <c r="G52" s="495"/>
      <c r="H52" s="495"/>
      <c r="I52" s="35"/>
      <c r="J52" s="35"/>
      <c r="K52" s="35"/>
      <c r="L52" s="495" t="s">
        <v>276</v>
      </c>
      <c r="M52" s="495"/>
      <c r="N52" s="495"/>
      <c r="O52" s="495"/>
      <c r="P52" s="41"/>
    </row>
    <row r="53" spans="1:16" ht="13.5">
      <c r="A53" s="27"/>
      <c r="B53" s="28"/>
      <c r="C53" s="27"/>
      <c r="D53" s="28"/>
      <c r="E53" s="38" t="s">
        <v>119</v>
      </c>
      <c r="F53" s="38"/>
      <c r="G53" s="38"/>
      <c r="H53" s="38"/>
      <c r="I53" s="35"/>
      <c r="J53" s="35"/>
      <c r="K53" s="31"/>
      <c r="L53" s="38" t="s">
        <v>119</v>
      </c>
      <c r="M53" s="38"/>
      <c r="N53" s="38"/>
      <c r="O53" s="38"/>
      <c r="P53" s="41"/>
    </row>
    <row r="54" spans="1:16" ht="21" customHeight="1">
      <c r="A54" s="27"/>
      <c r="B54" s="28"/>
      <c r="C54" s="27"/>
      <c r="D54" s="28"/>
      <c r="E54" s="495"/>
      <c r="F54" s="495"/>
      <c r="G54" s="495"/>
      <c r="H54" s="495"/>
      <c r="I54" s="35"/>
      <c r="J54" s="35"/>
      <c r="K54" s="35"/>
      <c r="L54" s="495" t="s">
        <v>277</v>
      </c>
      <c r="M54" s="495"/>
      <c r="N54" s="495"/>
      <c r="O54" s="495"/>
      <c r="P54" s="41"/>
    </row>
    <row r="55" spans="1:16" ht="13.5">
      <c r="A55" s="39"/>
      <c r="B55" s="31"/>
      <c r="C55" s="39"/>
      <c r="D55" s="31"/>
      <c r="E55" s="38" t="s">
        <v>155</v>
      </c>
      <c r="F55" s="38"/>
      <c r="G55" s="38"/>
      <c r="H55" s="38"/>
      <c r="I55" s="35"/>
      <c r="J55" s="35"/>
      <c r="K55" s="31"/>
      <c r="L55" s="38" t="s">
        <v>155</v>
      </c>
      <c r="M55" s="38"/>
      <c r="N55" s="38"/>
      <c r="O55" s="38"/>
      <c r="P55" s="35"/>
    </row>
    <row r="56" spans="1:16" ht="21" customHeight="1">
      <c r="A56" s="39"/>
      <c r="B56" s="31"/>
      <c r="C56" s="39"/>
      <c r="D56" s="31"/>
      <c r="E56" s="495"/>
      <c r="F56" s="495"/>
      <c r="G56" s="495"/>
      <c r="H56" s="495"/>
      <c r="I56" s="35"/>
      <c r="J56" s="35"/>
      <c r="K56" s="31"/>
      <c r="L56" s="495" t="s">
        <v>278</v>
      </c>
      <c r="M56" s="495"/>
      <c r="N56" s="495"/>
      <c r="O56" s="495"/>
      <c r="P56" s="35"/>
    </row>
    <row r="57" spans="1:16" ht="13.5">
      <c r="A57" s="39"/>
      <c r="B57" s="31"/>
      <c r="C57" s="39"/>
      <c r="D57" s="31"/>
      <c r="E57" s="85" t="s">
        <v>156</v>
      </c>
      <c r="F57" s="38"/>
      <c r="G57" s="38"/>
      <c r="H57" s="38"/>
      <c r="I57" s="35"/>
      <c r="J57" s="41"/>
      <c r="K57" s="31"/>
      <c r="L57" s="85" t="s">
        <v>156</v>
      </c>
      <c r="M57" s="38"/>
      <c r="N57" s="38"/>
      <c r="O57" s="38"/>
      <c r="P57" s="35"/>
    </row>
    <row r="58" spans="1:16" ht="14.25" thickBot="1">
      <c r="A58" s="40"/>
      <c r="B58" s="35"/>
      <c r="C58" s="40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ht="4.5" customHeight="1" thickTop="1">
      <c r="A59" s="43"/>
      <c r="B59" s="44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ht="13.5">
      <c r="E60" s="159" t="s">
        <v>171</v>
      </c>
    </row>
    <row r="61" ht="14.25">
      <c r="E61" s="159" t="s">
        <v>169</v>
      </c>
    </row>
    <row r="63" spans="5:14" ht="17.25" customHeight="1">
      <c r="E63" s="495"/>
      <c r="F63" s="495"/>
      <c r="G63" s="495"/>
      <c r="H63" s="495"/>
      <c r="I63" s="35"/>
      <c r="J63" s="35"/>
      <c r="L63" s="502"/>
      <c r="M63" s="497"/>
      <c r="N63" s="333"/>
    </row>
    <row r="64" spans="5:12" ht="13.5">
      <c r="E64" s="38" t="s">
        <v>170</v>
      </c>
      <c r="F64" s="38"/>
      <c r="G64" s="38"/>
      <c r="H64" s="38"/>
      <c r="I64" s="35"/>
      <c r="J64" s="41"/>
      <c r="L64" s="157" t="s">
        <v>173</v>
      </c>
    </row>
  </sheetData>
  <sheetProtection selectLockedCells="1"/>
  <mergeCells count="46">
    <mergeCell ref="B14:P14"/>
    <mergeCell ref="E16:P16"/>
    <mergeCell ref="E20:P20"/>
    <mergeCell ref="E24:P24"/>
    <mergeCell ref="E17:P18"/>
    <mergeCell ref="E21:P22"/>
    <mergeCell ref="E42:L42"/>
    <mergeCell ref="F44:J44"/>
    <mergeCell ref="L56:O56"/>
    <mergeCell ref="L63:M63"/>
    <mergeCell ref="E63:H63"/>
    <mergeCell ref="E54:H54"/>
    <mergeCell ref="L54:O54"/>
    <mergeCell ref="E56:H56"/>
    <mergeCell ref="M44:O44"/>
    <mergeCell ref="A45:P45"/>
    <mergeCell ref="J10:M10"/>
    <mergeCell ref="E52:H52"/>
    <mergeCell ref="L52:O52"/>
    <mergeCell ref="A11:I11"/>
    <mergeCell ref="F31:J31"/>
    <mergeCell ref="M31:O31"/>
    <mergeCell ref="J11:M11"/>
    <mergeCell ref="L50:O50"/>
    <mergeCell ref="E50:H50"/>
    <mergeCell ref="F41:J41"/>
    <mergeCell ref="J8:M8"/>
    <mergeCell ref="M34:O34"/>
    <mergeCell ref="F40:J40"/>
    <mergeCell ref="M40:O40"/>
    <mergeCell ref="A9:I9"/>
    <mergeCell ref="A7:I7"/>
    <mergeCell ref="A8:I8"/>
    <mergeCell ref="F34:J34"/>
    <mergeCell ref="A27:P27"/>
    <mergeCell ref="J9:M9"/>
    <mergeCell ref="A35:P35"/>
    <mergeCell ref="A10:I10"/>
    <mergeCell ref="J6:M6"/>
    <mergeCell ref="A1:P1"/>
    <mergeCell ref="A2:P2"/>
    <mergeCell ref="A5:I5"/>
    <mergeCell ref="A3:P3"/>
    <mergeCell ref="J5:M5"/>
    <mergeCell ref="E25:P26"/>
    <mergeCell ref="J7:M7"/>
  </mergeCells>
  <printOptions horizontalCentered="1"/>
  <pageMargins left="0.25" right="0.25" top="0.25" bottom="0.25" header="0" footer="0"/>
  <pageSetup fitToHeight="1" fitToWidth="1" horizontalDpi="600" verticalDpi="600" orientation="portrait" scale="76" r:id="rId2"/>
  <rowBreaks count="1" manualBreakCount="1">
    <brk id="46" max="1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O157"/>
  <sheetViews>
    <sheetView showGridLines="0" tabSelected="1" workbookViewId="0" topLeftCell="D20">
      <selection activeCell="D38" sqref="D38"/>
    </sheetView>
  </sheetViews>
  <sheetFormatPr defaultColWidth="9.28125" defaultRowHeight="15"/>
  <cols>
    <col min="1" max="1" width="2.57421875" style="66" customWidth="1"/>
    <col min="2" max="2" width="2.7109375" style="66" customWidth="1"/>
    <col min="3" max="3" width="2.57421875" style="66" customWidth="1"/>
    <col min="4" max="4" width="59.8515625" style="66" customWidth="1"/>
    <col min="5" max="5" width="14.7109375" style="66" customWidth="1"/>
    <col min="6" max="6" width="15.8515625" style="66" customWidth="1"/>
    <col min="7" max="7" width="16.57421875" style="66" customWidth="1"/>
    <col min="8" max="8" width="17.7109375" style="66" customWidth="1"/>
    <col min="9" max="9" width="15.8515625" style="66" customWidth="1"/>
    <col min="10" max="10" width="16.7109375" style="66" customWidth="1"/>
    <col min="11" max="11" width="17.28125" style="66" customWidth="1"/>
    <col min="12" max="12" width="15.8515625" style="66" customWidth="1"/>
    <col min="13" max="14" width="17.00390625" style="66" customWidth="1"/>
    <col min="15" max="15" width="1.421875" style="66" customWidth="1"/>
    <col min="16" max="16384" width="9.28125" style="66" customWidth="1"/>
  </cols>
  <sheetData>
    <row r="1" spans="1:15" ht="15">
      <c r="A1" s="508" t="s">
        <v>146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120"/>
    </row>
    <row r="2" spans="1:15" ht="15">
      <c r="A2" s="509" t="s">
        <v>153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120"/>
    </row>
    <row r="3" spans="1:15" ht="15">
      <c r="A3" s="507" t="s">
        <v>236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120"/>
    </row>
    <row r="4" spans="1:15" ht="15">
      <c r="A4" s="508"/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120"/>
    </row>
    <row r="5" spans="1:15" ht="13.5">
      <c r="A5" s="76"/>
      <c r="B5" s="75"/>
      <c r="C5" s="75"/>
      <c r="D5" s="75"/>
      <c r="E5" s="80"/>
      <c r="F5" s="80"/>
      <c r="G5" s="80"/>
      <c r="H5" s="80"/>
      <c r="I5" s="80"/>
      <c r="J5" s="80"/>
      <c r="K5" s="80"/>
      <c r="L5" s="80"/>
      <c r="M5" s="80"/>
      <c r="N5" s="80"/>
      <c r="O5" s="120"/>
    </row>
    <row r="6" spans="1:15" ht="13.5">
      <c r="A6" s="45"/>
      <c r="B6" s="45"/>
      <c r="C6" s="45"/>
      <c r="D6" s="45"/>
      <c r="E6" s="45"/>
      <c r="F6" s="45" t="s">
        <v>106</v>
      </c>
      <c r="G6" s="506" t="s">
        <v>268</v>
      </c>
      <c r="H6" s="506"/>
      <c r="I6" s="331"/>
      <c r="J6" s="161"/>
      <c r="K6" s="161"/>
      <c r="L6" s="161"/>
      <c r="M6" s="161"/>
      <c r="N6" s="86"/>
      <c r="O6" s="120"/>
    </row>
    <row r="7" spans="1:15" ht="13.5">
      <c r="A7" s="45"/>
      <c r="B7" s="45"/>
      <c r="C7" s="45"/>
      <c r="D7" s="45"/>
      <c r="E7" s="45"/>
      <c r="F7" s="334" t="s">
        <v>174</v>
      </c>
      <c r="G7" s="506"/>
      <c r="H7" s="506"/>
      <c r="I7" s="331"/>
      <c r="J7" s="161"/>
      <c r="K7" s="161"/>
      <c r="L7" s="161"/>
      <c r="M7" s="161"/>
      <c r="N7" s="86"/>
      <c r="O7" s="120"/>
    </row>
    <row r="8" spans="1:15" ht="13.5">
      <c r="A8" s="45"/>
      <c r="B8" s="45"/>
      <c r="C8" s="45"/>
      <c r="D8" s="45"/>
      <c r="E8" s="45"/>
      <c r="F8" s="45" t="s">
        <v>128</v>
      </c>
      <c r="G8" s="505" t="s">
        <v>269</v>
      </c>
      <c r="H8" s="505"/>
      <c r="I8" s="161"/>
      <c r="J8" s="161"/>
      <c r="K8" s="161"/>
      <c r="L8" s="161"/>
      <c r="M8" s="161"/>
      <c r="N8" s="87"/>
      <c r="O8" s="120"/>
    </row>
    <row r="9" spans="1:15" ht="13.5">
      <c r="A9" s="45"/>
      <c r="B9" s="45"/>
      <c r="C9" s="45"/>
      <c r="D9" s="45"/>
      <c r="E9" s="45"/>
      <c r="F9" s="45" t="s">
        <v>107</v>
      </c>
      <c r="G9" s="519" t="s">
        <v>270</v>
      </c>
      <c r="H9" s="519"/>
      <c r="I9" s="67"/>
      <c r="J9" s="67"/>
      <c r="K9" s="67"/>
      <c r="L9" s="67"/>
      <c r="M9" s="67"/>
      <c r="N9" s="81"/>
      <c r="O9" s="120"/>
    </row>
    <row r="10" spans="1:15" ht="13.5">
      <c r="A10" s="45"/>
      <c r="B10" s="45"/>
      <c r="C10" s="45"/>
      <c r="D10" s="45"/>
      <c r="E10" s="45"/>
      <c r="F10" s="45" t="s">
        <v>108</v>
      </c>
      <c r="G10" s="520" t="s">
        <v>271</v>
      </c>
      <c r="H10" s="520"/>
      <c r="I10" s="67"/>
      <c r="J10" s="67"/>
      <c r="K10" s="67"/>
      <c r="L10" s="67"/>
      <c r="M10" s="67"/>
      <c r="N10" s="81"/>
      <c r="O10" s="120"/>
    </row>
    <row r="11" spans="1:15" ht="13.5">
      <c r="A11" s="45"/>
      <c r="B11" s="45"/>
      <c r="C11" s="45"/>
      <c r="D11" s="45"/>
      <c r="E11" s="45"/>
      <c r="F11" s="45" t="s">
        <v>129</v>
      </c>
      <c r="G11" s="519" t="s">
        <v>272</v>
      </c>
      <c r="H11" s="519"/>
      <c r="I11" s="67"/>
      <c r="J11" s="67"/>
      <c r="K11" s="67"/>
      <c r="L11" s="67"/>
      <c r="M11" s="67"/>
      <c r="N11" s="81"/>
      <c r="O11" s="120"/>
    </row>
    <row r="12" spans="1:15" ht="13.5">
      <c r="A12" s="45"/>
      <c r="B12" s="45"/>
      <c r="C12" s="45"/>
      <c r="D12" s="45"/>
      <c r="E12" s="45"/>
      <c r="F12" s="45" t="s">
        <v>150</v>
      </c>
      <c r="G12" s="521" t="s">
        <v>231</v>
      </c>
      <c r="H12" s="521"/>
      <c r="I12" s="67"/>
      <c r="J12" s="67"/>
      <c r="K12" s="67"/>
      <c r="L12" s="67"/>
      <c r="M12" s="67"/>
      <c r="N12" s="81"/>
      <c r="O12" s="120"/>
    </row>
    <row r="13" spans="1:15" ht="32.25" customHeight="1">
      <c r="A13" s="45"/>
      <c r="B13" s="45"/>
      <c r="C13" s="45"/>
      <c r="D13" s="45"/>
      <c r="E13" s="67"/>
      <c r="F13" s="68"/>
      <c r="G13" s="68"/>
      <c r="H13" s="68"/>
      <c r="I13" s="68"/>
      <c r="J13" s="68"/>
      <c r="K13" s="68"/>
      <c r="L13" s="68"/>
      <c r="M13" s="68"/>
      <c r="N13" s="69"/>
      <c r="O13" s="120"/>
    </row>
    <row r="14" spans="1:15" ht="21.75" customHeight="1">
      <c r="A14" s="153" t="s">
        <v>157</v>
      </c>
      <c r="B14" s="45"/>
      <c r="C14" s="45"/>
      <c r="D14" s="45"/>
      <c r="E14" s="67"/>
      <c r="F14" s="68"/>
      <c r="G14" s="68"/>
      <c r="H14" s="68"/>
      <c r="I14" s="68"/>
      <c r="J14" s="68"/>
      <c r="K14" s="68"/>
      <c r="L14" s="68"/>
      <c r="M14" s="68"/>
      <c r="N14" s="69"/>
      <c r="O14" s="120"/>
    </row>
    <row r="15" spans="1:15" ht="15">
      <c r="A15" s="90"/>
      <c r="B15" s="94" t="s">
        <v>225</v>
      </c>
      <c r="C15" s="150" t="s">
        <v>162</v>
      </c>
      <c r="D15" s="88"/>
      <c r="E15" s="67"/>
      <c r="F15" s="68"/>
      <c r="G15" s="68"/>
      <c r="H15" s="68"/>
      <c r="I15" s="68"/>
      <c r="J15" s="68"/>
      <c r="K15" s="68"/>
      <c r="L15" s="68"/>
      <c r="M15" s="68"/>
      <c r="N15" s="69"/>
      <c r="O15" s="120"/>
    </row>
    <row r="16" spans="1:15" ht="6.75" customHeight="1">
      <c r="A16" s="90"/>
      <c r="B16" s="91"/>
      <c r="C16" s="151"/>
      <c r="D16" s="45"/>
      <c r="E16" s="67"/>
      <c r="F16" s="68"/>
      <c r="G16" s="68"/>
      <c r="H16" s="68"/>
      <c r="I16" s="68"/>
      <c r="J16" s="68"/>
      <c r="K16" s="68"/>
      <c r="L16" s="68"/>
      <c r="M16" s="68"/>
      <c r="N16" s="69"/>
      <c r="O16" s="120"/>
    </row>
    <row r="17" spans="1:15" ht="15">
      <c r="A17" s="90"/>
      <c r="B17" s="94"/>
      <c r="C17" s="152" t="s">
        <v>163</v>
      </c>
      <c r="D17" s="89"/>
      <c r="E17" s="67"/>
      <c r="F17" s="68"/>
      <c r="G17" s="68"/>
      <c r="H17" s="68"/>
      <c r="I17" s="68"/>
      <c r="J17" s="68"/>
      <c r="K17" s="68"/>
      <c r="L17" s="68"/>
      <c r="M17" s="68"/>
      <c r="N17" s="69"/>
      <c r="O17" s="120"/>
    </row>
    <row r="18" spans="1:15" ht="26.25" customHeight="1">
      <c r="A18" s="3"/>
      <c r="B18" s="1"/>
      <c r="C18" s="1"/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120"/>
    </row>
    <row r="19" spans="1:15" ht="18" customHeight="1">
      <c r="A19" s="96"/>
      <c r="B19" s="97"/>
      <c r="C19" s="97"/>
      <c r="D19" s="98"/>
      <c r="E19" s="99"/>
      <c r="F19" s="510" t="s">
        <v>244</v>
      </c>
      <c r="G19" s="511"/>
      <c r="H19" s="512"/>
      <c r="I19" s="513" t="s">
        <v>237</v>
      </c>
      <c r="J19" s="514"/>
      <c r="K19" s="515"/>
      <c r="L19" s="516" t="s">
        <v>238</v>
      </c>
      <c r="M19" s="517"/>
      <c r="N19" s="518"/>
      <c r="O19" s="121"/>
    </row>
    <row r="20" spans="1:15" ht="13.5">
      <c r="A20" s="100"/>
      <c r="B20" s="101"/>
      <c r="C20" s="101"/>
      <c r="D20" s="102" t="s">
        <v>120</v>
      </c>
      <c r="E20" s="103" t="s">
        <v>75</v>
      </c>
      <c r="F20" s="92" t="s">
        <v>158</v>
      </c>
      <c r="G20" s="93" t="s">
        <v>159</v>
      </c>
      <c r="H20" s="73" t="s">
        <v>160</v>
      </c>
      <c r="I20" s="144" t="s">
        <v>158</v>
      </c>
      <c r="J20" s="145" t="s">
        <v>159</v>
      </c>
      <c r="K20" s="124" t="s">
        <v>160</v>
      </c>
      <c r="L20" s="105" t="s">
        <v>158</v>
      </c>
      <c r="M20" s="106" t="s">
        <v>159</v>
      </c>
      <c r="N20" s="107" t="s">
        <v>160</v>
      </c>
      <c r="O20" s="121"/>
    </row>
    <row r="21" spans="1:15" ht="13.5">
      <c r="A21" s="4" t="s">
        <v>1</v>
      </c>
      <c r="B21" s="5" t="s">
        <v>2</v>
      </c>
      <c r="C21" s="6"/>
      <c r="D21" s="6"/>
      <c r="E21" s="143" t="s">
        <v>0</v>
      </c>
      <c r="F21" s="217"/>
      <c r="G21" s="205"/>
      <c r="H21" s="206"/>
      <c r="I21" s="219"/>
      <c r="J21" s="207"/>
      <c r="K21" s="208"/>
      <c r="L21" s="223"/>
      <c r="M21" s="209"/>
      <c r="N21" s="204"/>
      <c r="O21" s="121"/>
    </row>
    <row r="22" spans="1:15" ht="13.5">
      <c r="A22" s="4"/>
      <c r="B22" s="7" t="s">
        <v>3</v>
      </c>
      <c r="C22" s="6" t="s">
        <v>251</v>
      </c>
      <c r="D22" s="6"/>
      <c r="E22" s="193" t="s">
        <v>0</v>
      </c>
      <c r="F22" s="263"/>
      <c r="G22" s="264"/>
      <c r="H22" s="265"/>
      <c r="I22" s="266"/>
      <c r="J22" s="267"/>
      <c r="K22" s="268"/>
      <c r="L22" s="269"/>
      <c r="M22" s="270"/>
      <c r="N22" s="271"/>
      <c r="O22" s="121"/>
    </row>
    <row r="23" spans="1:15" ht="13.5">
      <c r="A23" s="4"/>
      <c r="B23" s="5"/>
      <c r="C23" s="6"/>
      <c r="D23" s="6" t="s">
        <v>92</v>
      </c>
      <c r="E23" s="193">
        <v>8011</v>
      </c>
      <c r="F23" s="148">
        <v>474430</v>
      </c>
      <c r="G23" s="148">
        <v>0</v>
      </c>
      <c r="H23" s="218">
        <f>SUM(F23:G23)</f>
        <v>474430</v>
      </c>
      <c r="I23" s="148">
        <v>275459</v>
      </c>
      <c r="J23" s="148"/>
      <c r="K23" s="221">
        <f>SUM(I23:J23)</f>
        <v>275459</v>
      </c>
      <c r="L23" s="148">
        <v>474430</v>
      </c>
      <c r="M23" s="148">
        <v>0</v>
      </c>
      <c r="N23" s="127">
        <f>SUM(L23:M23)</f>
        <v>474430</v>
      </c>
      <c r="O23" s="121"/>
    </row>
    <row r="24" spans="1:15" ht="13.5">
      <c r="A24" s="4"/>
      <c r="B24" s="5"/>
      <c r="C24" s="6"/>
      <c r="D24" s="6" t="s">
        <v>226</v>
      </c>
      <c r="E24" s="210">
        <v>8012</v>
      </c>
      <c r="F24" s="148">
        <v>200700</v>
      </c>
      <c r="G24" s="148">
        <v>0</v>
      </c>
      <c r="H24" s="218">
        <f>SUM(F24:G24)</f>
        <v>200700</v>
      </c>
      <c r="I24" s="148">
        <v>100839</v>
      </c>
      <c r="J24" s="148"/>
      <c r="K24" s="221">
        <f>SUM(I24:J24)</f>
        <v>100839</v>
      </c>
      <c r="L24" s="148">
        <v>200700</v>
      </c>
      <c r="M24" s="148">
        <v>0</v>
      </c>
      <c r="N24" s="127">
        <f>SUM(L24:M24)</f>
        <v>200700</v>
      </c>
      <c r="O24" s="121"/>
    </row>
    <row r="25" spans="1:15" ht="13.5">
      <c r="A25" s="4"/>
      <c r="B25" s="5"/>
      <c r="C25" s="6"/>
      <c r="D25" s="6" t="s">
        <v>93</v>
      </c>
      <c r="E25" s="211">
        <v>8019</v>
      </c>
      <c r="F25" s="148">
        <v>0</v>
      </c>
      <c r="G25" s="148">
        <v>0</v>
      </c>
      <c r="H25" s="218">
        <f>SUM(F25:G25)</f>
        <v>0</v>
      </c>
      <c r="I25" s="148"/>
      <c r="J25" s="148"/>
      <c r="K25" s="221">
        <f>SUM(I25:J25)</f>
        <v>0</v>
      </c>
      <c r="L25" s="148">
        <v>0</v>
      </c>
      <c r="M25" s="148">
        <v>0</v>
      </c>
      <c r="N25" s="127">
        <f>SUM(L25:M25)</f>
        <v>0</v>
      </c>
      <c r="O25" s="121"/>
    </row>
    <row r="26" spans="1:15" ht="13.5">
      <c r="A26" s="9"/>
      <c r="B26" s="5" t="s">
        <v>0</v>
      </c>
      <c r="C26" s="6"/>
      <c r="D26" s="63" t="s">
        <v>255</v>
      </c>
      <c r="E26" s="216">
        <v>8096</v>
      </c>
      <c r="F26" s="148">
        <v>331015</v>
      </c>
      <c r="G26" s="148">
        <v>0</v>
      </c>
      <c r="H26" s="218">
        <f>SUM(F26:G26)</f>
        <v>331015</v>
      </c>
      <c r="I26" s="148">
        <v>194145</v>
      </c>
      <c r="J26" s="148"/>
      <c r="K26" s="221">
        <f>SUM(I26:J26)</f>
        <v>194145</v>
      </c>
      <c r="L26" s="148">
        <v>331015</v>
      </c>
      <c r="M26" s="148">
        <v>0</v>
      </c>
      <c r="N26" s="127">
        <f>SUM(L26:M26)</f>
        <v>331015</v>
      </c>
      <c r="O26" s="121"/>
    </row>
    <row r="27" spans="1:15" ht="13.5">
      <c r="A27" s="4"/>
      <c r="B27" s="5"/>
      <c r="C27" s="6"/>
      <c r="D27" s="6" t="s">
        <v>253</v>
      </c>
      <c r="E27" s="212" t="s">
        <v>99</v>
      </c>
      <c r="F27" s="148">
        <v>0</v>
      </c>
      <c r="G27" s="148">
        <v>0</v>
      </c>
      <c r="H27" s="218">
        <f>SUM(F27:G27)</f>
        <v>0</v>
      </c>
      <c r="I27" s="148"/>
      <c r="J27" s="148"/>
      <c r="K27" s="221">
        <f>SUM(I27:J27)</f>
        <v>0</v>
      </c>
      <c r="L27" s="148">
        <v>0</v>
      </c>
      <c r="M27" s="148">
        <v>0</v>
      </c>
      <c r="N27" s="127">
        <f>SUM(L27:M27)</f>
        <v>0</v>
      </c>
      <c r="O27" s="121"/>
    </row>
    <row r="28" spans="1:15" ht="13.5">
      <c r="A28" s="4"/>
      <c r="B28" s="5"/>
      <c r="C28" s="6"/>
      <c r="D28" s="6" t="s">
        <v>245</v>
      </c>
      <c r="E28" s="213" t="s">
        <v>0</v>
      </c>
      <c r="F28" s="131">
        <f aca="true" t="shared" si="0" ref="F28:N28">SUM((F23:F25),(F26:F27))</f>
        <v>1006145</v>
      </c>
      <c r="G28" s="131">
        <f t="shared" si="0"/>
        <v>0</v>
      </c>
      <c r="H28" s="139">
        <f t="shared" si="0"/>
        <v>1006145</v>
      </c>
      <c r="I28" s="108">
        <f t="shared" si="0"/>
        <v>570443</v>
      </c>
      <c r="J28" s="108">
        <f t="shared" si="0"/>
        <v>0</v>
      </c>
      <c r="K28" s="222">
        <f t="shared" si="0"/>
        <v>570443</v>
      </c>
      <c r="L28" s="149">
        <f t="shared" si="0"/>
        <v>1006145</v>
      </c>
      <c r="M28" s="149">
        <f t="shared" si="0"/>
        <v>0</v>
      </c>
      <c r="N28" s="149">
        <f t="shared" si="0"/>
        <v>1006145</v>
      </c>
      <c r="O28" s="121"/>
    </row>
    <row r="29" spans="1:15" ht="13.5">
      <c r="A29" s="4"/>
      <c r="B29" s="5"/>
      <c r="C29" s="6"/>
      <c r="D29" s="6"/>
      <c r="E29" s="194" t="s">
        <v>0</v>
      </c>
      <c r="F29" s="141"/>
      <c r="G29" s="196"/>
      <c r="H29" s="197"/>
      <c r="I29" s="220"/>
      <c r="J29" s="198"/>
      <c r="K29" s="199"/>
      <c r="L29" s="224"/>
      <c r="M29" s="200"/>
      <c r="N29" s="195"/>
      <c r="O29" s="121"/>
    </row>
    <row r="30" spans="1:15" ht="13.5">
      <c r="A30" s="4"/>
      <c r="B30" s="7" t="s">
        <v>4</v>
      </c>
      <c r="C30" s="63" t="s">
        <v>172</v>
      </c>
      <c r="D30" s="6"/>
      <c r="E30" s="193" t="s">
        <v>0</v>
      </c>
      <c r="F30" s="272"/>
      <c r="G30" s="255"/>
      <c r="H30" s="273"/>
      <c r="I30" s="274"/>
      <c r="J30" s="258"/>
      <c r="K30" s="275"/>
      <c r="L30" s="276"/>
      <c r="M30" s="260"/>
      <c r="N30" s="140"/>
      <c r="O30" s="121"/>
    </row>
    <row r="31" spans="1:15" ht="13.5">
      <c r="A31" s="4"/>
      <c r="B31" s="6"/>
      <c r="C31" s="6"/>
      <c r="D31" s="63" t="s">
        <v>266</v>
      </c>
      <c r="E31" s="214">
        <v>8290</v>
      </c>
      <c r="F31" s="148">
        <v>0</v>
      </c>
      <c r="G31" s="148">
        <v>42351</v>
      </c>
      <c r="H31" s="218">
        <f>SUM(F31:G31)</f>
        <v>42351</v>
      </c>
      <c r="I31" s="148"/>
      <c r="J31" s="148">
        <v>28388</v>
      </c>
      <c r="K31" s="221">
        <f>SUM(I31:J31)</f>
        <v>28388</v>
      </c>
      <c r="L31" s="148">
        <v>0</v>
      </c>
      <c r="M31" s="148">
        <v>42351</v>
      </c>
      <c r="N31" s="127">
        <f>SUM(L31:M31)</f>
        <v>42351</v>
      </c>
      <c r="O31" s="121"/>
    </row>
    <row r="32" spans="1:15" ht="13.5">
      <c r="A32" s="4"/>
      <c r="B32" s="6"/>
      <c r="C32" s="6"/>
      <c r="D32" s="6" t="s">
        <v>23</v>
      </c>
      <c r="E32" s="211" t="s">
        <v>100</v>
      </c>
      <c r="F32" s="148">
        <v>0</v>
      </c>
      <c r="G32" s="148">
        <v>0</v>
      </c>
      <c r="H32" s="218">
        <f>SUM(F32:G32)</f>
        <v>0</v>
      </c>
      <c r="I32" s="148"/>
      <c r="J32" s="148"/>
      <c r="K32" s="221">
        <f>SUM(I32:J32)</f>
        <v>0</v>
      </c>
      <c r="L32" s="148">
        <v>0</v>
      </c>
      <c r="M32" s="148">
        <v>0</v>
      </c>
      <c r="N32" s="127">
        <f>SUM(L32:M32)</f>
        <v>0</v>
      </c>
      <c r="O32" s="121"/>
    </row>
    <row r="33" spans="1:15" ht="13.5">
      <c r="A33" s="4"/>
      <c r="B33" s="6"/>
      <c r="C33" s="6"/>
      <c r="D33" s="6" t="s">
        <v>24</v>
      </c>
      <c r="E33" s="213">
        <v>8220</v>
      </c>
      <c r="F33" s="148">
        <v>0</v>
      </c>
      <c r="G33" s="148">
        <v>0</v>
      </c>
      <c r="H33" s="218">
        <f>SUM(F33:G33)</f>
        <v>0</v>
      </c>
      <c r="I33" s="148"/>
      <c r="J33" s="148">
        <v>11985.17</v>
      </c>
      <c r="K33" s="221">
        <f>SUM(I33:J33)</f>
        <v>11985.17</v>
      </c>
      <c r="L33" s="148">
        <v>0</v>
      </c>
      <c r="M33" s="148">
        <v>12000</v>
      </c>
      <c r="N33" s="127">
        <f>SUM(L33:M33)</f>
        <v>12000</v>
      </c>
      <c r="O33" s="121"/>
    </row>
    <row r="34" spans="1:15" ht="13.5">
      <c r="A34" s="4"/>
      <c r="B34" s="6"/>
      <c r="C34" s="6"/>
      <c r="D34" s="63" t="s">
        <v>227</v>
      </c>
      <c r="E34" s="213">
        <v>8221</v>
      </c>
      <c r="F34" s="148">
        <v>0</v>
      </c>
      <c r="G34" s="148">
        <v>0</v>
      </c>
      <c r="H34" s="218">
        <f>SUM(F34:G34)</f>
        <v>0</v>
      </c>
      <c r="I34" s="148"/>
      <c r="J34" s="148"/>
      <c r="K34" s="221">
        <f>SUM(I34:J34)</f>
        <v>0</v>
      </c>
      <c r="L34" s="148">
        <v>0</v>
      </c>
      <c r="M34" s="148">
        <v>0</v>
      </c>
      <c r="N34" s="127">
        <f>SUM(L34:M34)</f>
        <v>0</v>
      </c>
      <c r="O34" s="121"/>
    </row>
    <row r="35" spans="1:15" ht="13.5">
      <c r="A35" s="4"/>
      <c r="B35" s="6"/>
      <c r="C35" s="6"/>
      <c r="D35" s="63" t="s">
        <v>26</v>
      </c>
      <c r="E35" s="215" t="s">
        <v>144</v>
      </c>
      <c r="F35" s="148">
        <v>0</v>
      </c>
      <c r="G35" s="148">
        <v>193002</v>
      </c>
      <c r="H35" s="218">
        <f>SUM(F35:G35)</f>
        <v>193002</v>
      </c>
      <c r="I35" s="148"/>
      <c r="J35" s="148">
        <v>24676.5</v>
      </c>
      <c r="K35" s="221">
        <f>SUM(I35:J35)</f>
        <v>24676.5</v>
      </c>
      <c r="L35" s="148">
        <v>0</v>
      </c>
      <c r="M35" s="148">
        <v>193002</v>
      </c>
      <c r="N35" s="127">
        <f>SUM(L35:M35)</f>
        <v>193002</v>
      </c>
      <c r="O35" s="121"/>
    </row>
    <row r="36" spans="1:15" ht="13.5">
      <c r="A36" s="4"/>
      <c r="B36" s="6"/>
      <c r="C36" s="6"/>
      <c r="D36" s="6" t="s">
        <v>63</v>
      </c>
      <c r="E36" s="213" t="s">
        <v>0</v>
      </c>
      <c r="F36" s="131">
        <f aca="true" t="shared" si="1" ref="F36:N36">SUM(F31:F35)</f>
        <v>0</v>
      </c>
      <c r="G36" s="131">
        <f t="shared" si="1"/>
        <v>235353</v>
      </c>
      <c r="H36" s="139">
        <f t="shared" si="1"/>
        <v>235353</v>
      </c>
      <c r="I36" s="108">
        <f t="shared" si="1"/>
        <v>0</v>
      </c>
      <c r="J36" s="108">
        <f t="shared" si="1"/>
        <v>65049.67</v>
      </c>
      <c r="K36" s="222">
        <f t="shared" si="1"/>
        <v>65049.67</v>
      </c>
      <c r="L36" s="149">
        <f t="shared" si="1"/>
        <v>0</v>
      </c>
      <c r="M36" s="149">
        <f t="shared" si="1"/>
        <v>247353</v>
      </c>
      <c r="N36" s="149">
        <f t="shared" si="1"/>
        <v>247353</v>
      </c>
      <c r="O36" s="121"/>
    </row>
    <row r="37" spans="1:15" ht="13.5">
      <c r="A37" s="4"/>
      <c r="B37" s="6"/>
      <c r="C37" s="6"/>
      <c r="D37" s="6"/>
      <c r="E37" s="194" t="s">
        <v>0</v>
      </c>
      <c r="F37" s="141"/>
      <c r="G37" s="196"/>
      <c r="H37" s="197"/>
      <c r="I37" s="220"/>
      <c r="J37" s="198"/>
      <c r="K37" s="199"/>
      <c r="L37" s="224"/>
      <c r="M37" s="200"/>
      <c r="N37" s="195"/>
      <c r="O37" s="121"/>
    </row>
    <row r="38" spans="1:15" ht="13.5">
      <c r="A38" s="9"/>
      <c r="B38" s="7" t="s">
        <v>5</v>
      </c>
      <c r="C38" s="6" t="s">
        <v>65</v>
      </c>
      <c r="D38" s="6"/>
      <c r="E38" s="193" t="s">
        <v>0</v>
      </c>
      <c r="F38" s="272"/>
      <c r="G38" s="255"/>
      <c r="H38" s="273"/>
      <c r="I38" s="274"/>
      <c r="J38" s="258"/>
      <c r="K38" s="275"/>
      <c r="L38" s="276"/>
      <c r="M38" s="260"/>
      <c r="N38" s="140"/>
      <c r="O38" s="121"/>
    </row>
    <row r="39" spans="1:15" ht="13.5">
      <c r="A39" s="9"/>
      <c r="B39" s="7"/>
      <c r="C39" s="6"/>
      <c r="D39" s="6" t="s">
        <v>68</v>
      </c>
      <c r="E39" s="213" t="s">
        <v>137</v>
      </c>
      <c r="F39" s="148">
        <v>0</v>
      </c>
      <c r="G39" s="148">
        <v>0</v>
      </c>
      <c r="H39" s="218">
        <f>SUM(F39:G39)</f>
        <v>0</v>
      </c>
      <c r="I39" s="148"/>
      <c r="J39" s="148"/>
      <c r="K39" s="221">
        <f>SUM(I39:J39)</f>
        <v>0</v>
      </c>
      <c r="L39" s="148">
        <v>0</v>
      </c>
      <c r="M39" s="148">
        <v>0</v>
      </c>
      <c r="N39" s="127">
        <f>SUM(L39:M39)</f>
        <v>0</v>
      </c>
      <c r="O39" s="121"/>
    </row>
    <row r="40" spans="1:15" ht="13.5">
      <c r="A40" s="9"/>
      <c r="B40" s="6"/>
      <c r="C40" s="6"/>
      <c r="D40" s="6" t="s">
        <v>25</v>
      </c>
      <c r="E40" s="210" t="s">
        <v>138</v>
      </c>
      <c r="F40" s="148">
        <v>15786</v>
      </c>
      <c r="G40" s="148">
        <v>96528</v>
      </c>
      <c r="H40" s="218">
        <f>SUM(F40:G40)</f>
        <v>112314</v>
      </c>
      <c r="I40" s="148">
        <v>11418.63</v>
      </c>
      <c r="J40" s="148">
        <v>32144.99</v>
      </c>
      <c r="K40" s="221">
        <f>SUM(I40:J40)</f>
        <v>43563.62</v>
      </c>
      <c r="L40" s="148">
        <v>15786</v>
      </c>
      <c r="M40" s="148">
        <v>157559</v>
      </c>
      <c r="N40" s="127">
        <f>SUM(L40:M40)</f>
        <v>173345</v>
      </c>
      <c r="O40" s="121"/>
    </row>
    <row r="41" spans="1:15" ht="13.5">
      <c r="A41" s="9"/>
      <c r="B41" s="6"/>
      <c r="C41" s="6"/>
      <c r="D41" s="3" t="s">
        <v>66</v>
      </c>
      <c r="E41" s="213" t="s">
        <v>0</v>
      </c>
      <c r="F41" s="131">
        <f aca="true" t="shared" si="2" ref="F41:N41">SUM(F39:F40)</f>
        <v>15786</v>
      </c>
      <c r="G41" s="131">
        <f t="shared" si="2"/>
        <v>96528</v>
      </c>
      <c r="H41" s="139">
        <f t="shared" si="2"/>
        <v>112314</v>
      </c>
      <c r="I41" s="108">
        <f t="shared" si="2"/>
        <v>11418.63</v>
      </c>
      <c r="J41" s="108">
        <f t="shared" si="2"/>
        <v>32144.99</v>
      </c>
      <c r="K41" s="222">
        <f t="shared" si="2"/>
        <v>43563.62</v>
      </c>
      <c r="L41" s="149">
        <f t="shared" si="2"/>
        <v>15786</v>
      </c>
      <c r="M41" s="149">
        <f t="shared" si="2"/>
        <v>157559</v>
      </c>
      <c r="N41" s="149">
        <f t="shared" si="2"/>
        <v>173345</v>
      </c>
      <c r="O41" s="121"/>
    </row>
    <row r="42" spans="1:15" ht="13.5">
      <c r="A42" s="9"/>
      <c r="B42" s="6"/>
      <c r="C42" s="6"/>
      <c r="D42" s="3"/>
      <c r="E42" s="194" t="s">
        <v>0</v>
      </c>
      <c r="F42" s="141"/>
      <c r="G42" s="196"/>
      <c r="H42" s="197"/>
      <c r="I42" s="220"/>
      <c r="J42" s="198"/>
      <c r="K42" s="199"/>
      <c r="L42" s="224"/>
      <c r="M42" s="200"/>
      <c r="N42" s="195"/>
      <c r="O42" s="121"/>
    </row>
    <row r="43" spans="1:15" ht="13.5">
      <c r="A43" s="9"/>
      <c r="B43" s="7" t="s">
        <v>6</v>
      </c>
      <c r="C43" s="6" t="s">
        <v>67</v>
      </c>
      <c r="D43" s="6"/>
      <c r="E43" s="193" t="s">
        <v>0</v>
      </c>
      <c r="F43" s="272"/>
      <c r="G43" s="255"/>
      <c r="H43" s="273"/>
      <c r="I43" s="274"/>
      <c r="J43" s="258"/>
      <c r="K43" s="275"/>
      <c r="L43" s="276"/>
      <c r="M43" s="260"/>
      <c r="N43" s="140"/>
      <c r="O43" s="121"/>
    </row>
    <row r="44" spans="1:15" ht="13.5">
      <c r="A44" s="9"/>
      <c r="B44" s="6"/>
      <c r="C44" s="6"/>
      <c r="D44" s="6" t="s">
        <v>69</v>
      </c>
      <c r="E44" s="210" t="s">
        <v>139</v>
      </c>
      <c r="F44" s="148">
        <v>17000</v>
      </c>
      <c r="G44" s="148">
        <v>0</v>
      </c>
      <c r="H44" s="218">
        <f>SUM(F44:G44)</f>
        <v>17000</v>
      </c>
      <c r="I44" s="148">
        <v>27625.82</v>
      </c>
      <c r="J44" s="148"/>
      <c r="K44" s="221">
        <f>SUM(I44:J44)</f>
        <v>27625.82</v>
      </c>
      <c r="L44" s="148">
        <v>31400</v>
      </c>
      <c r="M44" s="148">
        <v>0</v>
      </c>
      <c r="N44" s="127">
        <f>SUM(L44:M44)</f>
        <v>31400</v>
      </c>
      <c r="O44" s="121"/>
    </row>
    <row r="45" spans="1:15" ht="13.5">
      <c r="A45" s="9"/>
      <c r="B45" s="6"/>
      <c r="C45" s="6"/>
      <c r="D45" s="6" t="s">
        <v>64</v>
      </c>
      <c r="E45" s="213" t="s">
        <v>0</v>
      </c>
      <c r="F45" s="131">
        <f>SUM(F44:F44)</f>
        <v>17000</v>
      </c>
      <c r="G45" s="131">
        <f>SUM(G44:G44)</f>
        <v>0</v>
      </c>
      <c r="H45" s="139">
        <f aca="true" t="shared" si="3" ref="H45:N45">SUM(H44:H44)</f>
        <v>17000</v>
      </c>
      <c r="I45" s="108">
        <f t="shared" si="3"/>
        <v>27625.82</v>
      </c>
      <c r="J45" s="108">
        <f t="shared" si="3"/>
        <v>0</v>
      </c>
      <c r="K45" s="222">
        <f t="shared" si="3"/>
        <v>27625.82</v>
      </c>
      <c r="L45" s="149">
        <f t="shared" si="3"/>
        <v>31400</v>
      </c>
      <c r="M45" s="149">
        <f t="shared" si="3"/>
        <v>0</v>
      </c>
      <c r="N45" s="149">
        <f t="shared" si="3"/>
        <v>31400</v>
      </c>
      <c r="O45" s="121"/>
    </row>
    <row r="46" spans="1:15" ht="21.75" customHeight="1" thickBot="1">
      <c r="A46" s="9"/>
      <c r="B46" s="6"/>
      <c r="C46" s="6" t="s">
        <v>0</v>
      </c>
      <c r="D46" s="6" t="s">
        <v>0</v>
      </c>
      <c r="E46" s="194" t="s">
        <v>0</v>
      </c>
      <c r="F46" s="141"/>
      <c r="G46" s="196"/>
      <c r="H46" s="285"/>
      <c r="I46" s="220"/>
      <c r="J46" s="198"/>
      <c r="K46" s="286"/>
      <c r="L46" s="224"/>
      <c r="M46" s="200"/>
      <c r="N46" s="142"/>
      <c r="O46" s="121"/>
    </row>
    <row r="47" spans="1:15" ht="14.25" thickBot="1">
      <c r="A47" s="15"/>
      <c r="B47" s="111" t="s">
        <v>9</v>
      </c>
      <c r="C47" s="112" t="s">
        <v>7</v>
      </c>
      <c r="D47" s="112"/>
      <c r="E47" s="167" t="s">
        <v>0</v>
      </c>
      <c r="F47" s="181">
        <f aca="true" t="shared" si="4" ref="F47:N47">SUM(F28,F36,F41,F45)</f>
        <v>1038931</v>
      </c>
      <c r="G47" s="181">
        <f t="shared" si="4"/>
        <v>331881</v>
      </c>
      <c r="H47" s="282">
        <f t="shared" si="4"/>
        <v>1370812</v>
      </c>
      <c r="I47" s="283">
        <f t="shared" si="4"/>
        <v>609487.45</v>
      </c>
      <c r="J47" s="283">
        <f t="shared" si="4"/>
        <v>97194.66</v>
      </c>
      <c r="K47" s="284">
        <f t="shared" si="4"/>
        <v>706682.11</v>
      </c>
      <c r="L47" s="183">
        <f t="shared" si="4"/>
        <v>1053331</v>
      </c>
      <c r="M47" s="183">
        <f t="shared" si="4"/>
        <v>404912</v>
      </c>
      <c r="N47" s="183">
        <f t="shared" si="4"/>
        <v>1458243</v>
      </c>
      <c r="O47" s="121"/>
    </row>
    <row r="48" spans="1:15" ht="13.5">
      <c r="A48" s="113"/>
      <c r="B48" s="189"/>
      <c r="C48" s="190"/>
      <c r="D48" s="190"/>
      <c r="E48" s="170" t="s">
        <v>0</v>
      </c>
      <c r="F48" s="178"/>
      <c r="G48" s="178"/>
      <c r="H48" s="179"/>
      <c r="I48" s="178"/>
      <c r="J48" s="178"/>
      <c r="K48" s="179"/>
      <c r="L48" s="178"/>
      <c r="M48" s="178"/>
      <c r="N48" s="473"/>
      <c r="O48" s="121"/>
    </row>
    <row r="49" spans="1:15" ht="13.5">
      <c r="A49" s="12" t="s">
        <v>8</v>
      </c>
      <c r="B49" s="5" t="s">
        <v>73</v>
      </c>
      <c r="C49" s="6"/>
      <c r="D49" s="6"/>
      <c r="E49" s="48" t="s">
        <v>0</v>
      </c>
      <c r="F49" s="225"/>
      <c r="G49" s="174"/>
      <c r="H49" s="228"/>
      <c r="I49" s="229"/>
      <c r="J49" s="175"/>
      <c r="K49" s="232"/>
      <c r="L49" s="234"/>
      <c r="M49" s="176"/>
      <c r="N49" s="226"/>
      <c r="O49" s="121"/>
    </row>
    <row r="50" spans="1:15" ht="13.5">
      <c r="A50" s="9"/>
      <c r="B50" s="7" t="s">
        <v>3</v>
      </c>
      <c r="C50" s="6" t="s">
        <v>47</v>
      </c>
      <c r="D50" s="6"/>
      <c r="E50" s="49" t="s">
        <v>0</v>
      </c>
      <c r="F50" s="272"/>
      <c r="G50" s="255"/>
      <c r="H50" s="277"/>
      <c r="I50" s="274"/>
      <c r="J50" s="258"/>
      <c r="K50" s="278"/>
      <c r="L50" s="276"/>
      <c r="M50" s="260"/>
      <c r="N50" s="140"/>
      <c r="O50" s="121"/>
    </row>
    <row r="51" spans="1:15" ht="13.5">
      <c r="A51" s="9"/>
      <c r="B51" s="6"/>
      <c r="C51" s="6"/>
      <c r="D51" s="63" t="s">
        <v>194</v>
      </c>
      <c r="E51" s="56">
        <v>1100</v>
      </c>
      <c r="F51" s="148">
        <v>151726</v>
      </c>
      <c r="G51" s="148">
        <v>89264.6</v>
      </c>
      <c r="H51" s="109">
        <f>SUM(F51:G51)</f>
        <v>240990.6</v>
      </c>
      <c r="I51" s="148">
        <v>109659.93</v>
      </c>
      <c r="J51" s="148">
        <v>10756.71</v>
      </c>
      <c r="K51" s="146">
        <f>SUM(I51:J51)</f>
        <v>120416.63999999998</v>
      </c>
      <c r="L51" s="148">
        <v>205490.6</v>
      </c>
      <c r="M51" s="148">
        <v>35500</v>
      </c>
      <c r="N51" s="127">
        <f>SUM(L51:M51)</f>
        <v>240990.6</v>
      </c>
      <c r="O51" s="121"/>
    </row>
    <row r="52" spans="1:15" ht="13.5">
      <c r="A52" s="9"/>
      <c r="B52" s="6"/>
      <c r="C52" s="6"/>
      <c r="D52" s="6" t="s">
        <v>42</v>
      </c>
      <c r="E52" s="57">
        <v>1200</v>
      </c>
      <c r="F52" s="148">
        <v>0</v>
      </c>
      <c r="G52" s="148">
        <v>0</v>
      </c>
      <c r="H52" s="109">
        <f>SUM(F52:G52)</f>
        <v>0</v>
      </c>
      <c r="I52" s="148"/>
      <c r="J52" s="148"/>
      <c r="K52" s="146">
        <f>SUM(I52:J52)</f>
        <v>0</v>
      </c>
      <c r="L52" s="148">
        <v>0</v>
      </c>
      <c r="M52" s="148">
        <v>0</v>
      </c>
      <c r="N52" s="127">
        <f>SUM(L52:M52)</f>
        <v>0</v>
      </c>
      <c r="O52" s="121"/>
    </row>
    <row r="53" spans="1:15" ht="13.5">
      <c r="A53" s="9"/>
      <c r="B53" s="6"/>
      <c r="C53" s="6"/>
      <c r="D53" s="6" t="s">
        <v>43</v>
      </c>
      <c r="E53" s="58">
        <v>1300</v>
      </c>
      <c r="F53" s="148">
        <v>72225</v>
      </c>
      <c r="G53" s="148">
        <v>0</v>
      </c>
      <c r="H53" s="109">
        <f>SUM(F53:G53)</f>
        <v>72225</v>
      </c>
      <c r="I53" s="148">
        <v>41737.49</v>
      </c>
      <c r="J53" s="148"/>
      <c r="K53" s="146">
        <f>SUM(I53:J53)</f>
        <v>41737.49</v>
      </c>
      <c r="L53" s="148">
        <v>72225</v>
      </c>
      <c r="M53" s="148"/>
      <c r="N53" s="127">
        <f>SUM(L53:M53)</f>
        <v>72225</v>
      </c>
      <c r="O53" s="121"/>
    </row>
    <row r="54" spans="1:15" ht="13.5">
      <c r="A54" s="9"/>
      <c r="B54" s="6"/>
      <c r="C54" s="6"/>
      <c r="D54" s="6" t="s">
        <v>44</v>
      </c>
      <c r="E54" s="57">
        <v>1900</v>
      </c>
      <c r="F54" s="148">
        <v>0</v>
      </c>
      <c r="G54" s="148">
        <v>0</v>
      </c>
      <c r="H54" s="109">
        <f>SUM(F54:G54)</f>
        <v>0</v>
      </c>
      <c r="I54" s="148"/>
      <c r="J54" s="148"/>
      <c r="K54" s="146">
        <f>SUM(I54:J54)</f>
        <v>0</v>
      </c>
      <c r="L54" s="148">
        <v>0</v>
      </c>
      <c r="M54" s="148">
        <v>0</v>
      </c>
      <c r="N54" s="127">
        <f>SUM(L54:M54)</f>
        <v>0</v>
      </c>
      <c r="O54" s="121"/>
    </row>
    <row r="55" spans="1:15" ht="13.5">
      <c r="A55" s="9"/>
      <c r="B55" s="6"/>
      <c r="C55" s="6"/>
      <c r="D55" s="6" t="s">
        <v>49</v>
      </c>
      <c r="E55" s="52" t="s">
        <v>0</v>
      </c>
      <c r="F55" s="131">
        <f>SUM(F51:F54)</f>
        <v>223951</v>
      </c>
      <c r="G55" s="131">
        <f>SUM(G51:G54)</f>
        <v>89264.6</v>
      </c>
      <c r="H55" s="131">
        <f>SUM(H51:H54)</f>
        <v>313215.6</v>
      </c>
      <c r="I55" s="108">
        <f aca="true" t="shared" si="5" ref="I55:N55">SUM(I51:I54)</f>
        <v>151397.41999999998</v>
      </c>
      <c r="J55" s="108">
        <f t="shared" si="5"/>
        <v>10756.71</v>
      </c>
      <c r="K55" s="108">
        <f t="shared" si="5"/>
        <v>162154.12999999998</v>
      </c>
      <c r="L55" s="149">
        <f t="shared" si="5"/>
        <v>277715.6</v>
      </c>
      <c r="M55" s="149">
        <f t="shared" si="5"/>
        <v>35500</v>
      </c>
      <c r="N55" s="149">
        <f t="shared" si="5"/>
        <v>313215.6</v>
      </c>
      <c r="O55" s="121"/>
    </row>
    <row r="56" spans="1:15" ht="13.5">
      <c r="A56" s="13"/>
      <c r="B56" s="3"/>
      <c r="C56" s="3"/>
      <c r="D56" s="3"/>
      <c r="E56" s="48" t="s">
        <v>0</v>
      </c>
      <c r="F56" s="141"/>
      <c r="G56" s="196"/>
      <c r="H56" s="227"/>
      <c r="I56" s="220"/>
      <c r="J56" s="198"/>
      <c r="K56" s="231"/>
      <c r="L56" s="224"/>
      <c r="M56" s="200"/>
      <c r="N56" s="195"/>
      <c r="O56" s="121"/>
    </row>
    <row r="57" spans="1:15" ht="13.5">
      <c r="A57" s="13"/>
      <c r="B57" s="14" t="s">
        <v>4</v>
      </c>
      <c r="C57" s="3" t="s">
        <v>98</v>
      </c>
      <c r="D57" s="3"/>
      <c r="E57" s="49" t="s">
        <v>0</v>
      </c>
      <c r="F57" s="272"/>
      <c r="G57" s="255"/>
      <c r="H57" s="277"/>
      <c r="I57" s="274"/>
      <c r="J57" s="258"/>
      <c r="K57" s="278"/>
      <c r="L57" s="276"/>
      <c r="M57" s="260"/>
      <c r="N57" s="140"/>
      <c r="O57" s="121"/>
    </row>
    <row r="58" spans="1:15" ht="13.5">
      <c r="A58" s="13"/>
      <c r="B58" s="14"/>
      <c r="C58" s="3"/>
      <c r="D58" s="449" t="s">
        <v>195</v>
      </c>
      <c r="E58" s="56">
        <v>2100</v>
      </c>
      <c r="F58" s="148">
        <v>147306.49</v>
      </c>
      <c r="G58" s="148">
        <v>24240</v>
      </c>
      <c r="H58" s="109">
        <f>SUM(F58:G58)</f>
        <v>171546.49</v>
      </c>
      <c r="I58" s="230">
        <v>54991.87</v>
      </c>
      <c r="J58" s="148">
        <v>33501.63</v>
      </c>
      <c r="K58" s="233">
        <f>SUM(I58:J58)</f>
        <v>88493.5</v>
      </c>
      <c r="L58" s="148">
        <v>65000</v>
      </c>
      <c r="M58" s="148">
        <v>106546.49</v>
      </c>
      <c r="N58" s="127">
        <f>SUM(L58:M58)</f>
        <v>171546.49</v>
      </c>
      <c r="O58" s="121"/>
    </row>
    <row r="59" spans="1:15" ht="13.5">
      <c r="A59" s="9"/>
      <c r="B59" s="6"/>
      <c r="C59" s="6"/>
      <c r="D59" s="6" t="s">
        <v>94</v>
      </c>
      <c r="E59" s="57">
        <v>2200</v>
      </c>
      <c r="F59" s="148">
        <v>0</v>
      </c>
      <c r="G59" s="148">
        <v>52060.8</v>
      </c>
      <c r="H59" s="109">
        <f>SUM(F59:G59)</f>
        <v>52060.8</v>
      </c>
      <c r="I59" s="148"/>
      <c r="J59" s="148">
        <v>30405.79</v>
      </c>
      <c r="K59" s="146">
        <f>SUM(I59:J59)</f>
        <v>30405.79</v>
      </c>
      <c r="L59" s="148">
        <v>0</v>
      </c>
      <c r="M59" s="148">
        <v>52061</v>
      </c>
      <c r="N59" s="127">
        <f>SUM(L59:M59)</f>
        <v>52061</v>
      </c>
      <c r="O59" s="121"/>
    </row>
    <row r="60" spans="1:15" ht="13.5">
      <c r="A60" s="9"/>
      <c r="B60" s="6"/>
      <c r="C60" s="6"/>
      <c r="D60" s="6" t="s">
        <v>95</v>
      </c>
      <c r="E60" s="57">
        <v>2300</v>
      </c>
      <c r="F60" s="148">
        <v>0</v>
      </c>
      <c r="G60" s="148">
        <v>0</v>
      </c>
      <c r="H60" s="109">
        <f>SUM(F60:G60)</f>
        <v>0</v>
      </c>
      <c r="I60" s="148"/>
      <c r="J60" s="148"/>
      <c r="K60" s="146">
        <f>SUM(I60:J60)</f>
        <v>0</v>
      </c>
      <c r="L60" s="148">
        <v>0</v>
      </c>
      <c r="M60" s="148">
        <v>0</v>
      </c>
      <c r="N60" s="127">
        <f>SUM(L60:M60)</f>
        <v>0</v>
      </c>
      <c r="O60" s="121"/>
    </row>
    <row r="61" spans="1:15" ht="13.5">
      <c r="A61" s="9"/>
      <c r="B61" s="6"/>
      <c r="C61" s="6"/>
      <c r="D61" s="6" t="s">
        <v>50</v>
      </c>
      <c r="E61" s="58">
        <v>2400</v>
      </c>
      <c r="F61" s="148">
        <v>33472.4</v>
      </c>
      <c r="G61" s="148">
        <v>0</v>
      </c>
      <c r="H61" s="109">
        <f>SUM(F61:G61)</f>
        <v>33472.4</v>
      </c>
      <c r="I61" s="148">
        <v>17678.85</v>
      </c>
      <c r="J61" s="148"/>
      <c r="K61" s="146">
        <f>SUM(I61:J61)</f>
        <v>17678.85</v>
      </c>
      <c r="L61" s="148">
        <v>33472.4</v>
      </c>
      <c r="M61" s="148"/>
      <c r="N61" s="127">
        <f>SUM(L61:M61)</f>
        <v>33472.4</v>
      </c>
      <c r="O61" s="121"/>
    </row>
    <row r="62" spans="1:15" ht="13.5">
      <c r="A62" s="9"/>
      <c r="B62" s="6"/>
      <c r="C62" s="6"/>
      <c r="D62" s="6" t="s">
        <v>96</v>
      </c>
      <c r="E62" s="57">
        <v>2900</v>
      </c>
      <c r="F62" s="148">
        <v>0</v>
      </c>
      <c r="G62" s="148">
        <v>0</v>
      </c>
      <c r="H62" s="109">
        <f>SUM(F62:G62)</f>
        <v>0</v>
      </c>
      <c r="I62" s="148"/>
      <c r="J62" s="148"/>
      <c r="K62" s="146">
        <f>SUM(I62:J62)</f>
        <v>0</v>
      </c>
      <c r="L62" s="148">
        <v>0</v>
      </c>
      <c r="M62" s="148">
        <v>0</v>
      </c>
      <c r="N62" s="127">
        <f>SUM(L62:M62)</f>
        <v>0</v>
      </c>
      <c r="O62" s="121"/>
    </row>
    <row r="63" spans="1:15" ht="13.5">
      <c r="A63" s="9"/>
      <c r="B63" s="6"/>
      <c r="C63" s="6"/>
      <c r="D63" s="110" t="s">
        <v>97</v>
      </c>
      <c r="E63" s="52" t="s">
        <v>0</v>
      </c>
      <c r="F63" s="131">
        <f>SUM(F58:F62)</f>
        <v>180778.88999999998</v>
      </c>
      <c r="G63" s="131">
        <f>SUM(G58:G62)</f>
        <v>76300.8</v>
      </c>
      <c r="H63" s="131">
        <f>SUM(H58:H62)</f>
        <v>257079.68999999997</v>
      </c>
      <c r="I63" s="108">
        <f aca="true" t="shared" si="6" ref="I63:N63">SUM(I58:I62)</f>
        <v>72670.72</v>
      </c>
      <c r="J63" s="108">
        <f t="shared" si="6"/>
        <v>63907.42</v>
      </c>
      <c r="K63" s="108">
        <f t="shared" si="6"/>
        <v>136578.14</v>
      </c>
      <c r="L63" s="149">
        <f t="shared" si="6"/>
        <v>98472.4</v>
      </c>
      <c r="M63" s="149">
        <f t="shared" si="6"/>
        <v>158607.49</v>
      </c>
      <c r="N63" s="149">
        <f t="shared" si="6"/>
        <v>257079.88999999998</v>
      </c>
      <c r="O63" s="121"/>
    </row>
    <row r="64" spans="1:15" ht="13.5">
      <c r="A64" s="9"/>
      <c r="B64" s="6"/>
      <c r="C64" s="6"/>
      <c r="D64" s="6"/>
      <c r="E64" s="48"/>
      <c r="F64" s="141"/>
      <c r="G64" s="196"/>
      <c r="H64" s="261"/>
      <c r="I64" s="279"/>
      <c r="J64" s="280"/>
      <c r="K64" s="281"/>
      <c r="L64" s="224"/>
      <c r="M64" s="200"/>
      <c r="N64" s="262"/>
      <c r="O64" s="121"/>
    </row>
    <row r="65" spans="1:15" ht="13.5">
      <c r="A65" s="9"/>
      <c r="B65" s="7" t="s">
        <v>5</v>
      </c>
      <c r="C65" s="6" t="s">
        <v>27</v>
      </c>
      <c r="D65" s="6"/>
      <c r="E65" s="49" t="s">
        <v>0</v>
      </c>
      <c r="F65" s="272"/>
      <c r="G65" s="255"/>
      <c r="H65" s="277"/>
      <c r="I65" s="274"/>
      <c r="J65" s="258"/>
      <c r="K65" s="278"/>
      <c r="L65" s="276"/>
      <c r="M65" s="260"/>
      <c r="N65" s="140"/>
      <c r="O65" s="121"/>
    </row>
    <row r="66" spans="1:15" ht="13.5">
      <c r="A66" s="9"/>
      <c r="B66" s="6"/>
      <c r="C66" s="6"/>
      <c r="D66" s="17" t="s">
        <v>28</v>
      </c>
      <c r="E66" s="60" t="s">
        <v>76</v>
      </c>
      <c r="F66" s="148">
        <v>42773.76</v>
      </c>
      <c r="G66" s="148">
        <v>9595</v>
      </c>
      <c r="H66" s="109">
        <f aca="true" t="shared" si="7" ref="H66:H74">SUM(F66:G66)</f>
        <v>52368.76</v>
      </c>
      <c r="I66" s="148">
        <v>28895.34</v>
      </c>
      <c r="J66" s="148"/>
      <c r="K66" s="146">
        <f aca="true" t="shared" si="8" ref="K66:K74">SUM(I66:J66)</f>
        <v>28895.34</v>
      </c>
      <c r="L66" s="148">
        <v>50368.76</v>
      </c>
      <c r="M66" s="148">
        <v>2000</v>
      </c>
      <c r="N66" s="127">
        <f aca="true" t="shared" si="9" ref="N66:N74">SUM(L66:M66)</f>
        <v>52368.76</v>
      </c>
      <c r="O66" s="121"/>
    </row>
    <row r="67" spans="1:15" ht="13.5">
      <c r="A67" s="9"/>
      <c r="B67" s="6"/>
      <c r="C67" s="6"/>
      <c r="D67" s="17" t="s">
        <v>29</v>
      </c>
      <c r="E67" s="61" t="s">
        <v>77</v>
      </c>
      <c r="F67" s="148">
        <v>0</v>
      </c>
      <c r="G67" s="148">
        <v>0</v>
      </c>
      <c r="H67" s="109">
        <f t="shared" si="7"/>
        <v>0</v>
      </c>
      <c r="I67" s="148"/>
      <c r="J67" s="148"/>
      <c r="K67" s="146">
        <f t="shared" si="8"/>
        <v>0</v>
      </c>
      <c r="L67" s="148">
        <v>0</v>
      </c>
      <c r="M67" s="148">
        <v>0</v>
      </c>
      <c r="N67" s="127">
        <f t="shared" si="9"/>
        <v>0</v>
      </c>
      <c r="O67" s="121"/>
    </row>
    <row r="68" spans="1:15" ht="13.5">
      <c r="A68" s="9"/>
      <c r="B68" s="6"/>
      <c r="C68" s="6"/>
      <c r="D68" s="17" t="s">
        <v>48</v>
      </c>
      <c r="E68" s="61" t="s">
        <v>78</v>
      </c>
      <c r="F68" s="148">
        <v>21824.84</v>
      </c>
      <c r="G68" s="148">
        <v>4951.16</v>
      </c>
      <c r="H68" s="109">
        <f t="shared" si="7"/>
        <v>26776</v>
      </c>
      <c r="I68" s="148">
        <v>7701.03</v>
      </c>
      <c r="J68" s="148">
        <v>5115.05</v>
      </c>
      <c r="K68" s="146">
        <f t="shared" si="8"/>
        <v>12816.08</v>
      </c>
      <c r="L68" s="148">
        <v>16576.36</v>
      </c>
      <c r="M68" s="148">
        <v>10200</v>
      </c>
      <c r="N68" s="127">
        <f t="shared" si="9"/>
        <v>26776.36</v>
      </c>
      <c r="O68" s="121"/>
    </row>
    <row r="69" spans="1:15" ht="13.5">
      <c r="A69" s="9"/>
      <c r="B69" s="6"/>
      <c r="C69" s="6"/>
      <c r="D69" s="6" t="s">
        <v>30</v>
      </c>
      <c r="E69" s="61" t="s">
        <v>79</v>
      </c>
      <c r="F69" s="148">
        <v>41956</v>
      </c>
      <c r="G69" s="148">
        <v>11464</v>
      </c>
      <c r="H69" s="109">
        <f t="shared" si="7"/>
        <v>53420</v>
      </c>
      <c r="I69" s="148">
        <v>35697.63</v>
      </c>
      <c r="J69" s="148">
        <v>5198.52</v>
      </c>
      <c r="K69" s="146">
        <f t="shared" si="8"/>
        <v>40896.149999999994</v>
      </c>
      <c r="L69" s="148">
        <v>43020</v>
      </c>
      <c r="M69" s="148">
        <v>10400</v>
      </c>
      <c r="N69" s="127">
        <f t="shared" si="9"/>
        <v>53420</v>
      </c>
      <c r="O69" s="121"/>
    </row>
    <row r="70" spans="1:15" ht="13.5">
      <c r="A70" s="9"/>
      <c r="B70" s="6"/>
      <c r="C70" s="6"/>
      <c r="D70" s="6" t="s">
        <v>31</v>
      </c>
      <c r="E70" s="51" t="s">
        <v>80</v>
      </c>
      <c r="F70" s="148">
        <v>6400</v>
      </c>
      <c r="G70" s="148">
        <v>1200</v>
      </c>
      <c r="H70" s="109">
        <f t="shared" si="7"/>
        <v>7600</v>
      </c>
      <c r="I70" s="148">
        <v>671.1800000000001</v>
      </c>
      <c r="J70" s="148">
        <v>471.18</v>
      </c>
      <c r="K70" s="146">
        <f t="shared" si="8"/>
        <v>1142.3600000000001</v>
      </c>
      <c r="L70" s="148">
        <v>6600</v>
      </c>
      <c r="M70" s="148">
        <v>1000</v>
      </c>
      <c r="N70" s="127">
        <f t="shared" si="9"/>
        <v>7600</v>
      </c>
      <c r="O70" s="121"/>
    </row>
    <row r="71" spans="1:15" ht="13.5">
      <c r="A71" s="9"/>
      <c r="B71" s="6"/>
      <c r="C71" s="6"/>
      <c r="D71" s="6" t="s">
        <v>91</v>
      </c>
      <c r="E71" s="61" t="s">
        <v>121</v>
      </c>
      <c r="F71" s="148">
        <v>6310</v>
      </c>
      <c r="G71" s="148">
        <v>3600</v>
      </c>
      <c r="H71" s="109">
        <f t="shared" si="7"/>
        <v>9910</v>
      </c>
      <c r="I71" s="148">
        <v>6246.06</v>
      </c>
      <c r="J71" s="148">
        <v>1812.94</v>
      </c>
      <c r="K71" s="146">
        <f t="shared" si="8"/>
        <v>8059</v>
      </c>
      <c r="L71" s="148">
        <v>6910</v>
      </c>
      <c r="M71" s="148">
        <v>3000</v>
      </c>
      <c r="N71" s="127">
        <f t="shared" si="9"/>
        <v>9910</v>
      </c>
      <c r="O71" s="121"/>
    </row>
    <row r="72" spans="1:15" ht="13.5">
      <c r="A72" s="9"/>
      <c r="B72" s="6"/>
      <c r="C72" s="6"/>
      <c r="D72" s="6" t="s">
        <v>192</v>
      </c>
      <c r="E72" s="61" t="s">
        <v>81</v>
      </c>
      <c r="F72" s="148">
        <v>0</v>
      </c>
      <c r="G72" s="148">
        <v>0</v>
      </c>
      <c r="H72" s="109">
        <f t="shared" si="7"/>
        <v>0</v>
      </c>
      <c r="I72" s="148"/>
      <c r="J72" s="148"/>
      <c r="K72" s="146">
        <f t="shared" si="8"/>
        <v>0</v>
      </c>
      <c r="L72" s="148">
        <v>0</v>
      </c>
      <c r="M72" s="148">
        <v>0</v>
      </c>
      <c r="N72" s="127">
        <f t="shared" si="9"/>
        <v>0</v>
      </c>
      <c r="O72" s="121"/>
    </row>
    <row r="73" spans="1:15" ht="13.5">
      <c r="A73" s="9"/>
      <c r="B73" s="6"/>
      <c r="C73" s="6"/>
      <c r="D73" s="6" t="s">
        <v>193</v>
      </c>
      <c r="E73" s="58" t="s">
        <v>191</v>
      </c>
      <c r="F73" s="148">
        <v>0</v>
      </c>
      <c r="G73" s="148">
        <v>0</v>
      </c>
      <c r="H73" s="109">
        <f t="shared" si="7"/>
        <v>0</v>
      </c>
      <c r="I73" s="148"/>
      <c r="J73" s="148"/>
      <c r="K73" s="146">
        <f t="shared" si="8"/>
        <v>0</v>
      </c>
      <c r="L73" s="148">
        <v>0</v>
      </c>
      <c r="M73" s="148">
        <v>0</v>
      </c>
      <c r="N73" s="127">
        <f t="shared" si="9"/>
        <v>0</v>
      </c>
      <c r="O73" s="121"/>
    </row>
    <row r="74" spans="1:15" ht="13.5">
      <c r="A74" s="9"/>
      <c r="B74" s="6"/>
      <c r="C74" s="6"/>
      <c r="D74" s="6" t="s">
        <v>32</v>
      </c>
      <c r="E74" s="61" t="s">
        <v>82</v>
      </c>
      <c r="F74" s="148">
        <v>0</v>
      </c>
      <c r="G74" s="148">
        <v>0</v>
      </c>
      <c r="H74" s="109">
        <f t="shared" si="7"/>
        <v>0</v>
      </c>
      <c r="I74" s="148"/>
      <c r="J74" s="148"/>
      <c r="K74" s="146">
        <f t="shared" si="8"/>
        <v>0</v>
      </c>
      <c r="L74" s="148">
        <v>0</v>
      </c>
      <c r="M74" s="148">
        <v>0</v>
      </c>
      <c r="N74" s="127">
        <f t="shared" si="9"/>
        <v>0</v>
      </c>
      <c r="O74" s="121"/>
    </row>
    <row r="75" spans="1:15" ht="13.5">
      <c r="A75" s="9"/>
      <c r="B75" s="6"/>
      <c r="C75" s="6"/>
      <c r="D75" s="6" t="s">
        <v>51</v>
      </c>
      <c r="E75" s="52" t="s">
        <v>0</v>
      </c>
      <c r="F75" s="131">
        <f aca="true" t="shared" si="10" ref="F75:N75">SUM(F66:F74)</f>
        <v>119264.6</v>
      </c>
      <c r="G75" s="131">
        <f t="shared" si="10"/>
        <v>30810.16</v>
      </c>
      <c r="H75" s="131">
        <f t="shared" si="10"/>
        <v>150074.76</v>
      </c>
      <c r="I75" s="108">
        <f t="shared" si="10"/>
        <v>79211.23999999999</v>
      </c>
      <c r="J75" s="108">
        <f t="shared" si="10"/>
        <v>12597.69</v>
      </c>
      <c r="K75" s="108">
        <f t="shared" si="10"/>
        <v>91808.93</v>
      </c>
      <c r="L75" s="149">
        <f t="shared" si="10"/>
        <v>123475.12</v>
      </c>
      <c r="M75" s="149">
        <f t="shared" si="10"/>
        <v>26600</v>
      </c>
      <c r="N75" s="149">
        <f t="shared" si="10"/>
        <v>150075.12</v>
      </c>
      <c r="O75" s="121"/>
    </row>
    <row r="76" spans="1:15" ht="13.5">
      <c r="A76" s="9"/>
      <c r="B76" s="6"/>
      <c r="C76" s="6"/>
      <c r="D76" s="6"/>
      <c r="E76" s="48" t="s">
        <v>0</v>
      </c>
      <c r="F76" s="141"/>
      <c r="G76" s="174"/>
      <c r="H76" s="227"/>
      <c r="I76" s="220"/>
      <c r="J76" s="198"/>
      <c r="K76" s="231"/>
      <c r="L76" s="224"/>
      <c r="M76" s="200"/>
      <c r="N76" s="195"/>
      <c r="O76" s="121"/>
    </row>
    <row r="77" spans="1:15" ht="13.5">
      <c r="A77" s="9"/>
      <c r="B77" s="18" t="s">
        <v>6</v>
      </c>
      <c r="C77" s="8" t="s">
        <v>33</v>
      </c>
      <c r="D77" s="8"/>
      <c r="E77" s="49" t="s">
        <v>0</v>
      </c>
      <c r="F77" s="272"/>
      <c r="G77" s="255"/>
      <c r="H77" s="277"/>
      <c r="I77" s="274"/>
      <c r="J77" s="258"/>
      <c r="K77" s="278"/>
      <c r="L77" s="276"/>
      <c r="M77" s="260"/>
      <c r="N77" s="140"/>
      <c r="O77" s="121"/>
    </row>
    <row r="78" spans="1:15" ht="13.5">
      <c r="A78" s="9"/>
      <c r="B78" s="18"/>
      <c r="C78" s="8"/>
      <c r="D78" s="8" t="s">
        <v>52</v>
      </c>
      <c r="E78" s="56">
        <v>4100</v>
      </c>
      <c r="F78" s="148">
        <v>0</v>
      </c>
      <c r="G78" s="148">
        <v>16000</v>
      </c>
      <c r="H78" s="109">
        <f>SUM(F78:G78)</f>
        <v>16000</v>
      </c>
      <c r="I78" s="148"/>
      <c r="J78" s="148">
        <v>15478.59</v>
      </c>
      <c r="K78" s="146">
        <f>SUM(I78:J78)</f>
        <v>15478.59</v>
      </c>
      <c r="L78" s="148">
        <v>0</v>
      </c>
      <c r="M78" s="148">
        <v>16000</v>
      </c>
      <c r="N78" s="127">
        <f>SUM(L78:M78)</f>
        <v>16000</v>
      </c>
      <c r="O78" s="121"/>
    </row>
    <row r="79" spans="1:15" ht="13.5">
      <c r="A79" s="9"/>
      <c r="B79" s="18"/>
      <c r="C79" s="8"/>
      <c r="D79" s="6" t="s">
        <v>53</v>
      </c>
      <c r="E79" s="50">
        <v>4200</v>
      </c>
      <c r="F79" s="148">
        <v>0</v>
      </c>
      <c r="G79" s="148">
        <v>1000</v>
      </c>
      <c r="H79" s="109">
        <f>SUM(F79:G79)</f>
        <v>1000</v>
      </c>
      <c r="I79" s="148"/>
      <c r="J79" s="148">
        <v>378.79</v>
      </c>
      <c r="K79" s="146">
        <f>SUM(I79:J79)</f>
        <v>378.79</v>
      </c>
      <c r="L79" s="148">
        <v>0</v>
      </c>
      <c r="M79" s="148">
        <v>1000</v>
      </c>
      <c r="N79" s="127">
        <f>SUM(L79:M79)</f>
        <v>1000</v>
      </c>
      <c r="O79" s="121"/>
    </row>
    <row r="80" spans="1:15" ht="13.5">
      <c r="A80" s="9"/>
      <c r="B80" s="18"/>
      <c r="C80" s="8"/>
      <c r="D80" s="8" t="s">
        <v>54</v>
      </c>
      <c r="E80" s="57">
        <v>4300</v>
      </c>
      <c r="F80" s="148">
        <v>6404.56</v>
      </c>
      <c r="G80" s="148">
        <v>17955.44</v>
      </c>
      <c r="H80" s="109">
        <f>SUM(F80:G80)</f>
        <v>24360</v>
      </c>
      <c r="I80" s="148">
        <v>1183.05</v>
      </c>
      <c r="J80" s="148">
        <v>10773.17</v>
      </c>
      <c r="K80" s="146">
        <f>SUM(I80:J80)</f>
        <v>11956.22</v>
      </c>
      <c r="L80" s="148">
        <v>10814.2</v>
      </c>
      <c r="M80" s="148">
        <v>21545.8</v>
      </c>
      <c r="N80" s="127">
        <f>SUM(L80:M80)</f>
        <v>32360</v>
      </c>
      <c r="O80" s="121"/>
    </row>
    <row r="81" spans="1:15" ht="13.5">
      <c r="A81" s="9"/>
      <c r="B81" s="18"/>
      <c r="C81" s="8"/>
      <c r="D81" s="8" t="s">
        <v>55</v>
      </c>
      <c r="E81" s="58">
        <v>4400</v>
      </c>
      <c r="F81" s="148">
        <v>10000</v>
      </c>
      <c r="G81" s="148">
        <v>28200</v>
      </c>
      <c r="H81" s="109">
        <f>SUM(F81:G81)</f>
        <v>38200</v>
      </c>
      <c r="I81" s="148">
        <v>4852.5</v>
      </c>
      <c r="J81" s="148">
        <v>23018.079999999998</v>
      </c>
      <c r="K81" s="146">
        <f>SUM(I81:J81)</f>
        <v>27870.579999999998</v>
      </c>
      <c r="L81" s="148">
        <v>5000</v>
      </c>
      <c r="M81" s="148">
        <v>37500</v>
      </c>
      <c r="N81" s="127">
        <f>SUM(L81:M81)</f>
        <v>42500</v>
      </c>
      <c r="O81" s="121"/>
    </row>
    <row r="82" spans="1:15" ht="13.5">
      <c r="A82" s="9"/>
      <c r="B82" s="18"/>
      <c r="C82" s="8"/>
      <c r="D82" s="8" t="s">
        <v>56</v>
      </c>
      <c r="E82" s="57">
        <v>4700</v>
      </c>
      <c r="F82" s="148">
        <v>1000</v>
      </c>
      <c r="G82" s="148">
        <v>24000</v>
      </c>
      <c r="H82" s="109">
        <f>SUM(F82:G82)</f>
        <v>25000</v>
      </c>
      <c r="I82" s="148"/>
      <c r="J82" s="148">
        <v>22975.28</v>
      </c>
      <c r="K82" s="146">
        <f>SUM(I82:J82)</f>
        <v>22975.28</v>
      </c>
      <c r="L82" s="148">
        <v>0</v>
      </c>
      <c r="M82" s="148">
        <v>25000</v>
      </c>
      <c r="N82" s="127">
        <f>SUM(L82:M82)</f>
        <v>25000</v>
      </c>
      <c r="O82" s="121"/>
    </row>
    <row r="83" spans="1:15" ht="13.5">
      <c r="A83" s="9"/>
      <c r="B83" s="18"/>
      <c r="C83" s="8"/>
      <c r="D83" s="8" t="s">
        <v>57</v>
      </c>
      <c r="E83" s="52" t="s">
        <v>0</v>
      </c>
      <c r="F83" s="131">
        <f>SUM(F78:F82)</f>
        <v>17404.56</v>
      </c>
      <c r="G83" s="131">
        <f>SUM(G78:G82)</f>
        <v>87155.44</v>
      </c>
      <c r="H83" s="131">
        <f>SUM(H78:H82)</f>
        <v>104560</v>
      </c>
      <c r="I83" s="108">
        <f aca="true" t="shared" si="11" ref="I83:N83">SUM(I78:I82)</f>
        <v>6035.55</v>
      </c>
      <c r="J83" s="108">
        <f t="shared" si="11"/>
        <v>72623.91</v>
      </c>
      <c r="K83" s="108">
        <f t="shared" si="11"/>
        <v>78659.45999999999</v>
      </c>
      <c r="L83" s="149">
        <f t="shared" si="11"/>
        <v>15814.2</v>
      </c>
      <c r="M83" s="149">
        <f t="shared" si="11"/>
        <v>101045.8</v>
      </c>
      <c r="N83" s="149">
        <f t="shared" si="11"/>
        <v>116860</v>
      </c>
      <c r="O83" s="121"/>
    </row>
    <row r="84" spans="1:15" ht="13.5">
      <c r="A84" s="9"/>
      <c r="B84" s="7"/>
      <c r="C84" s="6"/>
      <c r="D84" s="6"/>
      <c r="E84" s="48" t="s">
        <v>0</v>
      </c>
      <c r="F84" s="141"/>
      <c r="G84" s="196"/>
      <c r="H84" s="227"/>
      <c r="I84" s="220"/>
      <c r="J84" s="198"/>
      <c r="K84" s="231"/>
      <c r="L84" s="224"/>
      <c r="M84" s="200"/>
      <c r="N84" s="195"/>
      <c r="O84" s="121"/>
    </row>
    <row r="85" spans="1:15" ht="13.5">
      <c r="A85" s="9"/>
      <c r="B85" s="7" t="s">
        <v>9</v>
      </c>
      <c r="C85" s="6" t="s">
        <v>34</v>
      </c>
      <c r="D85" s="6"/>
      <c r="E85" s="49" t="s">
        <v>0</v>
      </c>
      <c r="F85" s="272"/>
      <c r="G85" s="255"/>
      <c r="H85" s="277"/>
      <c r="I85" s="274"/>
      <c r="J85" s="258"/>
      <c r="K85" s="278"/>
      <c r="L85" s="276"/>
      <c r="M85" s="260"/>
      <c r="N85" s="140"/>
      <c r="O85" s="121"/>
    </row>
    <row r="86" spans="1:15" ht="13.5">
      <c r="A86" s="9"/>
      <c r="B86" s="7"/>
      <c r="C86" s="6"/>
      <c r="D86" s="6" t="s">
        <v>175</v>
      </c>
      <c r="E86" s="49">
        <v>5100</v>
      </c>
      <c r="F86" s="148">
        <v>0</v>
      </c>
      <c r="G86" s="148">
        <v>0</v>
      </c>
      <c r="H86" s="109">
        <f>SUM(F86:G86)</f>
        <v>0</v>
      </c>
      <c r="I86" s="148"/>
      <c r="J86" s="148"/>
      <c r="K86" s="146">
        <f>SUM(I86:J86)</f>
        <v>0</v>
      </c>
      <c r="L86" s="148">
        <v>0</v>
      </c>
      <c r="M86" s="148">
        <v>0</v>
      </c>
      <c r="N86" s="127">
        <f>SUM(L86:M86)</f>
        <v>0</v>
      </c>
      <c r="O86" s="121"/>
    </row>
    <row r="87" spans="1:15" ht="13.5">
      <c r="A87" s="9"/>
      <c r="B87" s="7"/>
      <c r="C87" s="6"/>
      <c r="D87" s="6" t="s">
        <v>35</v>
      </c>
      <c r="E87" s="49">
        <v>5200</v>
      </c>
      <c r="F87" s="148">
        <v>5000</v>
      </c>
      <c r="G87" s="148">
        <v>3700</v>
      </c>
      <c r="H87" s="109">
        <f aca="true" t="shared" si="12" ref="H87:H94">SUM(F87:G87)</f>
        <v>8700</v>
      </c>
      <c r="I87" s="148">
        <v>4460.5</v>
      </c>
      <c r="J87" s="148">
        <v>6370.46</v>
      </c>
      <c r="K87" s="146">
        <f aca="true" t="shared" si="13" ref="K87:K94">SUM(I87:J87)</f>
        <v>10830.96</v>
      </c>
      <c r="L87" s="148">
        <v>5000</v>
      </c>
      <c r="M87" s="148">
        <v>7000</v>
      </c>
      <c r="N87" s="127">
        <f aca="true" t="shared" si="14" ref="N87:N94">SUM(L87:M87)</f>
        <v>12000</v>
      </c>
      <c r="O87" s="121"/>
    </row>
    <row r="88" spans="1:15" ht="13.5">
      <c r="A88" s="9"/>
      <c r="B88" s="7"/>
      <c r="C88" s="6"/>
      <c r="D88" s="6" t="s">
        <v>70</v>
      </c>
      <c r="E88" s="50">
        <v>5300</v>
      </c>
      <c r="F88" s="148">
        <v>10605</v>
      </c>
      <c r="G88" s="148">
        <v>0</v>
      </c>
      <c r="H88" s="109">
        <f t="shared" si="12"/>
        <v>10605</v>
      </c>
      <c r="I88" s="148">
        <v>7111.88</v>
      </c>
      <c r="J88" s="148">
        <v>0</v>
      </c>
      <c r="K88" s="146">
        <f t="shared" si="13"/>
        <v>7111.88</v>
      </c>
      <c r="L88" s="148">
        <v>10605</v>
      </c>
      <c r="M88" s="148"/>
      <c r="N88" s="127">
        <f t="shared" si="14"/>
        <v>10605</v>
      </c>
      <c r="O88" s="121"/>
    </row>
    <row r="89" spans="1:15" ht="13.5">
      <c r="A89" s="9"/>
      <c r="B89" s="7"/>
      <c r="C89" s="6"/>
      <c r="D89" s="6" t="s">
        <v>58</v>
      </c>
      <c r="E89" s="61" t="s">
        <v>145</v>
      </c>
      <c r="F89" s="148">
        <v>26500</v>
      </c>
      <c r="G89" s="148">
        <v>0</v>
      </c>
      <c r="H89" s="109">
        <f t="shared" si="12"/>
        <v>26500</v>
      </c>
      <c r="I89" s="148">
        <v>26500</v>
      </c>
      <c r="J89" s="148">
        <v>0</v>
      </c>
      <c r="K89" s="146">
        <f t="shared" si="13"/>
        <v>26500</v>
      </c>
      <c r="L89" s="148">
        <v>26500</v>
      </c>
      <c r="M89" s="148"/>
      <c r="N89" s="127">
        <f t="shared" si="14"/>
        <v>26500</v>
      </c>
      <c r="O89" s="121"/>
    </row>
    <row r="90" spans="1:15" ht="13.5">
      <c r="A90" s="9"/>
      <c r="B90" s="7"/>
      <c r="C90" s="6"/>
      <c r="D90" s="6" t="s">
        <v>87</v>
      </c>
      <c r="E90" s="57">
        <v>5500</v>
      </c>
      <c r="F90" s="148">
        <v>10632</v>
      </c>
      <c r="G90" s="148">
        <v>10000</v>
      </c>
      <c r="H90" s="109">
        <f t="shared" si="12"/>
        <v>20632</v>
      </c>
      <c r="I90" s="148">
        <v>1621.68</v>
      </c>
      <c r="J90" s="148">
        <v>8671.25</v>
      </c>
      <c r="K90" s="146">
        <f t="shared" si="13"/>
        <v>10292.93</v>
      </c>
      <c r="L90" s="148">
        <v>2000</v>
      </c>
      <c r="M90" s="148">
        <v>20632</v>
      </c>
      <c r="N90" s="127">
        <f t="shared" si="14"/>
        <v>22632</v>
      </c>
      <c r="O90" s="121"/>
    </row>
    <row r="91" spans="1:15" ht="13.5">
      <c r="A91" s="9"/>
      <c r="B91" s="7"/>
      <c r="C91" s="6"/>
      <c r="D91" s="6" t="s">
        <v>74</v>
      </c>
      <c r="E91" s="57">
        <v>5600</v>
      </c>
      <c r="F91" s="148">
        <v>26747</v>
      </c>
      <c r="G91" s="148">
        <v>34650</v>
      </c>
      <c r="H91" s="109">
        <f t="shared" si="12"/>
        <v>61397</v>
      </c>
      <c r="I91" s="148">
        <v>34279.880000000005</v>
      </c>
      <c r="J91" s="148">
        <v>1180</v>
      </c>
      <c r="K91" s="146">
        <f t="shared" si="13"/>
        <v>35459.880000000005</v>
      </c>
      <c r="L91" s="148">
        <v>45870.57</v>
      </c>
      <c r="M91" s="148">
        <v>40526.71</v>
      </c>
      <c r="N91" s="127">
        <f t="shared" si="14"/>
        <v>86397.28</v>
      </c>
      <c r="O91" s="121"/>
    </row>
    <row r="92" spans="1:15" ht="13.5">
      <c r="A92" s="9"/>
      <c r="B92" s="7"/>
      <c r="C92" s="6"/>
      <c r="D92" s="6" t="s">
        <v>246</v>
      </c>
      <c r="E92" s="58" t="s">
        <v>247</v>
      </c>
      <c r="F92" s="148">
        <v>0</v>
      </c>
      <c r="G92" s="148">
        <v>0</v>
      </c>
      <c r="H92" s="109">
        <f t="shared" si="12"/>
        <v>0</v>
      </c>
      <c r="I92" s="148"/>
      <c r="J92" s="148"/>
      <c r="K92" s="146">
        <f t="shared" si="13"/>
        <v>0</v>
      </c>
      <c r="L92" s="148">
        <v>0</v>
      </c>
      <c r="M92" s="148">
        <v>0</v>
      </c>
      <c r="N92" s="127">
        <f t="shared" si="14"/>
        <v>0</v>
      </c>
      <c r="O92" s="121"/>
    </row>
    <row r="93" spans="1:15" ht="13.5">
      <c r="A93" s="9"/>
      <c r="B93" s="6"/>
      <c r="C93" s="6"/>
      <c r="D93" s="6" t="s">
        <v>88</v>
      </c>
      <c r="E93" s="58">
        <v>5800</v>
      </c>
      <c r="F93" s="148">
        <v>95891</v>
      </c>
      <c r="G93" s="148">
        <v>0</v>
      </c>
      <c r="H93" s="109">
        <f t="shared" si="12"/>
        <v>95891</v>
      </c>
      <c r="I93" s="148">
        <v>54652.34</v>
      </c>
      <c r="J93" s="148">
        <v>7763.18</v>
      </c>
      <c r="K93" s="146">
        <f t="shared" si="13"/>
        <v>62415.52</v>
      </c>
      <c r="L93" s="148">
        <v>91251.45</v>
      </c>
      <c r="M93" s="148">
        <v>15000</v>
      </c>
      <c r="N93" s="127">
        <f t="shared" si="14"/>
        <v>106251.45</v>
      </c>
      <c r="O93" s="121"/>
    </row>
    <row r="94" spans="1:15" ht="13.5">
      <c r="A94" s="9"/>
      <c r="B94" s="6"/>
      <c r="C94" s="6"/>
      <c r="D94" s="6" t="s">
        <v>36</v>
      </c>
      <c r="E94" s="57">
        <v>5900</v>
      </c>
      <c r="F94" s="148">
        <v>5832.6664</v>
      </c>
      <c r="G94" s="148">
        <v>0</v>
      </c>
      <c r="H94" s="109">
        <f t="shared" si="12"/>
        <v>5832.6664</v>
      </c>
      <c r="I94" s="148">
        <v>5393.38</v>
      </c>
      <c r="J94" s="148"/>
      <c r="K94" s="146">
        <f t="shared" si="13"/>
        <v>5393.38</v>
      </c>
      <c r="L94" s="148">
        <v>5832.6664</v>
      </c>
      <c r="M94" s="148"/>
      <c r="N94" s="127">
        <f t="shared" si="14"/>
        <v>5832.6664</v>
      </c>
      <c r="O94" s="121"/>
    </row>
    <row r="95" spans="1:15" ht="13.5">
      <c r="A95" s="15"/>
      <c r="B95" s="16"/>
      <c r="C95" s="16"/>
      <c r="D95" s="16" t="s">
        <v>59</v>
      </c>
      <c r="E95" s="169" t="s">
        <v>0</v>
      </c>
      <c r="F95" s="131">
        <f>SUM(F86:F94)</f>
        <v>181207.6664</v>
      </c>
      <c r="G95" s="131">
        <f aca="true" t="shared" si="15" ref="G95:N95">SUM(G86:G94)</f>
        <v>48350</v>
      </c>
      <c r="H95" s="131">
        <f t="shared" si="15"/>
        <v>229557.6664</v>
      </c>
      <c r="I95" s="108">
        <f t="shared" si="15"/>
        <v>134019.66</v>
      </c>
      <c r="J95" s="108">
        <f t="shared" si="15"/>
        <v>23984.89</v>
      </c>
      <c r="K95" s="108">
        <f t="shared" si="15"/>
        <v>158004.55</v>
      </c>
      <c r="L95" s="149">
        <f t="shared" si="15"/>
        <v>187059.6864</v>
      </c>
      <c r="M95" s="149">
        <f t="shared" si="15"/>
        <v>83158.70999999999</v>
      </c>
      <c r="N95" s="149">
        <f t="shared" si="15"/>
        <v>270218.39639999997</v>
      </c>
      <c r="O95" s="121"/>
    </row>
    <row r="96" spans="1:15" ht="13.5">
      <c r="A96" s="138"/>
      <c r="B96" s="70"/>
      <c r="C96" s="70" t="s">
        <v>0</v>
      </c>
      <c r="D96" s="70"/>
      <c r="E96" s="71" t="s">
        <v>0</v>
      </c>
      <c r="F96" s="178"/>
      <c r="G96" s="178"/>
      <c r="H96" s="179"/>
      <c r="I96" s="178"/>
      <c r="J96" s="178"/>
      <c r="K96" s="179"/>
      <c r="L96" s="178"/>
      <c r="M96" s="178"/>
      <c r="N96" s="473"/>
      <c r="O96" s="121"/>
    </row>
    <row r="97" spans="1:15" ht="13.5">
      <c r="A97" s="113"/>
      <c r="B97" s="114" t="s">
        <v>11</v>
      </c>
      <c r="C97" s="115" t="s">
        <v>161</v>
      </c>
      <c r="D97" s="116"/>
      <c r="E97" s="235" t="s">
        <v>0</v>
      </c>
      <c r="F97" s="272"/>
      <c r="G97" s="255"/>
      <c r="H97" s="277"/>
      <c r="I97" s="274"/>
      <c r="J97" s="258"/>
      <c r="K97" s="278"/>
      <c r="L97" s="276"/>
      <c r="M97" s="260"/>
      <c r="N97" s="140"/>
      <c r="O97" s="121"/>
    </row>
    <row r="98" spans="1:15" ht="13.5">
      <c r="A98" s="9"/>
      <c r="B98" s="7"/>
      <c r="C98" s="6"/>
      <c r="D98" s="6" t="s">
        <v>176</v>
      </c>
      <c r="E98" s="56" t="s">
        <v>177</v>
      </c>
      <c r="F98" s="148">
        <v>0</v>
      </c>
      <c r="G98" s="148">
        <v>0</v>
      </c>
      <c r="H98" s="109">
        <f>SUM(F98:G98)</f>
        <v>0</v>
      </c>
      <c r="I98" s="148"/>
      <c r="J98" s="148"/>
      <c r="K98" s="146">
        <f>SUM(I98:J98)</f>
        <v>0</v>
      </c>
      <c r="L98" s="148">
        <v>0</v>
      </c>
      <c r="M98" s="148">
        <v>0</v>
      </c>
      <c r="N98" s="127">
        <f>SUM(L98:M98)</f>
        <v>0</v>
      </c>
      <c r="O98" s="121"/>
    </row>
    <row r="99" spans="1:15" ht="13.5">
      <c r="A99" s="9"/>
      <c r="B99" s="7"/>
      <c r="C99" s="6"/>
      <c r="D99" s="6" t="s">
        <v>60</v>
      </c>
      <c r="E99" s="50">
        <v>6200</v>
      </c>
      <c r="F99" s="148">
        <v>0</v>
      </c>
      <c r="G99" s="148">
        <v>0</v>
      </c>
      <c r="H99" s="109">
        <f>SUM(F99:G99)</f>
        <v>0</v>
      </c>
      <c r="I99" s="148"/>
      <c r="J99" s="148"/>
      <c r="K99" s="146">
        <f>SUM(I99:J99)</f>
        <v>0</v>
      </c>
      <c r="L99" s="148">
        <v>0</v>
      </c>
      <c r="M99" s="148">
        <v>0</v>
      </c>
      <c r="N99" s="127">
        <f>SUM(L99:M99)</f>
        <v>0</v>
      </c>
      <c r="O99" s="121"/>
    </row>
    <row r="100" spans="1:15" ht="13.5">
      <c r="A100" s="9"/>
      <c r="B100" s="7"/>
      <c r="C100" s="6"/>
      <c r="D100" s="6" t="s">
        <v>37</v>
      </c>
      <c r="E100" s="50" t="s">
        <v>0</v>
      </c>
      <c r="F100" s="238"/>
      <c r="G100" s="240"/>
      <c r="H100" s="239"/>
      <c r="I100" s="241"/>
      <c r="J100" s="243"/>
      <c r="K100" s="242"/>
      <c r="L100" s="244"/>
      <c r="M100" s="246"/>
      <c r="N100" s="245"/>
      <c r="O100" s="121"/>
    </row>
    <row r="101" spans="1:15" ht="13.5">
      <c r="A101" s="9"/>
      <c r="B101" s="7"/>
      <c r="C101" s="6"/>
      <c r="D101" s="6" t="s">
        <v>38</v>
      </c>
      <c r="E101" s="54">
        <v>6300</v>
      </c>
      <c r="F101" s="148">
        <v>0</v>
      </c>
      <c r="G101" s="148">
        <v>0</v>
      </c>
      <c r="H101" s="109">
        <f>SUM(F101:G101)</f>
        <v>0</v>
      </c>
      <c r="I101" s="148"/>
      <c r="J101" s="148"/>
      <c r="K101" s="146">
        <f>SUM(I101:J101)</f>
        <v>0</v>
      </c>
      <c r="L101" s="148">
        <v>0</v>
      </c>
      <c r="M101" s="148">
        <v>0</v>
      </c>
      <c r="N101" s="127">
        <f>SUM(L101:M101)</f>
        <v>0</v>
      </c>
      <c r="O101" s="121"/>
    </row>
    <row r="102" spans="1:15" ht="13.5">
      <c r="A102" s="9"/>
      <c r="B102" s="7"/>
      <c r="C102" s="6"/>
      <c r="D102" s="6" t="s">
        <v>39</v>
      </c>
      <c r="E102" s="57">
        <v>6400</v>
      </c>
      <c r="F102" s="148">
        <v>0</v>
      </c>
      <c r="G102" s="148">
        <v>0</v>
      </c>
      <c r="H102" s="109">
        <f>SUM(F102:G102)</f>
        <v>0</v>
      </c>
      <c r="I102" s="148"/>
      <c r="J102" s="148"/>
      <c r="K102" s="146">
        <f>SUM(I102:J102)</f>
        <v>0</v>
      </c>
      <c r="L102" s="148">
        <v>0</v>
      </c>
      <c r="M102" s="148">
        <v>0</v>
      </c>
      <c r="N102" s="127">
        <f>SUM(L102:M102)</f>
        <v>0</v>
      </c>
      <c r="O102" s="121"/>
    </row>
    <row r="103" spans="1:15" ht="13.5">
      <c r="A103" s="9"/>
      <c r="B103" s="7"/>
      <c r="C103" s="6"/>
      <c r="D103" s="6" t="s">
        <v>40</v>
      </c>
      <c r="E103" s="58">
        <v>6500</v>
      </c>
      <c r="F103" s="148">
        <v>0</v>
      </c>
      <c r="G103" s="148">
        <v>0</v>
      </c>
      <c r="H103" s="109">
        <f>SUM(F103:G103)</f>
        <v>0</v>
      </c>
      <c r="I103" s="148"/>
      <c r="J103" s="148"/>
      <c r="K103" s="146">
        <f>SUM(I103:J103)</f>
        <v>0</v>
      </c>
      <c r="L103" s="148">
        <v>0</v>
      </c>
      <c r="M103" s="148">
        <v>0</v>
      </c>
      <c r="N103" s="127">
        <f>SUM(L103:M103)</f>
        <v>0</v>
      </c>
      <c r="O103" s="121"/>
    </row>
    <row r="104" spans="1:15" ht="16.5" customHeight="1">
      <c r="A104" s="9"/>
      <c r="B104" s="7"/>
      <c r="C104" s="6"/>
      <c r="D104" s="450" t="s">
        <v>196</v>
      </c>
      <c r="E104" s="62">
        <v>6900</v>
      </c>
      <c r="F104" s="148">
        <v>3000</v>
      </c>
      <c r="G104" s="148">
        <v>0</v>
      </c>
      <c r="H104" s="109">
        <f>SUM(F104:G104)</f>
        <v>3000</v>
      </c>
      <c r="I104" s="148"/>
      <c r="J104" s="148"/>
      <c r="K104" s="146">
        <f>SUM(I104:J104)</f>
        <v>0</v>
      </c>
      <c r="L104" s="148">
        <v>3000</v>
      </c>
      <c r="M104" s="148">
        <v>0</v>
      </c>
      <c r="N104" s="127">
        <f>SUM(L104:M104)</f>
        <v>3000</v>
      </c>
      <c r="O104" s="121"/>
    </row>
    <row r="105" spans="1:15" ht="16.5" customHeight="1">
      <c r="A105" s="9"/>
      <c r="B105" s="7"/>
      <c r="C105" s="6"/>
      <c r="D105" s="450" t="s">
        <v>267</v>
      </c>
      <c r="E105" s="483">
        <v>6910</v>
      </c>
      <c r="F105" s="484">
        <v>0</v>
      </c>
      <c r="G105" s="484">
        <v>0</v>
      </c>
      <c r="H105" s="109">
        <f>SUM(F105:G105)</f>
        <v>0</v>
      </c>
      <c r="I105" s="484"/>
      <c r="J105" s="484"/>
      <c r="K105" s="146">
        <f>SUM(I105:J105)</f>
        <v>0</v>
      </c>
      <c r="L105" s="484">
        <v>0</v>
      </c>
      <c r="M105" s="484">
        <v>0</v>
      </c>
      <c r="N105" s="127">
        <f>SUM(L105:M105)</f>
        <v>0</v>
      </c>
      <c r="O105" s="121"/>
    </row>
    <row r="106" spans="1:15" ht="13.5">
      <c r="A106" s="9"/>
      <c r="B106" s="6"/>
      <c r="C106" s="6" t="s">
        <v>0</v>
      </c>
      <c r="D106" s="6" t="s">
        <v>61</v>
      </c>
      <c r="E106" s="52" t="s">
        <v>0</v>
      </c>
      <c r="F106" s="131">
        <f aca="true" t="shared" si="16" ref="F106:N106">SUM(F98:F99)+SUM(F101:F105)</f>
        <v>3000</v>
      </c>
      <c r="G106" s="131">
        <f t="shared" si="16"/>
        <v>0</v>
      </c>
      <c r="H106" s="131">
        <f t="shared" si="16"/>
        <v>3000</v>
      </c>
      <c r="I106" s="108">
        <f t="shared" si="16"/>
        <v>0</v>
      </c>
      <c r="J106" s="108">
        <f t="shared" si="16"/>
        <v>0</v>
      </c>
      <c r="K106" s="108">
        <f t="shared" si="16"/>
        <v>0</v>
      </c>
      <c r="L106" s="149">
        <f t="shared" si="16"/>
        <v>3000</v>
      </c>
      <c r="M106" s="149">
        <f t="shared" si="16"/>
        <v>0</v>
      </c>
      <c r="N106" s="149">
        <f t="shared" si="16"/>
        <v>3000</v>
      </c>
      <c r="O106" s="121"/>
    </row>
    <row r="107" spans="1:15" ht="13.5">
      <c r="A107" s="9"/>
      <c r="B107" s="6"/>
      <c r="C107" s="6"/>
      <c r="D107" s="6"/>
      <c r="E107" s="48" t="s">
        <v>0</v>
      </c>
      <c r="F107" s="141"/>
      <c r="G107" s="196"/>
      <c r="H107" s="227"/>
      <c r="I107" s="220"/>
      <c r="J107" s="198"/>
      <c r="K107" s="231"/>
      <c r="L107" s="224"/>
      <c r="M107" s="200"/>
      <c r="N107" s="195"/>
      <c r="O107" s="121"/>
    </row>
    <row r="108" spans="1:15" ht="13.5">
      <c r="A108" s="9"/>
      <c r="B108" s="7" t="s">
        <v>12</v>
      </c>
      <c r="C108" s="6" t="s">
        <v>135</v>
      </c>
      <c r="D108" s="6"/>
      <c r="E108" s="49" t="s">
        <v>0</v>
      </c>
      <c r="F108" s="272"/>
      <c r="G108" s="255"/>
      <c r="H108" s="277"/>
      <c r="I108" s="274"/>
      <c r="J108" s="258"/>
      <c r="K108" s="278"/>
      <c r="L108" s="276"/>
      <c r="M108" s="260"/>
      <c r="N108" s="140"/>
      <c r="O108" s="121"/>
    </row>
    <row r="109" spans="1:15" ht="13.5">
      <c r="A109" s="9"/>
      <c r="B109" s="5" t="s">
        <v>0</v>
      </c>
      <c r="C109" s="6"/>
      <c r="D109" s="6" t="s">
        <v>41</v>
      </c>
      <c r="E109" s="60" t="s">
        <v>83</v>
      </c>
      <c r="F109" s="148">
        <v>0</v>
      </c>
      <c r="G109" s="148">
        <v>0</v>
      </c>
      <c r="H109" s="109">
        <f aca="true" t="shared" si="17" ref="H109:H114">SUM(F109:G109)</f>
        <v>0</v>
      </c>
      <c r="I109" s="148"/>
      <c r="J109" s="148"/>
      <c r="K109" s="146">
        <f aca="true" t="shared" si="18" ref="K109:K114">SUM(I109:J109)</f>
        <v>0</v>
      </c>
      <c r="L109" s="148">
        <v>0</v>
      </c>
      <c r="M109" s="148"/>
      <c r="N109" s="127">
        <f aca="true" t="shared" si="19" ref="N109:N114">SUM(L109:M109)</f>
        <v>0</v>
      </c>
      <c r="O109" s="121"/>
    </row>
    <row r="110" spans="1:15" ht="13.5">
      <c r="A110" s="9"/>
      <c r="B110" s="7"/>
      <c r="C110" s="6"/>
      <c r="D110" s="6" t="s">
        <v>89</v>
      </c>
      <c r="E110" s="51" t="s">
        <v>84</v>
      </c>
      <c r="F110" s="148">
        <v>0</v>
      </c>
      <c r="G110" s="148">
        <v>0</v>
      </c>
      <c r="H110" s="109">
        <f t="shared" si="17"/>
        <v>0</v>
      </c>
      <c r="I110" s="148"/>
      <c r="J110" s="148"/>
      <c r="K110" s="146">
        <f t="shared" si="18"/>
        <v>0</v>
      </c>
      <c r="L110" s="148">
        <v>0</v>
      </c>
      <c r="M110" s="148">
        <v>0</v>
      </c>
      <c r="N110" s="127">
        <f t="shared" si="19"/>
        <v>0</v>
      </c>
      <c r="O110" s="121"/>
    </row>
    <row r="111" spans="1:15" ht="13.5">
      <c r="A111" s="9"/>
      <c r="B111" s="7"/>
      <c r="C111" s="6"/>
      <c r="D111" s="6" t="s">
        <v>142</v>
      </c>
      <c r="E111" s="54" t="s">
        <v>140</v>
      </c>
      <c r="F111" s="148">
        <v>110000</v>
      </c>
      <c r="G111" s="148">
        <v>0</v>
      </c>
      <c r="H111" s="109">
        <f t="shared" si="17"/>
        <v>110000</v>
      </c>
      <c r="I111" s="148"/>
      <c r="J111" s="148"/>
      <c r="K111" s="146">
        <f t="shared" si="18"/>
        <v>0</v>
      </c>
      <c r="L111" s="148">
        <v>110000</v>
      </c>
      <c r="M111" s="148">
        <v>0</v>
      </c>
      <c r="N111" s="127">
        <f t="shared" si="19"/>
        <v>110000</v>
      </c>
      <c r="O111" s="121"/>
    </row>
    <row r="112" spans="1:15" ht="13.5">
      <c r="A112" s="9"/>
      <c r="B112" s="7"/>
      <c r="C112" s="6"/>
      <c r="D112" s="6" t="s">
        <v>143</v>
      </c>
      <c r="E112" s="51" t="s">
        <v>141</v>
      </c>
      <c r="F112" s="148">
        <v>0</v>
      </c>
      <c r="G112" s="148">
        <v>0</v>
      </c>
      <c r="H112" s="109">
        <f t="shared" si="17"/>
        <v>0</v>
      </c>
      <c r="I112" s="148"/>
      <c r="J112" s="148"/>
      <c r="K112" s="146">
        <f t="shared" si="18"/>
        <v>0</v>
      </c>
      <c r="L112" s="148">
        <v>0</v>
      </c>
      <c r="M112" s="148">
        <v>0</v>
      </c>
      <c r="N112" s="127">
        <f t="shared" si="19"/>
        <v>0</v>
      </c>
      <c r="O112" s="121"/>
    </row>
    <row r="113" spans="1:15" ht="13.5">
      <c r="A113" s="9"/>
      <c r="B113" s="7"/>
      <c r="C113" s="6"/>
      <c r="D113" s="6" t="s">
        <v>71</v>
      </c>
      <c r="E113" s="51" t="s">
        <v>178</v>
      </c>
      <c r="F113" s="148">
        <v>0</v>
      </c>
      <c r="G113" s="191">
        <v>0</v>
      </c>
      <c r="H113" s="109">
        <f t="shared" si="17"/>
        <v>0</v>
      </c>
      <c r="I113" s="148"/>
      <c r="J113" s="191"/>
      <c r="K113" s="146">
        <f t="shared" si="18"/>
        <v>0</v>
      </c>
      <c r="L113" s="148">
        <v>0</v>
      </c>
      <c r="M113" s="191">
        <v>0</v>
      </c>
      <c r="N113" s="127">
        <f t="shared" si="19"/>
        <v>0</v>
      </c>
      <c r="O113" s="121"/>
    </row>
    <row r="114" spans="1:15" ht="13.5">
      <c r="A114" s="9"/>
      <c r="B114" s="7"/>
      <c r="C114" s="6"/>
      <c r="D114" s="6" t="s">
        <v>248</v>
      </c>
      <c r="E114" s="51" t="s">
        <v>249</v>
      </c>
      <c r="F114" s="191">
        <v>0</v>
      </c>
      <c r="G114" s="191">
        <v>0</v>
      </c>
      <c r="H114" s="109">
        <f t="shared" si="17"/>
        <v>0</v>
      </c>
      <c r="I114" s="191"/>
      <c r="J114" s="191"/>
      <c r="K114" s="146">
        <f t="shared" si="18"/>
        <v>0</v>
      </c>
      <c r="L114" s="191">
        <v>0</v>
      </c>
      <c r="M114" s="191">
        <v>0</v>
      </c>
      <c r="N114" s="127">
        <f t="shared" si="19"/>
        <v>0</v>
      </c>
      <c r="O114" s="121"/>
    </row>
    <row r="115" spans="1:15" ht="13.5">
      <c r="A115" s="9"/>
      <c r="B115" s="7"/>
      <c r="C115" s="6"/>
      <c r="D115" s="8" t="s">
        <v>72</v>
      </c>
      <c r="E115" s="50" t="s">
        <v>0</v>
      </c>
      <c r="F115" s="238"/>
      <c r="G115" s="201"/>
      <c r="H115" s="239"/>
      <c r="I115" s="241"/>
      <c r="J115" s="202"/>
      <c r="K115" s="242"/>
      <c r="L115" s="244"/>
      <c r="M115" s="203"/>
      <c r="N115" s="245"/>
      <c r="O115" s="121"/>
    </row>
    <row r="116" spans="1:15" ht="13.5">
      <c r="A116" s="9"/>
      <c r="B116" s="7"/>
      <c r="C116" s="6"/>
      <c r="D116" s="6" t="s">
        <v>45</v>
      </c>
      <c r="E116" s="49">
        <v>7438</v>
      </c>
      <c r="F116" s="148">
        <v>0</v>
      </c>
      <c r="G116" s="148">
        <v>0</v>
      </c>
      <c r="H116" s="109">
        <f>SUM(F116:G116)</f>
        <v>0</v>
      </c>
      <c r="I116" s="148"/>
      <c r="J116" s="148"/>
      <c r="K116" s="146">
        <f>SUM(I116:J116)</f>
        <v>0</v>
      </c>
      <c r="L116" s="148">
        <v>0</v>
      </c>
      <c r="M116" s="148">
        <v>0</v>
      </c>
      <c r="N116" s="127">
        <f>SUM(L116:M116)</f>
        <v>0</v>
      </c>
      <c r="O116" s="121"/>
    </row>
    <row r="117" spans="1:15" ht="13.5">
      <c r="A117" s="9"/>
      <c r="B117" s="7"/>
      <c r="C117" s="6"/>
      <c r="D117" s="63" t="s">
        <v>197</v>
      </c>
      <c r="E117" s="50">
        <v>7439</v>
      </c>
      <c r="F117" s="148">
        <v>0</v>
      </c>
      <c r="G117" s="148">
        <v>0</v>
      </c>
      <c r="H117" s="109">
        <f>SUM(F117:G117)</f>
        <v>0</v>
      </c>
      <c r="I117" s="148"/>
      <c r="J117" s="148"/>
      <c r="K117" s="146">
        <f>SUM(I117:J117)</f>
        <v>0</v>
      </c>
      <c r="L117" s="148">
        <v>0</v>
      </c>
      <c r="M117" s="148">
        <v>0</v>
      </c>
      <c r="N117" s="127">
        <f>SUM(L117:M117)</f>
        <v>0</v>
      </c>
      <c r="O117" s="121"/>
    </row>
    <row r="118" spans="1:15" ht="13.5">
      <c r="A118" s="9"/>
      <c r="B118" s="7"/>
      <c r="C118" s="6"/>
      <c r="D118" s="6" t="s">
        <v>62</v>
      </c>
      <c r="E118" s="52" t="s">
        <v>0</v>
      </c>
      <c r="F118" s="131">
        <f aca="true" t="shared" si="20" ref="F118:N118">SUM(F109:F114,F116:F117)</f>
        <v>110000</v>
      </c>
      <c r="G118" s="131">
        <f t="shared" si="20"/>
        <v>0</v>
      </c>
      <c r="H118" s="131">
        <f t="shared" si="20"/>
        <v>110000</v>
      </c>
      <c r="I118" s="108">
        <f t="shared" si="20"/>
        <v>0</v>
      </c>
      <c r="J118" s="108">
        <f t="shared" si="20"/>
        <v>0</v>
      </c>
      <c r="K118" s="108">
        <f t="shared" si="20"/>
        <v>0</v>
      </c>
      <c r="L118" s="149">
        <f t="shared" si="20"/>
        <v>110000</v>
      </c>
      <c r="M118" s="149">
        <f t="shared" si="20"/>
        <v>0</v>
      </c>
      <c r="N118" s="149">
        <f t="shared" si="20"/>
        <v>110000</v>
      </c>
      <c r="O118" s="121"/>
    </row>
    <row r="119" spans="1:15" ht="14.25" thickBot="1">
      <c r="A119" s="9"/>
      <c r="B119" s="7"/>
      <c r="C119" s="6"/>
      <c r="D119" s="6"/>
      <c r="E119" s="48" t="s">
        <v>0</v>
      </c>
      <c r="F119" s="247"/>
      <c r="G119" s="196"/>
      <c r="H119" s="250"/>
      <c r="I119" s="248"/>
      <c r="J119" s="198"/>
      <c r="K119" s="251"/>
      <c r="L119" s="249"/>
      <c r="M119" s="200"/>
      <c r="N119" s="252"/>
      <c r="O119" s="121"/>
    </row>
    <row r="120" spans="1:15" ht="14.25" thickBot="1">
      <c r="A120" s="9"/>
      <c r="B120" s="5" t="s">
        <v>13</v>
      </c>
      <c r="C120" s="6" t="s">
        <v>14</v>
      </c>
      <c r="D120" s="6"/>
      <c r="E120" s="48" t="s">
        <v>0</v>
      </c>
      <c r="F120" s="181">
        <f aca="true" t="shared" si="21" ref="F120:N120">SUM(F55,F63,F75,F83,F95,F106,F118)</f>
        <v>835606.7164</v>
      </c>
      <c r="G120" s="181">
        <f t="shared" si="21"/>
        <v>331881</v>
      </c>
      <c r="H120" s="181">
        <f t="shared" si="21"/>
        <v>1167487.7163999998</v>
      </c>
      <c r="I120" s="283">
        <f t="shared" si="21"/>
        <v>443334.58999999997</v>
      </c>
      <c r="J120" s="283">
        <f t="shared" si="21"/>
        <v>183870.62</v>
      </c>
      <c r="K120" s="283">
        <f t="shared" si="21"/>
        <v>627205.21</v>
      </c>
      <c r="L120" s="183">
        <f t="shared" si="21"/>
        <v>815537.0064000001</v>
      </c>
      <c r="M120" s="183">
        <f t="shared" si="21"/>
        <v>404912</v>
      </c>
      <c r="N120" s="183">
        <f t="shared" si="21"/>
        <v>1220449.0063999998</v>
      </c>
      <c r="O120" s="121"/>
    </row>
    <row r="121" spans="1:15" ht="13.5">
      <c r="A121" s="9"/>
      <c r="B121" s="7"/>
      <c r="C121" s="6"/>
      <c r="D121" s="6"/>
      <c r="E121" s="48" t="s">
        <v>0</v>
      </c>
      <c r="F121" s="225"/>
      <c r="G121" s="174"/>
      <c r="H121" s="254"/>
      <c r="I121" s="229"/>
      <c r="J121" s="175"/>
      <c r="K121" s="257"/>
      <c r="L121" s="234"/>
      <c r="M121" s="176"/>
      <c r="N121" s="259"/>
      <c r="O121" s="121"/>
    </row>
    <row r="122" spans="1:15" ht="14.25" thickBot="1">
      <c r="A122" s="4" t="s">
        <v>15</v>
      </c>
      <c r="B122" s="5" t="s">
        <v>90</v>
      </c>
      <c r="C122" s="6"/>
      <c r="D122" s="6"/>
      <c r="E122" s="48" t="s">
        <v>0</v>
      </c>
      <c r="F122" s="225"/>
      <c r="G122" s="174"/>
      <c r="H122" s="254"/>
      <c r="I122" s="229"/>
      <c r="J122" s="175"/>
      <c r="K122" s="257"/>
      <c r="L122" s="234"/>
      <c r="M122" s="176"/>
      <c r="N122" s="259"/>
      <c r="O122" s="121"/>
    </row>
    <row r="123" spans="1:15" ht="14.25" thickBot="1">
      <c r="A123" s="4"/>
      <c r="B123" s="5" t="s">
        <v>105</v>
      </c>
      <c r="C123" s="8"/>
      <c r="D123" s="110"/>
      <c r="E123" s="48" t="s">
        <v>0</v>
      </c>
      <c r="F123" s="181">
        <f aca="true" t="shared" si="22" ref="F123:N123">SUM(F47-F120)</f>
        <v>203324.28359999997</v>
      </c>
      <c r="G123" s="181">
        <f t="shared" si="22"/>
        <v>0</v>
      </c>
      <c r="H123" s="181">
        <f t="shared" si="22"/>
        <v>203324.2836000002</v>
      </c>
      <c r="I123" s="283">
        <f t="shared" si="22"/>
        <v>166152.86</v>
      </c>
      <c r="J123" s="283">
        <f t="shared" si="22"/>
        <v>-86675.95999999999</v>
      </c>
      <c r="K123" s="283">
        <f t="shared" si="22"/>
        <v>79476.90000000002</v>
      </c>
      <c r="L123" s="183">
        <f t="shared" si="22"/>
        <v>237793.99359999993</v>
      </c>
      <c r="M123" s="183">
        <f t="shared" si="22"/>
        <v>0</v>
      </c>
      <c r="N123" s="183">
        <f t="shared" si="22"/>
        <v>237793.99360000016</v>
      </c>
      <c r="O123" s="121"/>
    </row>
    <row r="124" spans="1:15" s="72" customFormat="1" ht="13.5">
      <c r="A124" s="138"/>
      <c r="B124" s="70"/>
      <c r="C124" s="70"/>
      <c r="D124" s="70"/>
      <c r="E124" s="194"/>
      <c r="F124" s="225"/>
      <c r="G124" s="174"/>
      <c r="H124" s="287"/>
      <c r="I124" s="229"/>
      <c r="J124" s="175"/>
      <c r="K124" s="288"/>
      <c r="L124" s="234"/>
      <c r="M124" s="176"/>
      <c r="N124" s="289"/>
      <c r="O124" s="121"/>
    </row>
    <row r="125" spans="1:15" ht="13.5">
      <c r="A125" s="4" t="s">
        <v>16</v>
      </c>
      <c r="B125" s="5" t="s">
        <v>123</v>
      </c>
      <c r="C125" s="6"/>
      <c r="D125" s="6"/>
      <c r="E125" s="49" t="s">
        <v>0</v>
      </c>
      <c r="F125" s="272"/>
      <c r="G125" s="255"/>
      <c r="H125" s="277"/>
      <c r="I125" s="274"/>
      <c r="J125" s="258"/>
      <c r="K125" s="278"/>
      <c r="L125" s="276"/>
      <c r="M125" s="260"/>
      <c r="N125" s="140"/>
      <c r="O125" s="121"/>
    </row>
    <row r="126" spans="1:15" ht="13.5">
      <c r="A126" s="4"/>
      <c r="B126" s="5" t="s">
        <v>3</v>
      </c>
      <c r="C126" s="6" t="s">
        <v>101</v>
      </c>
      <c r="D126" s="6"/>
      <c r="E126" s="49" t="s">
        <v>103</v>
      </c>
      <c r="F126" s="148">
        <v>0</v>
      </c>
      <c r="G126" s="148">
        <v>0</v>
      </c>
      <c r="H126" s="109">
        <f>SUM(F126:G126)</f>
        <v>0</v>
      </c>
      <c r="I126" s="148"/>
      <c r="J126" s="148"/>
      <c r="K126" s="146">
        <f>SUM(I126:J126)</f>
        <v>0</v>
      </c>
      <c r="L126" s="148"/>
      <c r="M126" s="148"/>
      <c r="N126" s="127">
        <f>SUM(L126:M126)</f>
        <v>0</v>
      </c>
      <c r="O126" s="121"/>
    </row>
    <row r="127" spans="1:15" ht="13.5">
      <c r="A127" s="4"/>
      <c r="B127" s="5" t="s">
        <v>4</v>
      </c>
      <c r="C127" s="8" t="s">
        <v>134</v>
      </c>
      <c r="D127" s="8"/>
      <c r="E127" s="57" t="s">
        <v>104</v>
      </c>
      <c r="F127" s="148">
        <v>0</v>
      </c>
      <c r="G127" s="191">
        <v>0</v>
      </c>
      <c r="H127" s="109">
        <f>SUM(F127:G127)</f>
        <v>0</v>
      </c>
      <c r="I127" s="148"/>
      <c r="J127" s="191"/>
      <c r="K127" s="146">
        <f>SUM(I127:J127)</f>
        <v>0</v>
      </c>
      <c r="L127" s="148"/>
      <c r="M127" s="191"/>
      <c r="N127" s="127">
        <f>SUM(L127:M127)</f>
        <v>0</v>
      </c>
      <c r="O127" s="121"/>
    </row>
    <row r="128" spans="1:15" ht="13.5">
      <c r="A128" s="4"/>
      <c r="B128" s="5" t="s">
        <v>5</v>
      </c>
      <c r="C128" s="8" t="s">
        <v>125</v>
      </c>
      <c r="D128" s="22"/>
      <c r="E128" s="50"/>
      <c r="F128" s="238"/>
      <c r="G128" s="201"/>
      <c r="H128" s="239"/>
      <c r="I128" s="241"/>
      <c r="J128" s="202"/>
      <c r="K128" s="242"/>
      <c r="L128" s="244"/>
      <c r="M128" s="203"/>
      <c r="N128" s="245"/>
      <c r="O128" s="121"/>
    </row>
    <row r="129" spans="1:15" ht="13.5">
      <c r="A129" s="4"/>
      <c r="B129" s="5"/>
      <c r="C129" s="8" t="s">
        <v>136</v>
      </c>
      <c r="D129" s="22"/>
      <c r="E129" s="49" t="s">
        <v>85</v>
      </c>
      <c r="F129" s="148">
        <v>0</v>
      </c>
      <c r="G129" s="148">
        <v>0</v>
      </c>
      <c r="H129" s="109">
        <f>SUM(F129:G129)</f>
        <v>0</v>
      </c>
      <c r="I129" s="148"/>
      <c r="J129" s="148"/>
      <c r="K129" s="146">
        <f>SUM(I129:J129)</f>
        <v>0</v>
      </c>
      <c r="L129" s="148"/>
      <c r="M129" s="148"/>
      <c r="N129" s="127">
        <f>SUM(L129:M129)</f>
        <v>0</v>
      </c>
      <c r="O129" s="121"/>
    </row>
    <row r="130" spans="1:15" ht="14.25" thickBot="1">
      <c r="A130" s="4"/>
      <c r="B130" s="5" t="s">
        <v>0</v>
      </c>
      <c r="C130" s="8"/>
      <c r="D130" s="8"/>
      <c r="E130" s="52" t="s">
        <v>0</v>
      </c>
      <c r="F130" s="141"/>
      <c r="G130" s="196"/>
      <c r="H130" s="253"/>
      <c r="I130" s="220"/>
      <c r="J130" s="198"/>
      <c r="K130" s="256"/>
      <c r="L130" s="224"/>
      <c r="M130" s="200"/>
      <c r="N130" s="142"/>
      <c r="O130" s="121"/>
    </row>
    <row r="131" spans="1:15" ht="14.25" thickBot="1">
      <c r="A131" s="9"/>
      <c r="B131" s="5" t="s">
        <v>6</v>
      </c>
      <c r="C131" s="8" t="s">
        <v>124</v>
      </c>
      <c r="D131" s="8"/>
      <c r="E131" s="48" t="s">
        <v>0</v>
      </c>
      <c r="F131" s="181">
        <f>SUM(+F126-F127+F129)</f>
        <v>0</v>
      </c>
      <c r="G131" s="181">
        <f>SUM(+G126-G127+G129)</f>
        <v>0</v>
      </c>
      <c r="H131" s="181">
        <f>SUM(+H126-H127+H129)</f>
        <v>0</v>
      </c>
      <c r="I131" s="283">
        <f aca="true" t="shared" si="23" ref="I131:N131">SUM(+I126-I127+I129)</f>
        <v>0</v>
      </c>
      <c r="J131" s="283">
        <f t="shared" si="23"/>
        <v>0</v>
      </c>
      <c r="K131" s="283">
        <f t="shared" si="23"/>
        <v>0</v>
      </c>
      <c r="L131" s="183">
        <f t="shared" si="23"/>
        <v>0</v>
      </c>
      <c r="M131" s="183">
        <f t="shared" si="23"/>
        <v>0</v>
      </c>
      <c r="N131" s="183">
        <f t="shared" si="23"/>
        <v>0</v>
      </c>
      <c r="O131" s="121"/>
    </row>
    <row r="132" spans="1:15" ht="14.25" thickBot="1">
      <c r="A132" s="9"/>
      <c r="B132" s="6"/>
      <c r="C132" s="6"/>
      <c r="D132" s="6"/>
      <c r="E132" s="48" t="s">
        <v>0</v>
      </c>
      <c r="F132" s="225"/>
      <c r="G132" s="174"/>
      <c r="H132" s="290"/>
      <c r="I132" s="229"/>
      <c r="J132" s="175"/>
      <c r="K132" s="291"/>
      <c r="L132" s="234"/>
      <c r="M132" s="176"/>
      <c r="N132" s="259"/>
      <c r="O132" s="121"/>
    </row>
    <row r="133" spans="1:15" ht="14.25" thickBot="1">
      <c r="A133" s="19" t="s">
        <v>17</v>
      </c>
      <c r="B133" s="20" t="s">
        <v>102</v>
      </c>
      <c r="C133" s="16"/>
      <c r="D133" s="16"/>
      <c r="E133" s="59" t="s">
        <v>0</v>
      </c>
      <c r="F133" s="181">
        <f>SUM(F123,F131)</f>
        <v>203324.28359999997</v>
      </c>
      <c r="G133" s="181">
        <f>SUM(G123,G131)</f>
        <v>0</v>
      </c>
      <c r="H133" s="181">
        <f>SUM(H123,H131)</f>
        <v>203324.2836000002</v>
      </c>
      <c r="I133" s="283">
        <f aca="true" t="shared" si="24" ref="I133:N133">SUM(I123,I131)</f>
        <v>166152.86</v>
      </c>
      <c r="J133" s="283">
        <f t="shared" si="24"/>
        <v>-86675.95999999999</v>
      </c>
      <c r="K133" s="283">
        <f t="shared" si="24"/>
        <v>79476.90000000002</v>
      </c>
      <c r="L133" s="183">
        <f t="shared" si="24"/>
        <v>237793.99359999993</v>
      </c>
      <c r="M133" s="183">
        <f t="shared" si="24"/>
        <v>0</v>
      </c>
      <c r="N133" s="183">
        <f t="shared" si="24"/>
        <v>237793.99360000016</v>
      </c>
      <c r="O133" s="121"/>
    </row>
    <row r="134" spans="1:15" ht="13.5">
      <c r="A134" s="138"/>
      <c r="B134" s="70" t="s">
        <v>0</v>
      </c>
      <c r="C134" s="70"/>
      <c r="D134" s="70"/>
      <c r="E134" s="71" t="s">
        <v>0</v>
      </c>
      <c r="F134" s="178"/>
      <c r="G134" s="178"/>
      <c r="H134" s="179"/>
      <c r="I134" s="178"/>
      <c r="J134" s="178"/>
      <c r="K134" s="179"/>
      <c r="L134" s="178"/>
      <c r="M134" s="178"/>
      <c r="N134" s="473"/>
      <c r="O134" s="121"/>
    </row>
    <row r="135" spans="1:15" ht="13.5">
      <c r="A135" s="180" t="s">
        <v>18</v>
      </c>
      <c r="B135" s="117" t="s">
        <v>19</v>
      </c>
      <c r="C135" s="116"/>
      <c r="D135" s="116"/>
      <c r="E135" s="47" t="s">
        <v>0</v>
      </c>
      <c r="F135" s="141"/>
      <c r="G135" s="196"/>
      <c r="H135" s="227"/>
      <c r="I135" s="220"/>
      <c r="J135" s="198"/>
      <c r="K135" s="231"/>
      <c r="L135" s="224"/>
      <c r="M135" s="200"/>
      <c r="N135" s="195"/>
      <c r="O135" s="121"/>
    </row>
    <row r="136" spans="1:15" ht="13.5">
      <c r="A136" s="4"/>
      <c r="B136" s="5" t="s">
        <v>3</v>
      </c>
      <c r="C136" s="6" t="s">
        <v>126</v>
      </c>
      <c r="D136" s="6"/>
      <c r="E136" s="49"/>
      <c r="F136" s="272"/>
      <c r="G136" s="255"/>
      <c r="H136" s="277"/>
      <c r="I136" s="274"/>
      <c r="J136" s="258"/>
      <c r="K136" s="278"/>
      <c r="L136" s="276"/>
      <c r="M136" s="260"/>
      <c r="N136" s="140"/>
      <c r="O136" s="121"/>
    </row>
    <row r="137" spans="1:15" ht="13.5">
      <c r="A137" s="9"/>
      <c r="B137" s="5"/>
      <c r="C137" s="6" t="s">
        <v>20</v>
      </c>
      <c r="D137" s="6" t="s">
        <v>127</v>
      </c>
      <c r="E137" s="56">
        <v>9791</v>
      </c>
      <c r="F137" s="148">
        <v>1372816</v>
      </c>
      <c r="G137" s="148">
        <v>0</v>
      </c>
      <c r="H137" s="109">
        <f>SUM(F137:G137)</f>
        <v>1372816</v>
      </c>
      <c r="I137" s="148">
        <v>1372816</v>
      </c>
      <c r="J137" s="148"/>
      <c r="K137" s="146">
        <f>SUM(I137:J137)</f>
        <v>1372816</v>
      </c>
      <c r="L137" s="148">
        <v>1372816</v>
      </c>
      <c r="M137" s="148"/>
      <c r="N137" s="127">
        <f>SUM(L137:M137)</f>
        <v>1372816</v>
      </c>
      <c r="O137" s="121"/>
    </row>
    <row r="138" spans="1:15" ht="13.5">
      <c r="A138" s="9" t="s">
        <v>0</v>
      </c>
      <c r="B138" s="6"/>
      <c r="C138" s="6" t="s">
        <v>21</v>
      </c>
      <c r="D138" s="6" t="s">
        <v>86</v>
      </c>
      <c r="E138" s="64" t="s">
        <v>130</v>
      </c>
      <c r="F138" s="148">
        <v>0</v>
      </c>
      <c r="G138" s="148">
        <v>0</v>
      </c>
      <c r="H138" s="109">
        <f>SUM(F138:G138)</f>
        <v>0</v>
      </c>
      <c r="I138" s="148"/>
      <c r="J138" s="148"/>
      <c r="K138" s="146">
        <f>SUM(I138:J138)</f>
        <v>0</v>
      </c>
      <c r="L138" s="148"/>
      <c r="M138" s="148"/>
      <c r="N138" s="127">
        <f>SUM(L138:M138)</f>
        <v>0</v>
      </c>
      <c r="O138" s="121"/>
    </row>
    <row r="139" spans="1:15" ht="14.25" thickBot="1">
      <c r="A139" s="13"/>
      <c r="B139" s="3"/>
      <c r="C139" s="3" t="s">
        <v>46</v>
      </c>
      <c r="D139" s="3" t="s">
        <v>22</v>
      </c>
      <c r="E139" s="52" t="s">
        <v>0</v>
      </c>
      <c r="F139" s="128">
        <f>SUM(F137:F138)</f>
        <v>1372816</v>
      </c>
      <c r="G139" s="128">
        <f>SUM(G137:G138)</f>
        <v>0</v>
      </c>
      <c r="H139" s="128">
        <f>SUM(H137:H138)</f>
        <v>1372816</v>
      </c>
      <c r="I139" s="173">
        <f aca="true" t="shared" si="25" ref="I139:N139">SUM(I137:I138)</f>
        <v>1372816</v>
      </c>
      <c r="J139" s="173">
        <f t="shared" si="25"/>
        <v>0</v>
      </c>
      <c r="K139" s="173">
        <f t="shared" si="25"/>
        <v>1372816</v>
      </c>
      <c r="L139" s="130">
        <f t="shared" si="25"/>
        <v>1372816</v>
      </c>
      <c r="M139" s="130">
        <f t="shared" si="25"/>
        <v>0</v>
      </c>
      <c r="N139" s="130">
        <f t="shared" si="25"/>
        <v>1372816</v>
      </c>
      <c r="O139" s="121"/>
    </row>
    <row r="140" spans="1:15" ht="14.25" thickBot="1">
      <c r="A140" s="13"/>
      <c r="B140" s="14" t="s">
        <v>4</v>
      </c>
      <c r="C140" s="3" t="s">
        <v>122</v>
      </c>
      <c r="D140" s="3"/>
      <c r="E140" s="48" t="s">
        <v>0</v>
      </c>
      <c r="F140" s="181">
        <f>SUM(F133,F139)</f>
        <v>1576140.2836</v>
      </c>
      <c r="G140" s="181">
        <f>SUM(G133,G139)</f>
        <v>0</v>
      </c>
      <c r="H140" s="181">
        <f>SUM(H133,H139)</f>
        <v>1576140.2836000002</v>
      </c>
      <c r="I140" s="283">
        <f aca="true" t="shared" si="26" ref="I140:N140">SUM(I133,I139)</f>
        <v>1538968.8599999999</v>
      </c>
      <c r="J140" s="283">
        <f t="shared" si="26"/>
        <v>-86675.95999999999</v>
      </c>
      <c r="K140" s="283">
        <f t="shared" si="26"/>
        <v>1452292.9</v>
      </c>
      <c r="L140" s="183">
        <f t="shared" si="26"/>
        <v>1610609.9936</v>
      </c>
      <c r="M140" s="183">
        <f t="shared" si="26"/>
        <v>0</v>
      </c>
      <c r="N140" s="183">
        <f t="shared" si="26"/>
        <v>1610609.9936000002</v>
      </c>
      <c r="O140" s="121"/>
    </row>
    <row r="141" spans="1:15" ht="13.5">
      <c r="A141" s="13"/>
      <c r="B141" s="14"/>
      <c r="C141" s="3"/>
      <c r="D141" s="3"/>
      <c r="E141" s="48"/>
      <c r="F141" s="225"/>
      <c r="G141" s="174"/>
      <c r="H141" s="287"/>
      <c r="I141" s="229"/>
      <c r="J141" s="175"/>
      <c r="K141" s="288"/>
      <c r="L141" s="234"/>
      <c r="M141" s="176"/>
      <c r="N141" s="289"/>
      <c r="O141" s="121"/>
    </row>
    <row r="142" spans="1:15" ht="13.5">
      <c r="A142" s="13"/>
      <c r="B142" s="3"/>
      <c r="C142" s="3" t="s">
        <v>217</v>
      </c>
      <c r="D142" s="3"/>
      <c r="E142" s="49" t="s">
        <v>0</v>
      </c>
      <c r="F142" s="272"/>
      <c r="G142" s="255"/>
      <c r="H142" s="292"/>
      <c r="I142" s="274"/>
      <c r="J142" s="258"/>
      <c r="K142" s="293"/>
      <c r="L142" s="276"/>
      <c r="M142" s="260"/>
      <c r="N142" s="294"/>
      <c r="O142" s="121"/>
    </row>
    <row r="143" spans="1:15" ht="13.5">
      <c r="A143" s="13"/>
      <c r="B143" s="3"/>
      <c r="C143" s="3" t="s">
        <v>200</v>
      </c>
      <c r="D143" s="3" t="s">
        <v>201</v>
      </c>
      <c r="E143" s="464"/>
      <c r="F143" s="465"/>
      <c r="G143" s="465"/>
      <c r="H143" s="466"/>
      <c r="I143" s="465"/>
      <c r="J143" s="465"/>
      <c r="K143" s="466"/>
      <c r="L143" s="465"/>
      <c r="M143" s="465"/>
      <c r="N143" s="466"/>
      <c r="O143" s="121"/>
    </row>
    <row r="144" spans="1:15" ht="13.5">
      <c r="A144" s="13"/>
      <c r="B144" s="3"/>
      <c r="C144" s="3"/>
      <c r="D144" s="3" t="s">
        <v>220</v>
      </c>
      <c r="E144" s="57">
        <v>9711</v>
      </c>
      <c r="F144" s="148"/>
      <c r="G144" s="148"/>
      <c r="H144" s="109">
        <f aca="true" t="shared" si="27" ref="H144:H156">SUM(F144:G144)</f>
        <v>0</v>
      </c>
      <c r="I144" s="148"/>
      <c r="J144" s="148"/>
      <c r="K144" s="146">
        <f aca="true" t="shared" si="28" ref="K144:K156">SUM(I144:J144)</f>
        <v>0</v>
      </c>
      <c r="L144" s="148"/>
      <c r="M144" s="148"/>
      <c r="N144" s="127">
        <f aca="true" t="shared" si="29" ref="N144:N156">SUM(L144:M144)</f>
        <v>0</v>
      </c>
      <c r="O144" s="121"/>
    </row>
    <row r="145" spans="1:15" ht="13.5">
      <c r="A145" s="13"/>
      <c r="B145" s="3"/>
      <c r="C145" s="3"/>
      <c r="D145" s="3" t="s">
        <v>214</v>
      </c>
      <c r="E145" s="57">
        <v>9712</v>
      </c>
      <c r="F145" s="148"/>
      <c r="G145" s="148"/>
      <c r="H145" s="109">
        <f t="shared" si="27"/>
        <v>0</v>
      </c>
      <c r="I145" s="148"/>
      <c r="J145" s="148"/>
      <c r="K145" s="146">
        <f t="shared" si="28"/>
        <v>0</v>
      </c>
      <c r="L145" s="148"/>
      <c r="M145" s="148"/>
      <c r="N145" s="127">
        <f t="shared" si="29"/>
        <v>0</v>
      </c>
      <c r="O145" s="121"/>
    </row>
    <row r="146" spans="1:15" ht="13.5">
      <c r="A146" s="13"/>
      <c r="B146" s="3"/>
      <c r="C146" s="3"/>
      <c r="D146" s="3" t="s">
        <v>215</v>
      </c>
      <c r="E146" s="57">
        <v>9713</v>
      </c>
      <c r="F146" s="148"/>
      <c r="G146" s="148"/>
      <c r="H146" s="109">
        <f t="shared" si="27"/>
        <v>0</v>
      </c>
      <c r="I146" s="148"/>
      <c r="J146" s="148"/>
      <c r="K146" s="146">
        <f t="shared" si="28"/>
        <v>0</v>
      </c>
      <c r="L146" s="148"/>
      <c r="M146" s="148"/>
      <c r="N146" s="127">
        <f t="shared" si="29"/>
        <v>0</v>
      </c>
      <c r="O146" s="121"/>
    </row>
    <row r="147" spans="1:15" ht="13.5">
      <c r="A147" s="13"/>
      <c r="B147" s="3"/>
      <c r="C147" s="3"/>
      <c r="D147" s="3" t="s">
        <v>199</v>
      </c>
      <c r="E147" s="57">
        <v>9719</v>
      </c>
      <c r="F147" s="148"/>
      <c r="G147" s="148"/>
      <c r="H147" s="109">
        <f t="shared" si="27"/>
        <v>0</v>
      </c>
      <c r="I147" s="148"/>
      <c r="J147" s="148"/>
      <c r="K147" s="146">
        <f t="shared" si="28"/>
        <v>0</v>
      </c>
      <c r="L147" s="148"/>
      <c r="M147" s="148"/>
      <c r="N147" s="127">
        <f t="shared" si="29"/>
        <v>0</v>
      </c>
      <c r="O147" s="121"/>
    </row>
    <row r="148" spans="1:15" ht="13.5">
      <c r="A148" s="13"/>
      <c r="B148" s="3"/>
      <c r="C148" s="3" t="s">
        <v>221</v>
      </c>
      <c r="D148" s="3" t="s">
        <v>159</v>
      </c>
      <c r="E148" s="57">
        <v>9740</v>
      </c>
      <c r="F148" s="148"/>
      <c r="G148" s="148"/>
      <c r="H148" s="109">
        <f t="shared" si="27"/>
        <v>0</v>
      </c>
      <c r="I148" s="148"/>
      <c r="J148" s="148"/>
      <c r="K148" s="146">
        <f t="shared" si="28"/>
        <v>0</v>
      </c>
      <c r="L148" s="148"/>
      <c r="M148" s="148"/>
      <c r="N148" s="127">
        <f t="shared" si="29"/>
        <v>0</v>
      </c>
      <c r="O148" s="121"/>
    </row>
    <row r="149" spans="1:15" ht="13.5">
      <c r="A149" s="13"/>
      <c r="B149" s="3"/>
      <c r="C149" s="3" t="s">
        <v>46</v>
      </c>
      <c r="D149" s="3" t="s">
        <v>203</v>
      </c>
      <c r="E149" s="467"/>
      <c r="F149" s="465"/>
      <c r="G149" s="465"/>
      <c r="H149" s="466"/>
      <c r="I149" s="465"/>
      <c r="J149" s="465"/>
      <c r="K149" s="466"/>
      <c r="L149" s="465"/>
      <c r="M149" s="465"/>
      <c r="N149" s="466"/>
      <c r="O149" s="121"/>
    </row>
    <row r="150" spans="1:15" ht="13.5">
      <c r="A150" s="13"/>
      <c r="B150" s="3"/>
      <c r="C150" s="3"/>
      <c r="D150" s="3" t="s">
        <v>204</v>
      </c>
      <c r="E150" s="57">
        <v>9750</v>
      </c>
      <c r="F150" s="148"/>
      <c r="G150" s="148"/>
      <c r="H150" s="109">
        <f t="shared" si="27"/>
        <v>0</v>
      </c>
      <c r="I150" s="148"/>
      <c r="J150" s="148"/>
      <c r="K150" s="146">
        <f t="shared" si="28"/>
        <v>0</v>
      </c>
      <c r="L150" s="148"/>
      <c r="M150" s="148"/>
      <c r="N150" s="127">
        <f t="shared" si="29"/>
        <v>0</v>
      </c>
      <c r="O150" s="121"/>
    </row>
    <row r="151" spans="1:15" ht="13.5">
      <c r="A151" s="13"/>
      <c r="B151" s="3"/>
      <c r="C151" s="3"/>
      <c r="D151" s="3" t="s">
        <v>205</v>
      </c>
      <c r="E151" s="57">
        <v>9760</v>
      </c>
      <c r="F151" s="148"/>
      <c r="G151" s="148"/>
      <c r="H151" s="109">
        <f t="shared" si="27"/>
        <v>0</v>
      </c>
      <c r="I151" s="148"/>
      <c r="J151" s="148"/>
      <c r="K151" s="146">
        <f t="shared" si="28"/>
        <v>0</v>
      </c>
      <c r="L151" s="148"/>
      <c r="M151" s="148"/>
      <c r="N151" s="127">
        <f t="shared" si="29"/>
        <v>0</v>
      </c>
      <c r="O151" s="121"/>
    </row>
    <row r="152" spans="1:15" ht="13.5">
      <c r="A152" s="13"/>
      <c r="B152" s="3"/>
      <c r="C152" s="3" t="s">
        <v>223</v>
      </c>
      <c r="D152" s="8" t="s">
        <v>207</v>
      </c>
      <c r="E152" s="467"/>
      <c r="F152" s="465"/>
      <c r="G152" s="465"/>
      <c r="H152" s="466">
        <f t="shared" si="27"/>
        <v>0</v>
      </c>
      <c r="I152" s="465"/>
      <c r="J152" s="465"/>
      <c r="K152" s="466">
        <f t="shared" si="28"/>
        <v>0</v>
      </c>
      <c r="L152" s="465"/>
      <c r="M152" s="465"/>
      <c r="N152" s="466">
        <f t="shared" si="29"/>
        <v>0</v>
      </c>
      <c r="O152" s="121"/>
    </row>
    <row r="153" spans="1:15" ht="13.5">
      <c r="A153" s="13"/>
      <c r="B153" s="3"/>
      <c r="C153" s="3"/>
      <c r="D153" s="3" t="s">
        <v>208</v>
      </c>
      <c r="E153" s="50">
        <v>9780</v>
      </c>
      <c r="F153" s="148"/>
      <c r="G153" s="148"/>
      <c r="H153" s="109">
        <f t="shared" si="27"/>
        <v>0</v>
      </c>
      <c r="I153" s="148"/>
      <c r="J153" s="148"/>
      <c r="K153" s="146">
        <f t="shared" si="28"/>
        <v>0</v>
      </c>
      <c r="L153" s="148"/>
      <c r="M153" s="148"/>
      <c r="N153" s="127">
        <f t="shared" si="29"/>
        <v>0</v>
      </c>
      <c r="O153" s="121"/>
    </row>
    <row r="154" spans="1:15" ht="13.5">
      <c r="A154" s="13"/>
      <c r="B154" s="3"/>
      <c r="C154" s="3" t="s">
        <v>224</v>
      </c>
      <c r="D154" s="3" t="s">
        <v>210</v>
      </c>
      <c r="E154" s="467"/>
      <c r="F154" s="465"/>
      <c r="G154" s="465"/>
      <c r="H154" s="466">
        <f t="shared" si="27"/>
        <v>0</v>
      </c>
      <c r="I154" s="465"/>
      <c r="J154" s="465"/>
      <c r="K154" s="466">
        <f t="shared" si="28"/>
        <v>0</v>
      </c>
      <c r="L154" s="465"/>
      <c r="M154" s="465"/>
      <c r="N154" s="466">
        <f t="shared" si="29"/>
        <v>0</v>
      </c>
      <c r="O154" s="121"/>
    </row>
    <row r="155" spans="1:15" ht="13.5">
      <c r="A155" s="13"/>
      <c r="B155" s="3"/>
      <c r="C155" s="3"/>
      <c r="D155" s="3" t="s">
        <v>222</v>
      </c>
      <c r="E155" s="61">
        <v>9789</v>
      </c>
      <c r="F155" s="148">
        <v>35024.63</v>
      </c>
      <c r="G155" s="148"/>
      <c r="H155" s="109">
        <f t="shared" si="27"/>
        <v>35024.63</v>
      </c>
      <c r="I155" s="148"/>
      <c r="J155" s="148"/>
      <c r="K155" s="146">
        <f t="shared" si="28"/>
        <v>0</v>
      </c>
      <c r="L155" s="148">
        <v>36613</v>
      </c>
      <c r="M155" s="148"/>
      <c r="N155" s="127">
        <f t="shared" si="29"/>
        <v>36613</v>
      </c>
      <c r="O155" s="121"/>
    </row>
    <row r="156" spans="1:15" ht="13.5">
      <c r="A156" s="23"/>
      <c r="B156" s="24"/>
      <c r="C156" s="24"/>
      <c r="D156" s="24" t="s">
        <v>212</v>
      </c>
      <c r="E156" s="65">
        <v>9790</v>
      </c>
      <c r="F156" s="459">
        <f>F140-SUM(F143:F155)</f>
        <v>1541115.6536</v>
      </c>
      <c r="G156" s="459">
        <f>G140-SUM(G143:G155)</f>
        <v>0</v>
      </c>
      <c r="H156" s="133">
        <f t="shared" si="27"/>
        <v>1541115.6536</v>
      </c>
      <c r="I156" s="459">
        <f>I140-SUM(I143:I155)</f>
        <v>1538968.8599999999</v>
      </c>
      <c r="J156" s="459">
        <f>J140-SUM(J143:J155)</f>
        <v>-86675.95999999999</v>
      </c>
      <c r="K156" s="147">
        <f t="shared" si="28"/>
        <v>1452292.9</v>
      </c>
      <c r="L156" s="459">
        <f>L140-SUM(L143:L155)</f>
        <v>1573996.9936</v>
      </c>
      <c r="M156" s="459">
        <f>M140-SUM(M143:M155)</f>
        <v>0</v>
      </c>
      <c r="N156" s="134">
        <f t="shared" si="29"/>
        <v>1573996.9936</v>
      </c>
      <c r="O156" s="121"/>
    </row>
    <row r="157" spans="1:15" ht="6.75" customHeight="1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9"/>
    </row>
  </sheetData>
  <sheetProtection selectLockedCells="1"/>
  <mergeCells count="14">
    <mergeCell ref="F19:H19"/>
    <mergeCell ref="I19:K19"/>
    <mergeCell ref="L19:N19"/>
    <mergeCell ref="G9:H9"/>
    <mergeCell ref="G10:H10"/>
    <mergeCell ref="G11:H11"/>
    <mergeCell ref="G12:H12"/>
    <mergeCell ref="G8:H8"/>
    <mergeCell ref="G7:H7"/>
    <mergeCell ref="A3:N3"/>
    <mergeCell ref="A1:N1"/>
    <mergeCell ref="A2:N2"/>
    <mergeCell ref="A4:N4"/>
    <mergeCell ref="G6:H6"/>
  </mergeCells>
  <conditionalFormatting sqref="H128 K128 N128">
    <cfRule type="expression" priority="1" dxfId="0" stopIfTrue="1">
      <formula>$N$130&lt;&gt;0</formula>
    </cfRule>
  </conditionalFormatting>
  <printOptions horizontalCentered="1"/>
  <pageMargins left="0.25" right="0.25" top="0.25" bottom="0.5" header="0" footer="0"/>
  <pageSetup fitToHeight="3" horizontalDpi="600" verticalDpi="600" orientation="portrait" scale="44" r:id="rId2"/>
  <headerFooter alignWithMargins="0">
    <oddFooter>&amp;L&amp;"Arial,Regular"&amp;8Page &amp;P of &amp;N&amp;10
&amp;C
</oddFooter>
  </headerFooter>
  <rowBreaks count="1" manualBreakCount="1">
    <brk id="95" max="13" man="1"/>
  </rowBreaks>
  <ignoredErrors>
    <ignoredError sqref="H23 H137:H142 H144:H155 H25:H33 H115:H117 H35:H91 H107:H113 H119:H123 H93:H105" formulaRange="1"/>
    <ignoredError sqref="H156" formula="1" formulaRange="1"/>
    <ignoredError sqref="I156:K156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K154"/>
  <sheetViews>
    <sheetView showGridLines="0" zoomScalePageLayoutView="0" workbookViewId="0" topLeftCell="A109">
      <selection activeCell="G37" sqref="G37"/>
    </sheetView>
  </sheetViews>
  <sheetFormatPr defaultColWidth="9.28125" defaultRowHeight="15"/>
  <cols>
    <col min="1" max="1" width="2.57421875" style="66" customWidth="1"/>
    <col min="2" max="2" width="2.7109375" style="66" customWidth="1"/>
    <col min="3" max="3" width="2.57421875" style="66" customWidth="1"/>
    <col min="4" max="4" width="56.7109375" style="66" customWidth="1"/>
    <col min="5" max="5" width="15.28125" style="66" customWidth="1"/>
    <col min="6" max="10" width="15.7109375" style="66" customWidth="1"/>
    <col min="11" max="11" width="1.421875" style="66" customWidth="1"/>
    <col min="12" max="16384" width="9.28125" style="66" customWidth="1"/>
  </cols>
  <sheetData>
    <row r="1" spans="1:11" ht="15">
      <c r="A1" s="508" t="s">
        <v>146</v>
      </c>
      <c r="B1" s="508"/>
      <c r="C1" s="508"/>
      <c r="D1" s="508"/>
      <c r="E1" s="508"/>
      <c r="F1" s="508"/>
      <c r="G1" s="508"/>
      <c r="H1" s="508"/>
      <c r="I1" s="508"/>
      <c r="J1" s="508"/>
      <c r="K1" s="121"/>
    </row>
    <row r="2" spans="1:11" ht="15">
      <c r="A2" s="509" t="s">
        <v>153</v>
      </c>
      <c r="B2" s="508"/>
      <c r="C2" s="508"/>
      <c r="D2" s="508"/>
      <c r="E2" s="508"/>
      <c r="F2" s="508"/>
      <c r="G2" s="508"/>
      <c r="H2" s="508"/>
      <c r="I2" s="508"/>
      <c r="J2" s="508"/>
      <c r="K2" s="121"/>
    </row>
    <row r="3" spans="1:11" ht="15">
      <c r="A3" s="507" t="s">
        <v>239</v>
      </c>
      <c r="B3" s="507"/>
      <c r="C3" s="507"/>
      <c r="D3" s="507"/>
      <c r="E3" s="507"/>
      <c r="F3" s="507"/>
      <c r="G3" s="507"/>
      <c r="H3" s="507"/>
      <c r="I3" s="507"/>
      <c r="J3" s="507"/>
      <c r="K3" s="121"/>
    </row>
    <row r="4" spans="1:11" ht="15">
      <c r="A4" s="508"/>
      <c r="B4" s="509"/>
      <c r="C4" s="509"/>
      <c r="D4" s="509"/>
      <c r="E4" s="509"/>
      <c r="F4" s="509"/>
      <c r="G4" s="509"/>
      <c r="H4" s="509"/>
      <c r="I4" s="509"/>
      <c r="J4" s="509"/>
      <c r="K4" s="121"/>
    </row>
    <row r="5" spans="1:11" ht="13.5">
      <c r="A5" s="76"/>
      <c r="B5" s="75"/>
      <c r="C5" s="75"/>
      <c r="D5" s="75"/>
      <c r="E5" s="80"/>
      <c r="F5" s="80"/>
      <c r="G5" s="80"/>
      <c r="H5" s="80"/>
      <c r="I5" s="75"/>
      <c r="J5" s="75"/>
      <c r="K5" s="121"/>
    </row>
    <row r="6" spans="1:11" ht="13.5">
      <c r="A6" s="525" t="s">
        <v>106</v>
      </c>
      <c r="B6" s="525"/>
      <c r="C6" s="525"/>
      <c r="D6" s="525"/>
      <c r="E6" s="528" t="str">
        <f>IF('2nd Detail'!G6="","",'2nd Detail'!G6)</f>
        <v>Three Rivers Charter School</v>
      </c>
      <c r="F6" s="528"/>
      <c r="G6" s="86"/>
      <c r="H6" s="86"/>
      <c r="I6" s="75"/>
      <c r="J6" s="75"/>
      <c r="K6" s="121"/>
    </row>
    <row r="7" spans="1:11" ht="13.5">
      <c r="A7" s="45"/>
      <c r="B7" s="45"/>
      <c r="C7" s="45"/>
      <c r="D7" s="334" t="s">
        <v>174</v>
      </c>
      <c r="E7" s="528">
        <f>IF('2nd Detail'!G7="","",'2nd Detail'!G7)</f>
      </c>
      <c r="F7" s="528"/>
      <c r="G7" s="86"/>
      <c r="H7" s="86"/>
      <c r="I7" s="75"/>
      <c r="J7" s="75"/>
      <c r="K7" s="121"/>
    </row>
    <row r="8" spans="1:11" ht="13.5">
      <c r="A8" s="525" t="s">
        <v>128</v>
      </c>
      <c r="B8" s="525"/>
      <c r="C8" s="525"/>
      <c r="D8" s="525"/>
      <c r="E8" s="522" t="str">
        <f>IF('2nd Detail'!G8="","",'2nd Detail'!G8)</f>
        <v>23-65565-0123737</v>
      </c>
      <c r="F8" s="522"/>
      <c r="G8" s="86"/>
      <c r="H8" s="87"/>
      <c r="K8" s="121"/>
    </row>
    <row r="9" spans="1:11" ht="13.5">
      <c r="A9" s="525" t="s">
        <v>107</v>
      </c>
      <c r="B9" s="525"/>
      <c r="C9" s="525"/>
      <c r="D9" s="525"/>
      <c r="E9" s="522" t="str">
        <f>IF('2nd Detail'!G9="","",'2nd Detail'!G9)</f>
        <v>Fort Bragg Unified School District</v>
      </c>
      <c r="F9" s="522"/>
      <c r="G9" s="86"/>
      <c r="H9" s="81"/>
      <c r="K9" s="121"/>
    </row>
    <row r="10" spans="1:11" ht="13.5">
      <c r="A10" s="525" t="s">
        <v>108</v>
      </c>
      <c r="B10" s="525"/>
      <c r="C10" s="525"/>
      <c r="D10" s="525"/>
      <c r="E10" s="522" t="str">
        <f>IF('2nd Detail'!G10="","",'2nd Detail'!G10)</f>
        <v>Mendocino</v>
      </c>
      <c r="F10" s="522"/>
      <c r="G10" s="86"/>
      <c r="H10" s="81"/>
      <c r="K10" s="121"/>
    </row>
    <row r="11" spans="1:11" ht="13.5">
      <c r="A11" s="525" t="s">
        <v>129</v>
      </c>
      <c r="B11" s="525"/>
      <c r="C11" s="525"/>
      <c r="D11" s="525"/>
      <c r="E11" s="522" t="str">
        <f>IF('2nd Detail'!G11="","",'2nd Detail'!G11)</f>
        <v>1275</v>
      </c>
      <c r="F11" s="522"/>
      <c r="G11" s="86"/>
      <c r="H11" s="81"/>
      <c r="K11" s="121"/>
    </row>
    <row r="12" spans="1:11" ht="13.5">
      <c r="A12" s="525" t="s">
        <v>150</v>
      </c>
      <c r="B12" s="525"/>
      <c r="C12" s="525"/>
      <c r="D12" s="525"/>
      <c r="E12" s="522" t="str">
        <f>IF('2nd Detail'!G12="","",'2nd Detail'!G12)</f>
        <v>2022/23</v>
      </c>
      <c r="F12" s="522"/>
      <c r="G12" s="86"/>
      <c r="H12" s="81"/>
      <c r="K12" s="121"/>
    </row>
    <row r="13" spans="1:11" ht="13.5">
      <c r="A13" s="45"/>
      <c r="B13" s="45"/>
      <c r="C13" s="45"/>
      <c r="D13" s="45"/>
      <c r="E13" s="161"/>
      <c r="F13" s="161"/>
      <c r="G13" s="161"/>
      <c r="H13" s="81"/>
      <c r="K13" s="121"/>
    </row>
    <row r="14" spans="1:11" ht="13.5">
      <c r="A14" s="45"/>
      <c r="B14" s="45"/>
      <c r="C14" s="45"/>
      <c r="D14" s="45"/>
      <c r="E14" s="67"/>
      <c r="F14" s="68"/>
      <c r="G14" s="68"/>
      <c r="H14" s="69"/>
      <c r="I14" s="526" t="s">
        <v>243</v>
      </c>
      <c r="J14" s="527"/>
      <c r="K14" s="121"/>
    </row>
    <row r="15" spans="1:11" ht="13.5">
      <c r="A15" s="3"/>
      <c r="B15" s="1"/>
      <c r="C15" s="1"/>
      <c r="D15" s="1"/>
      <c r="E15" s="1"/>
      <c r="F15" s="2"/>
      <c r="G15" s="2"/>
      <c r="H15" s="2"/>
      <c r="I15" s="523" t="s">
        <v>149</v>
      </c>
      <c r="J15" s="524"/>
      <c r="K15" s="121"/>
    </row>
    <row r="16" spans="1:11" ht="18" customHeight="1">
      <c r="A16" s="96"/>
      <c r="B16" s="97"/>
      <c r="C16" s="97"/>
      <c r="D16" s="98"/>
      <c r="E16" s="99"/>
      <c r="F16" s="74" t="s">
        <v>240</v>
      </c>
      <c r="G16" s="95" t="s">
        <v>151</v>
      </c>
      <c r="H16" s="104" t="s">
        <v>242</v>
      </c>
      <c r="I16" s="122" t="s">
        <v>147</v>
      </c>
      <c r="J16" s="122" t="s">
        <v>148</v>
      </c>
      <c r="K16" s="121"/>
    </row>
    <row r="17" spans="1:11" ht="13.5">
      <c r="A17" s="100"/>
      <c r="B17" s="101"/>
      <c r="C17" s="101"/>
      <c r="D17" s="102" t="s">
        <v>120</v>
      </c>
      <c r="E17" s="103" t="s">
        <v>75</v>
      </c>
      <c r="F17" s="77" t="s">
        <v>164</v>
      </c>
      <c r="G17" s="125" t="s">
        <v>241</v>
      </c>
      <c r="H17" s="126" t="s">
        <v>165</v>
      </c>
      <c r="I17" s="123" t="s">
        <v>166</v>
      </c>
      <c r="J17" s="123" t="s">
        <v>166</v>
      </c>
      <c r="K17" s="121"/>
    </row>
    <row r="18" spans="1:11" ht="13.5">
      <c r="A18" s="4" t="s">
        <v>1</v>
      </c>
      <c r="B18" s="5" t="s">
        <v>2</v>
      </c>
      <c r="C18" s="6"/>
      <c r="D18" s="6"/>
      <c r="E18" s="47" t="s">
        <v>0</v>
      </c>
      <c r="F18" s="217"/>
      <c r="G18" s="301"/>
      <c r="H18" s="317"/>
      <c r="I18" s="321"/>
      <c r="J18" s="319"/>
      <c r="K18" s="121"/>
    </row>
    <row r="19" spans="1:11" ht="13.5">
      <c r="A19" s="4"/>
      <c r="B19" s="7" t="s">
        <v>3</v>
      </c>
      <c r="C19" s="6" t="s">
        <v>251</v>
      </c>
      <c r="D19" s="6"/>
      <c r="E19" s="49" t="s">
        <v>0</v>
      </c>
      <c r="F19" s="263"/>
      <c r="G19" s="302"/>
      <c r="H19" s="318"/>
      <c r="I19" s="322"/>
      <c r="J19" s="320"/>
      <c r="K19" s="121"/>
    </row>
    <row r="20" spans="1:11" ht="13.5">
      <c r="A20" s="4"/>
      <c r="B20" s="5"/>
      <c r="C20" s="6"/>
      <c r="D20" s="6" t="s">
        <v>92</v>
      </c>
      <c r="E20" s="49">
        <v>8011</v>
      </c>
      <c r="F20" s="162">
        <f>'2nd Detail'!H23</f>
        <v>474430</v>
      </c>
      <c r="G20" s="163">
        <f>'2nd Detail'!K23</f>
        <v>275459</v>
      </c>
      <c r="H20" s="127">
        <f>'2nd Detail'!N23</f>
        <v>474430</v>
      </c>
      <c r="I20" s="135">
        <f>H20-F20</f>
        <v>0</v>
      </c>
      <c r="J20" s="345">
        <f>IF(AND(F20=0,H20=0),"",(IF(F20="","",(IF(F20=0,"New",(IF(H20=0,"(100%)",((H20/F20)-1))))))))</f>
        <v>0</v>
      </c>
      <c r="K20" s="121"/>
    </row>
    <row r="21" spans="1:11" ht="13.5">
      <c r="A21" s="4"/>
      <c r="B21" s="5"/>
      <c r="C21" s="6"/>
      <c r="D21" s="6" t="s">
        <v>226</v>
      </c>
      <c r="E21" s="50">
        <v>8012</v>
      </c>
      <c r="F21" s="162">
        <f>'2nd Detail'!H24</f>
        <v>200700</v>
      </c>
      <c r="G21" s="163">
        <f>'2nd Detail'!K24</f>
        <v>100839</v>
      </c>
      <c r="H21" s="127">
        <f>'2nd Detail'!N24</f>
        <v>200700</v>
      </c>
      <c r="I21" s="135">
        <f>H21-F21</f>
        <v>0</v>
      </c>
      <c r="J21" s="345">
        <f>IF(AND(F21=0,H21=0),"",(IF(F21="","",(IF(F21=0,"New",(IF(H21=0,"(100%)",((H21/F21)-1))))))))</f>
        <v>0</v>
      </c>
      <c r="K21" s="121"/>
    </row>
    <row r="22" spans="1:11" ht="13.5">
      <c r="A22" s="4"/>
      <c r="B22" s="5"/>
      <c r="C22" s="6"/>
      <c r="D22" s="6" t="s">
        <v>93</v>
      </c>
      <c r="E22" s="51">
        <v>8019</v>
      </c>
      <c r="F22" s="162">
        <f>'2nd Detail'!H25</f>
        <v>0</v>
      </c>
      <c r="G22" s="163">
        <f>'2nd Detail'!K25</f>
        <v>0</v>
      </c>
      <c r="H22" s="127">
        <f>'2nd Detail'!N25</f>
        <v>0</v>
      </c>
      <c r="I22" s="135">
        <f>H22-F22</f>
        <v>0</v>
      </c>
      <c r="J22" s="345">
        <f>IF(AND(F22=0,H22=0),"",(IF(F22="","",(IF(F22=0,"New",(IF(H22=0,"(100%)",((H22/F22)-1))))))))</f>
      </c>
      <c r="K22" s="121"/>
    </row>
    <row r="23" spans="1:11" ht="13.5">
      <c r="A23" s="9"/>
      <c r="B23" s="5" t="s">
        <v>0</v>
      </c>
      <c r="C23" s="6"/>
      <c r="D23" s="63" t="s">
        <v>252</v>
      </c>
      <c r="E23" s="56">
        <v>8096</v>
      </c>
      <c r="F23" s="162">
        <f>'2nd Detail'!H26</f>
        <v>331015</v>
      </c>
      <c r="G23" s="163">
        <f>'2nd Detail'!K26</f>
        <v>194145</v>
      </c>
      <c r="H23" s="127">
        <f>'2nd Detail'!N26</f>
        <v>331015</v>
      </c>
      <c r="I23" s="135">
        <f>H23-F23</f>
        <v>0</v>
      </c>
      <c r="J23" s="345">
        <f>IF(AND(F23=0,H23=0),"",(IF(F23="","",(IF(F23=0,"New",(IF(H23=0,"(100%)",((H23/F23)-1))))))))</f>
        <v>0</v>
      </c>
      <c r="K23" s="121"/>
    </row>
    <row r="24" spans="1:11" ht="13.5">
      <c r="A24" s="4"/>
      <c r="B24" s="5"/>
      <c r="C24" s="6"/>
      <c r="D24" s="476" t="s">
        <v>253</v>
      </c>
      <c r="E24" s="53" t="s">
        <v>99</v>
      </c>
      <c r="F24" s="162">
        <f>'2nd Detail'!H27</f>
        <v>0</v>
      </c>
      <c r="G24" s="163">
        <f>'2nd Detail'!K27</f>
        <v>0</v>
      </c>
      <c r="H24" s="127">
        <f>'2nd Detail'!N27</f>
        <v>0</v>
      </c>
      <c r="I24" s="135">
        <f>H24-F24</f>
        <v>0</v>
      </c>
      <c r="J24" s="345">
        <f>IF(AND(F24=0,H24=0),"",(IF(F24="","",(IF(F24=0,"New",(IF(H24=0,"(100%)",((H24/F24)-1))))))))</f>
      </c>
      <c r="K24" s="121"/>
    </row>
    <row r="25" spans="1:11" ht="13.5">
      <c r="A25" s="4"/>
      <c r="B25" s="5"/>
      <c r="C25" s="6"/>
      <c r="D25" s="6" t="s">
        <v>245</v>
      </c>
      <c r="E25" s="52" t="s">
        <v>0</v>
      </c>
      <c r="F25" s="131">
        <f>SUM((F20:F24))</f>
        <v>1006145</v>
      </c>
      <c r="G25" s="297">
        <f>SUM((G20:G24))</f>
        <v>570443</v>
      </c>
      <c r="H25" s="324">
        <f>SUM((H20:H24))</f>
        <v>1006145</v>
      </c>
      <c r="I25" s="154">
        <f>SUM((I20:I22),(I23:I24))</f>
        <v>0</v>
      </c>
      <c r="J25" s="155">
        <f>IF(F25=0,"",(IF(H25=0,0,((H25/F25)-1))))</f>
        <v>0</v>
      </c>
      <c r="K25" s="121"/>
    </row>
    <row r="26" spans="1:11" ht="13.5">
      <c r="A26" s="4"/>
      <c r="B26" s="5"/>
      <c r="C26" s="6"/>
      <c r="D26" s="6"/>
      <c r="E26" s="48" t="s">
        <v>0</v>
      </c>
      <c r="F26" s="141"/>
      <c r="G26" s="297"/>
      <c r="H26" s="324"/>
      <c r="I26" s="172"/>
      <c r="J26" s="347"/>
      <c r="K26" s="121"/>
    </row>
    <row r="27" spans="1:11" ht="13.5">
      <c r="A27" s="4"/>
      <c r="B27" s="7" t="s">
        <v>4</v>
      </c>
      <c r="C27" s="63" t="s">
        <v>172</v>
      </c>
      <c r="D27" s="6"/>
      <c r="E27" s="49" t="s">
        <v>0</v>
      </c>
      <c r="F27" s="272"/>
      <c r="G27" s="299"/>
      <c r="H27" s="313"/>
      <c r="I27" s="316"/>
      <c r="J27" s="348"/>
      <c r="K27" s="121"/>
    </row>
    <row r="28" spans="1:11" ht="13.5">
      <c r="A28" s="4"/>
      <c r="B28" s="6"/>
      <c r="C28" s="6"/>
      <c r="D28" s="63" t="s">
        <v>266</v>
      </c>
      <c r="E28" s="54">
        <v>8290</v>
      </c>
      <c r="F28" s="162">
        <f>'2nd Detail'!H31</f>
        <v>42351</v>
      </c>
      <c r="G28" s="163">
        <f>'2nd Detail'!K31</f>
        <v>28388</v>
      </c>
      <c r="H28" s="127">
        <f>'2nd Detail'!N31</f>
        <v>42351</v>
      </c>
      <c r="I28" s="135">
        <f>H28-F28</f>
        <v>0</v>
      </c>
      <c r="J28" s="345">
        <f aca="true" t="shared" si="0" ref="J28:J33">IF(AND(F28=0,H28=0),"",(IF(F28="","",(IF(F28=0,"New",(IF(H28=0,"(100%)",((H28/F28)-1))))))))</f>
        <v>0</v>
      </c>
      <c r="K28" s="121"/>
    </row>
    <row r="29" spans="1:11" ht="13.5">
      <c r="A29" s="4"/>
      <c r="B29" s="6"/>
      <c r="C29" s="6"/>
      <c r="D29" s="6" t="s">
        <v>23</v>
      </c>
      <c r="E29" s="51" t="s">
        <v>100</v>
      </c>
      <c r="F29" s="162">
        <f>'2nd Detail'!H32</f>
        <v>0</v>
      </c>
      <c r="G29" s="163">
        <f>'2nd Detail'!K32</f>
        <v>0</v>
      </c>
      <c r="H29" s="127">
        <f>'2nd Detail'!N32</f>
        <v>0</v>
      </c>
      <c r="I29" s="135">
        <f>H29-F29</f>
        <v>0</v>
      </c>
      <c r="J29" s="345">
        <f t="shared" si="0"/>
      </c>
      <c r="K29" s="121"/>
    </row>
    <row r="30" spans="1:11" ht="13.5">
      <c r="A30" s="4"/>
      <c r="B30" s="6"/>
      <c r="C30" s="6"/>
      <c r="D30" s="6" t="s">
        <v>24</v>
      </c>
      <c r="E30" s="52">
        <v>8220</v>
      </c>
      <c r="F30" s="162">
        <f>'2nd Detail'!H33</f>
        <v>0</v>
      </c>
      <c r="G30" s="163">
        <f>'2nd Detail'!K33</f>
        <v>11985.17</v>
      </c>
      <c r="H30" s="127">
        <f>'2nd Detail'!N33</f>
        <v>12000</v>
      </c>
      <c r="I30" s="135">
        <f>H30-F30</f>
        <v>12000</v>
      </c>
      <c r="J30" s="345" t="str">
        <f t="shared" si="0"/>
        <v>New</v>
      </c>
      <c r="K30" s="121"/>
    </row>
    <row r="31" spans="1:11" ht="13.5">
      <c r="A31" s="4"/>
      <c r="B31" s="6"/>
      <c r="C31" s="6"/>
      <c r="D31" s="63" t="s">
        <v>227</v>
      </c>
      <c r="E31" s="213">
        <v>8221</v>
      </c>
      <c r="F31" s="162">
        <f>'2nd Detail'!H34</f>
        <v>0</v>
      </c>
      <c r="G31" s="163">
        <f>'2nd Detail'!K34</f>
        <v>0</v>
      </c>
      <c r="H31" s="127">
        <f>'2nd Detail'!N34</f>
        <v>0</v>
      </c>
      <c r="I31" s="135">
        <f>H31-F31</f>
        <v>0</v>
      </c>
      <c r="J31" s="345">
        <f t="shared" si="0"/>
      </c>
      <c r="K31" s="121"/>
    </row>
    <row r="32" spans="1:11" ht="13.5">
      <c r="A32" s="4"/>
      <c r="B32" s="6"/>
      <c r="C32" s="6"/>
      <c r="D32" s="63" t="s">
        <v>250</v>
      </c>
      <c r="E32" s="55" t="s">
        <v>144</v>
      </c>
      <c r="F32" s="162">
        <f>'2nd Detail'!H35</f>
        <v>193002</v>
      </c>
      <c r="G32" s="163">
        <f>'2nd Detail'!K35</f>
        <v>24676.5</v>
      </c>
      <c r="H32" s="127">
        <f>'2nd Detail'!N35</f>
        <v>193002</v>
      </c>
      <c r="I32" s="135">
        <f>H32-F32</f>
        <v>0</v>
      </c>
      <c r="J32" s="345">
        <f t="shared" si="0"/>
        <v>0</v>
      </c>
      <c r="K32" s="121"/>
    </row>
    <row r="33" spans="1:11" ht="13.5">
      <c r="A33" s="4"/>
      <c r="B33" s="6"/>
      <c r="C33" s="6"/>
      <c r="D33" s="6" t="s">
        <v>63</v>
      </c>
      <c r="E33" s="52" t="s">
        <v>0</v>
      </c>
      <c r="F33" s="131">
        <f>SUM(F28:F32)</f>
        <v>235353</v>
      </c>
      <c r="G33" s="132">
        <f>SUM(G28:G32)</f>
        <v>65049.67</v>
      </c>
      <c r="H33" s="149">
        <f>SUM(H28:H32)</f>
        <v>247353</v>
      </c>
      <c r="I33" s="154">
        <f>SUM(I28:I32)</f>
        <v>12000</v>
      </c>
      <c r="J33" s="155">
        <f t="shared" si="0"/>
        <v>0.05098724044307912</v>
      </c>
      <c r="K33" s="121"/>
    </row>
    <row r="34" spans="1:11" ht="13.5">
      <c r="A34" s="4"/>
      <c r="B34" s="6"/>
      <c r="C34" s="6"/>
      <c r="D34" s="6"/>
      <c r="E34" s="48" t="s">
        <v>0</v>
      </c>
      <c r="F34" s="141"/>
      <c r="G34" s="297"/>
      <c r="H34" s="324"/>
      <c r="I34" s="172"/>
      <c r="J34" s="347"/>
      <c r="K34" s="121"/>
    </row>
    <row r="35" spans="1:11" ht="13.5">
      <c r="A35" s="9"/>
      <c r="B35" s="7" t="s">
        <v>5</v>
      </c>
      <c r="C35" s="6" t="s">
        <v>65</v>
      </c>
      <c r="D35" s="6"/>
      <c r="E35" s="49" t="s">
        <v>0</v>
      </c>
      <c r="F35" s="272"/>
      <c r="G35" s="299"/>
      <c r="H35" s="313"/>
      <c r="I35" s="316"/>
      <c r="J35" s="348"/>
      <c r="K35" s="121"/>
    </row>
    <row r="36" spans="1:11" ht="13.5">
      <c r="A36" s="9"/>
      <c r="B36" s="7"/>
      <c r="C36" s="6"/>
      <c r="D36" s="6" t="s">
        <v>68</v>
      </c>
      <c r="E36" s="52" t="s">
        <v>137</v>
      </c>
      <c r="F36" s="162">
        <f>'2nd Detail'!H39</f>
        <v>0</v>
      </c>
      <c r="G36" s="163">
        <f>'2nd Detail'!K39</f>
        <v>0</v>
      </c>
      <c r="H36" s="127">
        <f>'2nd Detail'!N39</f>
        <v>0</v>
      </c>
      <c r="I36" s="135">
        <f>H36-F36</f>
        <v>0</v>
      </c>
      <c r="J36" s="345">
        <f>IF(AND(F36=0,H36=0),"",(IF(F36="","",(IF(F36=0,"New",(IF(H36=0,"(100%)",((H36/F36)-1))))))))</f>
      </c>
      <c r="K36" s="121"/>
    </row>
    <row r="37" spans="1:11" ht="13.5">
      <c r="A37" s="9"/>
      <c r="B37" s="6"/>
      <c r="C37" s="6"/>
      <c r="D37" s="6" t="s">
        <v>25</v>
      </c>
      <c r="E37" s="50" t="s">
        <v>138</v>
      </c>
      <c r="F37" s="162">
        <f>'2nd Detail'!H40</f>
        <v>112314</v>
      </c>
      <c r="G37" s="163">
        <f>'2nd Detail'!K40</f>
        <v>43563.62</v>
      </c>
      <c r="H37" s="127">
        <f>'2nd Detail'!N40</f>
        <v>173345</v>
      </c>
      <c r="I37" s="135">
        <f>H37-F37</f>
        <v>61031</v>
      </c>
      <c r="J37" s="345">
        <f>IF(AND(F37=0,H37=0),"",(IF(F37="","",(IF(F37=0,"New",(IF(H37=0,"(100%)",((H37/F37)-1))))))))</f>
        <v>0.5433961928165678</v>
      </c>
      <c r="K37" s="121"/>
    </row>
    <row r="38" spans="1:11" ht="13.5">
      <c r="A38" s="9"/>
      <c r="B38" s="6"/>
      <c r="C38" s="6"/>
      <c r="D38" s="3" t="s">
        <v>66</v>
      </c>
      <c r="E38" s="52" t="s">
        <v>0</v>
      </c>
      <c r="F38" s="131">
        <f>SUM(F36:F37)</f>
        <v>112314</v>
      </c>
      <c r="G38" s="132">
        <f>SUM(G36:G37)</f>
        <v>43563.62</v>
      </c>
      <c r="H38" s="149">
        <f>SUM(H36:H37)</f>
        <v>173345</v>
      </c>
      <c r="I38" s="154">
        <f>SUM(I36:I37)</f>
        <v>61031</v>
      </c>
      <c r="J38" s="155">
        <f>IF(AND(F38=0,H38=0),"",(IF(F38="","",(IF(F38=0,"New",(IF(H38=0,"(100%)",((H38/F38)-1))))))))</f>
        <v>0.5433961928165678</v>
      </c>
      <c r="K38" s="121"/>
    </row>
    <row r="39" spans="1:11" ht="13.5">
      <c r="A39" s="9"/>
      <c r="B39" s="6"/>
      <c r="C39" s="6"/>
      <c r="D39" s="3"/>
      <c r="E39" s="48" t="s">
        <v>0</v>
      </c>
      <c r="F39" s="141"/>
      <c r="G39" s="297"/>
      <c r="H39" s="324"/>
      <c r="I39" s="172"/>
      <c r="J39" s="347"/>
      <c r="K39" s="121"/>
    </row>
    <row r="40" spans="1:11" ht="13.5">
      <c r="A40" s="9"/>
      <c r="B40" s="7" t="s">
        <v>6</v>
      </c>
      <c r="C40" s="6" t="s">
        <v>67</v>
      </c>
      <c r="D40" s="6"/>
      <c r="E40" s="49" t="s">
        <v>0</v>
      </c>
      <c r="F40" s="272"/>
      <c r="G40" s="299"/>
      <c r="H40" s="313"/>
      <c r="I40" s="316"/>
      <c r="J40" s="348"/>
      <c r="K40" s="121"/>
    </row>
    <row r="41" spans="1:11" ht="13.5">
      <c r="A41" s="9"/>
      <c r="B41" s="6"/>
      <c r="C41" s="6"/>
      <c r="D41" s="6" t="s">
        <v>69</v>
      </c>
      <c r="E41" s="50" t="s">
        <v>139</v>
      </c>
      <c r="F41" s="162">
        <f>'2nd Detail'!H44</f>
        <v>17000</v>
      </c>
      <c r="G41" s="163">
        <f>'2nd Detail'!K44</f>
        <v>27625.82</v>
      </c>
      <c r="H41" s="127">
        <f>'2nd Detail'!N44</f>
        <v>31400</v>
      </c>
      <c r="I41" s="135">
        <f>H41-F41</f>
        <v>14400</v>
      </c>
      <c r="J41" s="345">
        <f>IF(AND(F41=0,H41=0),"",(IF(F41="","",(IF(F41=0,"New",(IF(H41=0,"(100%)",((H41/F41)-1))))))))</f>
        <v>0.8470588235294119</v>
      </c>
      <c r="K41" s="121"/>
    </row>
    <row r="42" spans="1:11" ht="13.5">
      <c r="A42" s="9"/>
      <c r="B42" s="6"/>
      <c r="C42" s="6"/>
      <c r="D42" s="6" t="s">
        <v>64</v>
      </c>
      <c r="E42" s="52" t="s">
        <v>0</v>
      </c>
      <c r="F42" s="131">
        <f>SUM(F41:F41)</f>
        <v>17000</v>
      </c>
      <c r="G42" s="132">
        <f>SUM(G41:G41)</f>
        <v>27625.82</v>
      </c>
      <c r="H42" s="149">
        <f>SUM(H41:H41)</f>
        <v>31400</v>
      </c>
      <c r="I42" s="154">
        <f>SUM(I41:I41)</f>
        <v>14400</v>
      </c>
      <c r="J42" s="155">
        <f>IF(AND(F42=0,H42=0),"",(IF(F42="","",(IF(F42=0,"New",(IF(H42=0,"(100%)",((H42/F42)-1))))))))</f>
        <v>0.8470588235294119</v>
      </c>
      <c r="K42" s="121"/>
    </row>
    <row r="43" spans="1:11" ht="14.25" thickBot="1">
      <c r="A43" s="9"/>
      <c r="B43" s="6"/>
      <c r="C43" s="6" t="s">
        <v>0</v>
      </c>
      <c r="D43" s="6" t="s">
        <v>0</v>
      </c>
      <c r="E43" s="48" t="s">
        <v>0</v>
      </c>
      <c r="F43" s="141"/>
      <c r="G43" s="186"/>
      <c r="H43" s="187"/>
      <c r="I43" s="188"/>
      <c r="J43" s="347"/>
      <c r="K43" s="121"/>
    </row>
    <row r="44" spans="1:11" ht="14.25" thickBot="1">
      <c r="A44" s="9"/>
      <c r="B44" s="10" t="s">
        <v>9</v>
      </c>
      <c r="C44" s="11" t="s">
        <v>7</v>
      </c>
      <c r="D44" s="11"/>
      <c r="E44" s="48" t="s">
        <v>0</v>
      </c>
      <c r="F44" s="181">
        <f>SUM(F25,F33,F38,F42)</f>
        <v>1370812</v>
      </c>
      <c r="G44" s="182">
        <f>SUM(G25,G33,G38,G42)</f>
        <v>706682.11</v>
      </c>
      <c r="H44" s="183">
        <f>SUM(H25,H33,H38,H42)</f>
        <v>1458243</v>
      </c>
      <c r="I44" s="184">
        <f>SUM(I25,I33,I38,I42)</f>
        <v>87431</v>
      </c>
      <c r="J44" s="185">
        <f>IF(AND(F44=0,H44=0),"",(IF(F44="","",(IF(F44=0,"New",(IF(H44=0,"(100%)",((H44/F44)-1))))))))</f>
        <v>0.06378044545860417</v>
      </c>
      <c r="K44" s="121"/>
    </row>
    <row r="45" spans="1:11" ht="13.5">
      <c r="A45" s="9"/>
      <c r="B45" s="10"/>
      <c r="C45" s="11"/>
      <c r="D45" s="11"/>
      <c r="E45" s="48" t="s">
        <v>0</v>
      </c>
      <c r="F45" s="225"/>
      <c r="G45" s="300"/>
      <c r="H45" s="177"/>
      <c r="I45" s="323"/>
      <c r="J45" s="349"/>
      <c r="K45" s="121"/>
    </row>
    <row r="46" spans="1:11" ht="13.5">
      <c r="A46" s="12" t="s">
        <v>8</v>
      </c>
      <c r="B46" s="5" t="s">
        <v>73</v>
      </c>
      <c r="C46" s="6"/>
      <c r="D46" s="6"/>
      <c r="E46" s="48" t="s">
        <v>0</v>
      </c>
      <c r="F46" s="225"/>
      <c r="G46" s="300"/>
      <c r="H46" s="177"/>
      <c r="I46" s="179"/>
      <c r="J46" s="349"/>
      <c r="K46" s="121"/>
    </row>
    <row r="47" spans="1:11" ht="13.5">
      <c r="A47" s="9"/>
      <c r="B47" s="7" t="s">
        <v>3</v>
      </c>
      <c r="C47" s="6" t="s">
        <v>47</v>
      </c>
      <c r="D47" s="6"/>
      <c r="E47" s="49" t="s">
        <v>0</v>
      </c>
      <c r="F47" s="272"/>
      <c r="G47" s="299"/>
      <c r="H47" s="313"/>
      <c r="I47" s="316"/>
      <c r="J47" s="348"/>
      <c r="K47" s="121"/>
    </row>
    <row r="48" spans="1:11" ht="13.5">
      <c r="A48" s="9"/>
      <c r="B48" s="6"/>
      <c r="C48" s="6"/>
      <c r="D48" s="63" t="s">
        <v>194</v>
      </c>
      <c r="E48" s="56">
        <v>1100</v>
      </c>
      <c r="F48" s="162">
        <f>'2nd Detail'!H51</f>
        <v>240990.6</v>
      </c>
      <c r="G48" s="163">
        <f>'2nd Detail'!K51</f>
        <v>120416.63999999998</v>
      </c>
      <c r="H48" s="127">
        <f>'2nd Detail'!N51</f>
        <v>240990.6</v>
      </c>
      <c r="I48" s="135">
        <f>H48-F48</f>
        <v>0</v>
      </c>
      <c r="J48" s="345">
        <f>IF(AND(F48=0,H48=0),"",(IF(F48="","",(IF(F48=0,"New",(IF(H48=0,"(100%)",((H48/F48)-1))))))))</f>
        <v>0</v>
      </c>
      <c r="K48" s="121"/>
    </row>
    <row r="49" spans="1:11" ht="13.5">
      <c r="A49" s="9"/>
      <c r="B49" s="6"/>
      <c r="C49" s="6"/>
      <c r="D49" s="6" t="s">
        <v>42</v>
      </c>
      <c r="E49" s="57">
        <v>1200</v>
      </c>
      <c r="F49" s="162">
        <f>'2nd Detail'!H52</f>
        <v>0</v>
      </c>
      <c r="G49" s="163">
        <f>'2nd Detail'!K52</f>
        <v>0</v>
      </c>
      <c r="H49" s="127">
        <f>'2nd Detail'!N52</f>
        <v>0</v>
      </c>
      <c r="I49" s="135">
        <f>H49-F49</f>
        <v>0</v>
      </c>
      <c r="J49" s="345">
        <f>IF(AND(F49=0,H49=0),"",(IF(F49="","",(IF(F49=0,"New",(IF(H49=0,"(100%)",((H49/F49)-1))))))))</f>
      </c>
      <c r="K49" s="121"/>
    </row>
    <row r="50" spans="1:11" ht="13.5">
      <c r="A50" s="9"/>
      <c r="B50" s="6"/>
      <c r="C50" s="6"/>
      <c r="D50" s="6" t="s">
        <v>43</v>
      </c>
      <c r="E50" s="58">
        <v>1300</v>
      </c>
      <c r="F50" s="162">
        <f>'2nd Detail'!H53</f>
        <v>72225</v>
      </c>
      <c r="G50" s="163">
        <f>'2nd Detail'!K53</f>
        <v>41737.49</v>
      </c>
      <c r="H50" s="127">
        <f>'2nd Detail'!N53</f>
        <v>72225</v>
      </c>
      <c r="I50" s="135">
        <f>H50-F50</f>
        <v>0</v>
      </c>
      <c r="J50" s="345">
        <f>IF(AND(F50=0,H50=0),"",(IF(F50="","",(IF(F50=0,"New",(IF(H50=0,"(100%)",((H50/F50)-1))))))))</f>
        <v>0</v>
      </c>
      <c r="K50" s="121"/>
    </row>
    <row r="51" spans="1:11" ht="13.5">
      <c r="A51" s="9"/>
      <c r="B51" s="6"/>
      <c r="C51" s="6"/>
      <c r="D51" s="6" t="s">
        <v>44</v>
      </c>
      <c r="E51" s="57">
        <v>1900</v>
      </c>
      <c r="F51" s="162">
        <f>'2nd Detail'!H54</f>
        <v>0</v>
      </c>
      <c r="G51" s="163">
        <f>'2nd Detail'!K54</f>
        <v>0</v>
      </c>
      <c r="H51" s="127">
        <f>'2nd Detail'!N54</f>
        <v>0</v>
      </c>
      <c r="I51" s="135">
        <f>H51-F51</f>
        <v>0</v>
      </c>
      <c r="J51" s="345">
        <f>IF(AND(F51=0,H51=0),"",(IF(F51="","",(IF(F51=0,"New",(IF(H51=0,"(100%)",((H51/F51)-1))))))))</f>
      </c>
      <c r="K51" s="121"/>
    </row>
    <row r="52" spans="1:11" ht="13.5">
      <c r="A52" s="9"/>
      <c r="B52" s="6"/>
      <c r="C52" s="6"/>
      <c r="D52" s="6" t="s">
        <v>49</v>
      </c>
      <c r="E52" s="52" t="s">
        <v>0</v>
      </c>
      <c r="F52" s="131">
        <f>SUM(F48:F51)</f>
        <v>313215.6</v>
      </c>
      <c r="G52" s="132">
        <f>SUM(G48:G51)</f>
        <v>162154.12999999998</v>
      </c>
      <c r="H52" s="149">
        <f>SUM(H48:H51)</f>
        <v>313215.6</v>
      </c>
      <c r="I52" s="154">
        <f>SUM(I48:I51)</f>
        <v>0</v>
      </c>
      <c r="J52" s="155">
        <f>IF(AND(F52=0,H52=0),"",(IF(F52="","",(IF(F52=0,"New",(IF(H52=0,"(100%)",((H52/F52)-1))))))))</f>
        <v>0</v>
      </c>
      <c r="K52" s="121"/>
    </row>
    <row r="53" spans="1:11" ht="13.5">
      <c r="A53" s="13"/>
      <c r="B53" s="3"/>
      <c r="C53" s="3"/>
      <c r="D53" s="3"/>
      <c r="E53" s="48" t="s">
        <v>0</v>
      </c>
      <c r="F53" s="141"/>
      <c r="G53" s="297"/>
      <c r="H53" s="324"/>
      <c r="I53" s="179"/>
      <c r="J53" s="347"/>
      <c r="K53" s="121"/>
    </row>
    <row r="54" spans="1:11" ht="13.5">
      <c r="A54" s="13"/>
      <c r="B54" s="14" t="s">
        <v>4</v>
      </c>
      <c r="C54" s="3" t="s">
        <v>98</v>
      </c>
      <c r="D54" s="3"/>
      <c r="E54" s="49" t="s">
        <v>0</v>
      </c>
      <c r="F54" s="272"/>
      <c r="G54" s="299"/>
      <c r="H54" s="313"/>
      <c r="I54" s="316"/>
      <c r="J54" s="348"/>
      <c r="K54" s="121"/>
    </row>
    <row r="55" spans="1:11" ht="13.5">
      <c r="A55" s="13"/>
      <c r="B55" s="14"/>
      <c r="C55" s="3"/>
      <c r="D55" s="449" t="s">
        <v>195</v>
      </c>
      <c r="E55" s="56">
        <v>2100</v>
      </c>
      <c r="F55" s="162">
        <f>'2nd Detail'!H58</f>
        <v>171546.49</v>
      </c>
      <c r="G55" s="163">
        <f>'2nd Detail'!K58</f>
        <v>88493.5</v>
      </c>
      <c r="H55" s="127">
        <f>'2nd Detail'!N58</f>
        <v>171546.49</v>
      </c>
      <c r="I55" s="135">
        <f>H55-F55</f>
        <v>0</v>
      </c>
      <c r="J55" s="345">
        <f aca="true" t="shared" si="1" ref="J55:J60">IF(AND(F55=0,H55=0),"",(IF(F55="","",(IF(F55=0,"New",(IF(H55=0,"(100%)",((H55/F55)-1))))))))</f>
        <v>0</v>
      </c>
      <c r="K55" s="121"/>
    </row>
    <row r="56" spans="1:11" ht="13.5">
      <c r="A56" s="9"/>
      <c r="B56" s="6"/>
      <c r="C56" s="6"/>
      <c r="D56" s="6" t="s">
        <v>94</v>
      </c>
      <c r="E56" s="57">
        <v>2200</v>
      </c>
      <c r="F56" s="162">
        <f>'2nd Detail'!H59</f>
        <v>52060.8</v>
      </c>
      <c r="G56" s="163">
        <f>'2nd Detail'!K59</f>
        <v>30405.79</v>
      </c>
      <c r="H56" s="164">
        <f>'2nd Detail'!N59</f>
        <v>52061</v>
      </c>
      <c r="I56" s="135">
        <f>H56-F56</f>
        <v>0.19999999999708962</v>
      </c>
      <c r="J56" s="345">
        <f t="shared" si="1"/>
        <v>3.841662056691675E-06</v>
      </c>
      <c r="K56" s="121"/>
    </row>
    <row r="57" spans="1:11" ht="13.5">
      <c r="A57" s="9"/>
      <c r="B57" s="6"/>
      <c r="C57" s="6"/>
      <c r="D57" s="6" t="s">
        <v>95</v>
      </c>
      <c r="E57" s="57">
        <v>2300</v>
      </c>
      <c r="F57" s="162">
        <f>'2nd Detail'!H60</f>
        <v>0</v>
      </c>
      <c r="G57" s="163">
        <f>'2nd Detail'!K60</f>
        <v>0</v>
      </c>
      <c r="H57" s="127">
        <f>'2nd Detail'!N60</f>
        <v>0</v>
      </c>
      <c r="I57" s="135">
        <f>H57-F57</f>
        <v>0</v>
      </c>
      <c r="J57" s="345">
        <f t="shared" si="1"/>
      </c>
      <c r="K57" s="121"/>
    </row>
    <row r="58" spans="1:11" ht="13.5">
      <c r="A58" s="9"/>
      <c r="B58" s="6"/>
      <c r="C58" s="6"/>
      <c r="D58" s="6" t="s">
        <v>50</v>
      </c>
      <c r="E58" s="58">
        <v>2400</v>
      </c>
      <c r="F58" s="162">
        <f>'2nd Detail'!H61</f>
        <v>33472.4</v>
      </c>
      <c r="G58" s="163">
        <f>'2nd Detail'!K61</f>
        <v>17678.85</v>
      </c>
      <c r="H58" s="127">
        <f>'2nd Detail'!N61</f>
        <v>33472.4</v>
      </c>
      <c r="I58" s="135">
        <f>H58-F58</f>
        <v>0</v>
      </c>
      <c r="J58" s="345">
        <f t="shared" si="1"/>
        <v>0</v>
      </c>
      <c r="K58" s="121"/>
    </row>
    <row r="59" spans="1:11" ht="13.5">
      <c r="A59" s="9"/>
      <c r="B59" s="6"/>
      <c r="C59" s="6"/>
      <c r="D59" s="6" t="s">
        <v>96</v>
      </c>
      <c r="E59" s="57">
        <v>2900</v>
      </c>
      <c r="F59" s="162">
        <f>'2nd Detail'!H62</f>
        <v>0</v>
      </c>
      <c r="G59" s="163">
        <f>'2nd Detail'!K62</f>
        <v>0</v>
      </c>
      <c r="H59" s="127">
        <f>'2nd Detail'!N62</f>
        <v>0</v>
      </c>
      <c r="I59" s="135">
        <f>H59-F59</f>
        <v>0</v>
      </c>
      <c r="J59" s="345">
        <f t="shared" si="1"/>
      </c>
      <c r="K59" s="121"/>
    </row>
    <row r="60" spans="1:11" ht="13.5">
      <c r="A60" s="9"/>
      <c r="B60" s="6"/>
      <c r="C60" s="6"/>
      <c r="D60" s="110" t="s">
        <v>97</v>
      </c>
      <c r="E60" s="52" t="s">
        <v>0</v>
      </c>
      <c r="F60" s="131">
        <f>SUM(F55:F59)</f>
        <v>257079.68999999997</v>
      </c>
      <c r="G60" s="132">
        <f>SUM(G55:G59)</f>
        <v>136578.14</v>
      </c>
      <c r="H60" s="149">
        <f>SUM(H55:H59)</f>
        <v>257079.88999999998</v>
      </c>
      <c r="I60" s="154">
        <f>SUM(I55:I59)</f>
        <v>0.19999999999708962</v>
      </c>
      <c r="J60" s="155">
        <f t="shared" si="1"/>
        <v>7.779688859788081E-07</v>
      </c>
      <c r="K60" s="121"/>
    </row>
    <row r="61" spans="1:11" ht="13.5">
      <c r="A61" s="9"/>
      <c r="B61" s="6"/>
      <c r="C61" s="6"/>
      <c r="D61" s="6"/>
      <c r="E61" s="48"/>
      <c r="F61" s="225"/>
      <c r="G61" s="297"/>
      <c r="H61" s="176"/>
      <c r="I61" s="171"/>
      <c r="J61" s="314"/>
      <c r="K61" s="121"/>
    </row>
    <row r="62" spans="1:11" ht="13.5">
      <c r="A62" s="9"/>
      <c r="B62" s="7" t="s">
        <v>5</v>
      </c>
      <c r="C62" s="6" t="s">
        <v>27</v>
      </c>
      <c r="D62" s="6"/>
      <c r="E62" s="49" t="s">
        <v>0</v>
      </c>
      <c r="F62" s="272"/>
      <c r="G62" s="299"/>
      <c r="H62" s="313"/>
      <c r="I62" s="316"/>
      <c r="J62" s="348"/>
      <c r="K62" s="121"/>
    </row>
    <row r="63" spans="1:11" ht="13.5">
      <c r="A63" s="9"/>
      <c r="B63" s="6"/>
      <c r="C63" s="6"/>
      <c r="D63" s="17" t="s">
        <v>28</v>
      </c>
      <c r="E63" s="60" t="s">
        <v>76</v>
      </c>
      <c r="F63" s="162">
        <f>'2nd Detail'!H66</f>
        <v>52368.76</v>
      </c>
      <c r="G63" s="163">
        <f>'2nd Detail'!K66</f>
        <v>28895.34</v>
      </c>
      <c r="H63" s="127">
        <f>'2nd Detail'!N66</f>
        <v>52368.76</v>
      </c>
      <c r="I63" s="135">
        <f aca="true" t="shared" si="2" ref="I63:I71">H63-F63</f>
        <v>0</v>
      </c>
      <c r="J63" s="345">
        <f aca="true" t="shared" si="3" ref="J63:J72">IF(AND(F63=0,H63=0),"",(IF(F63="","",(IF(F63=0,"New",(IF(H63=0,"(100%)",((H63/F63)-1))))))))</f>
        <v>0</v>
      </c>
      <c r="K63" s="121"/>
    </row>
    <row r="64" spans="1:11" ht="13.5">
      <c r="A64" s="9"/>
      <c r="B64" s="6"/>
      <c r="C64" s="6"/>
      <c r="D64" s="17" t="s">
        <v>29</v>
      </c>
      <c r="E64" s="61" t="s">
        <v>77</v>
      </c>
      <c r="F64" s="162">
        <f>'2nd Detail'!H67</f>
        <v>0</v>
      </c>
      <c r="G64" s="163">
        <f>'2nd Detail'!K67</f>
        <v>0</v>
      </c>
      <c r="H64" s="127">
        <f>'2nd Detail'!N67</f>
        <v>0</v>
      </c>
      <c r="I64" s="135">
        <f t="shared" si="2"/>
        <v>0</v>
      </c>
      <c r="J64" s="345">
        <f t="shared" si="3"/>
      </c>
      <c r="K64" s="121"/>
    </row>
    <row r="65" spans="1:11" ht="13.5">
      <c r="A65" s="9"/>
      <c r="B65" s="6"/>
      <c r="C65" s="6"/>
      <c r="D65" s="17" t="s">
        <v>48</v>
      </c>
      <c r="E65" s="61" t="s">
        <v>78</v>
      </c>
      <c r="F65" s="162">
        <f>'2nd Detail'!H68</f>
        <v>26776</v>
      </c>
      <c r="G65" s="163">
        <f>'2nd Detail'!K68</f>
        <v>12816.08</v>
      </c>
      <c r="H65" s="127">
        <f>'2nd Detail'!N68</f>
        <v>26776.36</v>
      </c>
      <c r="I65" s="135">
        <f t="shared" si="2"/>
        <v>0.3600000000005821</v>
      </c>
      <c r="J65" s="345">
        <f t="shared" si="3"/>
        <v>1.3444876008295026E-05</v>
      </c>
      <c r="K65" s="121"/>
    </row>
    <row r="66" spans="1:11" ht="13.5">
      <c r="A66" s="9"/>
      <c r="B66" s="6"/>
      <c r="C66" s="6"/>
      <c r="D66" s="6" t="s">
        <v>30</v>
      </c>
      <c r="E66" s="61" t="s">
        <v>79</v>
      </c>
      <c r="F66" s="162">
        <f>'2nd Detail'!H69</f>
        <v>53420</v>
      </c>
      <c r="G66" s="163">
        <f>'2nd Detail'!K69</f>
        <v>40896.149999999994</v>
      </c>
      <c r="H66" s="127">
        <f>'2nd Detail'!N69</f>
        <v>53420</v>
      </c>
      <c r="I66" s="135">
        <f t="shared" si="2"/>
        <v>0</v>
      </c>
      <c r="J66" s="345">
        <f t="shared" si="3"/>
        <v>0</v>
      </c>
      <c r="K66" s="121"/>
    </row>
    <row r="67" spans="1:11" ht="13.5">
      <c r="A67" s="9"/>
      <c r="B67" s="6"/>
      <c r="C67" s="6"/>
      <c r="D67" s="6" t="s">
        <v>31</v>
      </c>
      <c r="E67" s="51" t="s">
        <v>80</v>
      </c>
      <c r="F67" s="162">
        <f>'2nd Detail'!H70</f>
        <v>7600</v>
      </c>
      <c r="G67" s="163">
        <f>'2nd Detail'!K70</f>
        <v>1142.3600000000001</v>
      </c>
      <c r="H67" s="127">
        <f>'2nd Detail'!N70</f>
        <v>7600</v>
      </c>
      <c r="I67" s="135">
        <f t="shared" si="2"/>
        <v>0</v>
      </c>
      <c r="J67" s="345">
        <f t="shared" si="3"/>
        <v>0</v>
      </c>
      <c r="K67" s="121"/>
    </row>
    <row r="68" spans="1:11" ht="13.5">
      <c r="A68" s="9"/>
      <c r="B68" s="6"/>
      <c r="C68" s="6"/>
      <c r="D68" s="6" t="s">
        <v>91</v>
      </c>
      <c r="E68" s="61" t="s">
        <v>121</v>
      </c>
      <c r="F68" s="162">
        <f>'2nd Detail'!H71</f>
        <v>9910</v>
      </c>
      <c r="G68" s="163">
        <f>'2nd Detail'!K71</f>
        <v>8059</v>
      </c>
      <c r="H68" s="127">
        <f>'2nd Detail'!N71</f>
        <v>9910</v>
      </c>
      <c r="I68" s="135">
        <f t="shared" si="2"/>
        <v>0</v>
      </c>
      <c r="J68" s="345">
        <f t="shared" si="3"/>
        <v>0</v>
      </c>
      <c r="K68" s="121"/>
    </row>
    <row r="69" spans="1:11" ht="13.5">
      <c r="A69" s="9"/>
      <c r="B69" s="6"/>
      <c r="C69" s="6"/>
      <c r="D69" s="6" t="s">
        <v>192</v>
      </c>
      <c r="E69" s="61" t="s">
        <v>81</v>
      </c>
      <c r="F69" s="162">
        <f>'2nd Detail'!H72</f>
        <v>0</v>
      </c>
      <c r="G69" s="163">
        <f>'2nd Detail'!K72</f>
        <v>0</v>
      </c>
      <c r="H69" s="127">
        <f>'2nd Detail'!N72</f>
        <v>0</v>
      </c>
      <c r="I69" s="135">
        <f t="shared" si="2"/>
        <v>0</v>
      </c>
      <c r="J69" s="345">
        <f t="shared" si="3"/>
      </c>
      <c r="K69" s="121"/>
    </row>
    <row r="70" spans="1:11" ht="13.5">
      <c r="A70" s="9"/>
      <c r="B70" s="6"/>
      <c r="C70" s="6"/>
      <c r="D70" s="6" t="s">
        <v>193</v>
      </c>
      <c r="E70" s="58" t="s">
        <v>191</v>
      </c>
      <c r="F70" s="162">
        <f>'2nd Detail'!H73</f>
        <v>0</v>
      </c>
      <c r="G70" s="163">
        <f>'2nd Detail'!K73</f>
        <v>0</v>
      </c>
      <c r="H70" s="127">
        <f>'2nd Detail'!N73</f>
        <v>0</v>
      </c>
      <c r="I70" s="135">
        <f t="shared" si="2"/>
        <v>0</v>
      </c>
      <c r="J70" s="345">
        <f t="shared" si="3"/>
      </c>
      <c r="K70" s="121"/>
    </row>
    <row r="71" spans="1:11" ht="13.5">
      <c r="A71" s="9"/>
      <c r="B71" s="6"/>
      <c r="C71" s="6"/>
      <c r="D71" s="6" t="s">
        <v>32</v>
      </c>
      <c r="E71" s="61" t="s">
        <v>82</v>
      </c>
      <c r="F71" s="162">
        <f>'2nd Detail'!H74</f>
        <v>0</v>
      </c>
      <c r="G71" s="163">
        <f>'2nd Detail'!K74</f>
        <v>0</v>
      </c>
      <c r="H71" s="127">
        <f>'2nd Detail'!N74</f>
        <v>0</v>
      </c>
      <c r="I71" s="135">
        <f t="shared" si="2"/>
        <v>0</v>
      </c>
      <c r="J71" s="346">
        <f t="shared" si="3"/>
      </c>
      <c r="K71" s="121"/>
    </row>
    <row r="72" spans="1:11" ht="13.5">
      <c r="A72" s="9"/>
      <c r="B72" s="6"/>
      <c r="C72" s="6"/>
      <c r="D72" s="110" t="s">
        <v>51</v>
      </c>
      <c r="E72" s="169" t="s">
        <v>0</v>
      </c>
      <c r="F72" s="131">
        <f>SUM(F63:F71)</f>
        <v>150074.76</v>
      </c>
      <c r="G72" s="132">
        <f>SUM(G63:G71)</f>
        <v>91808.93</v>
      </c>
      <c r="H72" s="149">
        <f>SUM(H63:H71)</f>
        <v>150075.12</v>
      </c>
      <c r="I72" s="154">
        <f>SUM(I63:I71)</f>
        <v>0.3600000000005821</v>
      </c>
      <c r="J72" s="155">
        <f t="shared" si="3"/>
        <v>2.3988044357547977E-06</v>
      </c>
      <c r="K72" s="121"/>
    </row>
    <row r="73" spans="1:11" ht="13.5">
      <c r="A73" s="9"/>
      <c r="B73" s="7"/>
      <c r="C73" s="6"/>
      <c r="D73" s="6"/>
      <c r="E73" s="47" t="s">
        <v>0</v>
      </c>
      <c r="F73" s="196"/>
      <c r="G73" s="297"/>
      <c r="H73" s="324"/>
      <c r="I73" s="172"/>
      <c r="J73" s="347"/>
      <c r="K73" s="121"/>
    </row>
    <row r="74" spans="1:11" ht="13.5">
      <c r="A74" s="9"/>
      <c r="B74" s="18" t="s">
        <v>6</v>
      </c>
      <c r="C74" s="8" t="s">
        <v>33</v>
      </c>
      <c r="D74" s="8"/>
      <c r="E74" s="49" t="s">
        <v>0</v>
      </c>
      <c r="F74" s="272"/>
      <c r="G74" s="299"/>
      <c r="H74" s="313"/>
      <c r="I74" s="316"/>
      <c r="J74" s="348"/>
      <c r="K74" s="121"/>
    </row>
    <row r="75" spans="1:11" ht="13.5">
      <c r="A75" s="9"/>
      <c r="B75" s="18"/>
      <c r="C75" s="8"/>
      <c r="D75" s="8" t="s">
        <v>52</v>
      </c>
      <c r="E75" s="56">
        <v>4100</v>
      </c>
      <c r="F75" s="162">
        <f>'2nd Detail'!H78</f>
        <v>16000</v>
      </c>
      <c r="G75" s="163">
        <f>'2nd Detail'!K78</f>
        <v>15478.59</v>
      </c>
      <c r="H75" s="127">
        <f>'2nd Detail'!N78</f>
        <v>16000</v>
      </c>
      <c r="I75" s="135">
        <f>H75-F75</f>
        <v>0</v>
      </c>
      <c r="J75" s="345">
        <f aca="true" t="shared" si="4" ref="J75:J80">IF(AND(F75=0,H75=0),"",(IF(F75="","",(IF(F75=0,"New",(IF(H75=0,"(100%)",((H75/F75)-1))))))))</f>
        <v>0</v>
      </c>
      <c r="K75" s="121"/>
    </row>
    <row r="76" spans="1:11" ht="13.5">
      <c r="A76" s="9"/>
      <c r="B76" s="18"/>
      <c r="C76" s="8"/>
      <c r="D76" s="6" t="s">
        <v>53</v>
      </c>
      <c r="E76" s="50">
        <v>4200</v>
      </c>
      <c r="F76" s="162">
        <f>'2nd Detail'!H79</f>
        <v>1000</v>
      </c>
      <c r="G76" s="163">
        <f>'2nd Detail'!K79</f>
        <v>378.79</v>
      </c>
      <c r="H76" s="127">
        <f>'2nd Detail'!N79</f>
        <v>1000</v>
      </c>
      <c r="I76" s="135">
        <f>H76-F76</f>
        <v>0</v>
      </c>
      <c r="J76" s="345">
        <f t="shared" si="4"/>
        <v>0</v>
      </c>
      <c r="K76" s="121"/>
    </row>
    <row r="77" spans="1:11" ht="13.5">
      <c r="A77" s="9"/>
      <c r="B77" s="18"/>
      <c r="C77" s="8"/>
      <c r="D77" s="8" t="s">
        <v>54</v>
      </c>
      <c r="E77" s="57">
        <v>4300</v>
      </c>
      <c r="F77" s="162">
        <f>'2nd Detail'!H80</f>
        <v>24360</v>
      </c>
      <c r="G77" s="163">
        <f>'2nd Detail'!K80</f>
        <v>11956.22</v>
      </c>
      <c r="H77" s="127">
        <f>'2nd Detail'!N80</f>
        <v>32360</v>
      </c>
      <c r="I77" s="135">
        <f>H77-F77</f>
        <v>8000</v>
      </c>
      <c r="J77" s="345">
        <f t="shared" si="4"/>
        <v>0.32840722495894914</v>
      </c>
      <c r="K77" s="121"/>
    </row>
    <row r="78" spans="1:11" ht="13.5">
      <c r="A78" s="9"/>
      <c r="B78" s="18"/>
      <c r="C78" s="8"/>
      <c r="D78" s="8" t="s">
        <v>55</v>
      </c>
      <c r="E78" s="58">
        <v>4400</v>
      </c>
      <c r="F78" s="162">
        <f>'2nd Detail'!H81</f>
        <v>38200</v>
      </c>
      <c r="G78" s="163">
        <f>'2nd Detail'!K81</f>
        <v>27870.579999999998</v>
      </c>
      <c r="H78" s="127">
        <f>'2nd Detail'!N81</f>
        <v>42500</v>
      </c>
      <c r="I78" s="135">
        <f>H78-F78</f>
        <v>4300</v>
      </c>
      <c r="J78" s="345">
        <f t="shared" si="4"/>
        <v>0.11256544502617793</v>
      </c>
      <c r="K78" s="121"/>
    </row>
    <row r="79" spans="1:11" ht="13.5">
      <c r="A79" s="9"/>
      <c r="B79" s="18"/>
      <c r="C79" s="8"/>
      <c r="D79" s="8" t="s">
        <v>56</v>
      </c>
      <c r="E79" s="57">
        <v>4700</v>
      </c>
      <c r="F79" s="162">
        <f>'2nd Detail'!H82</f>
        <v>25000</v>
      </c>
      <c r="G79" s="163">
        <f>'2nd Detail'!K82</f>
        <v>22975.28</v>
      </c>
      <c r="H79" s="127">
        <f>'2nd Detail'!N82</f>
        <v>25000</v>
      </c>
      <c r="I79" s="135">
        <f>H79-F79</f>
        <v>0</v>
      </c>
      <c r="J79" s="345">
        <f t="shared" si="4"/>
        <v>0</v>
      </c>
      <c r="K79" s="121"/>
    </row>
    <row r="80" spans="1:11" ht="13.5">
      <c r="A80" s="15"/>
      <c r="B80" s="168"/>
      <c r="C80" s="21"/>
      <c r="D80" s="336" t="s">
        <v>57</v>
      </c>
      <c r="E80" s="169" t="s">
        <v>0</v>
      </c>
      <c r="F80" s="131">
        <f>SUM(F75:F79)</f>
        <v>104560</v>
      </c>
      <c r="G80" s="132">
        <f>SUM(G75:G79)</f>
        <v>78659.45999999999</v>
      </c>
      <c r="H80" s="149">
        <f>SUM(H75:H79)</f>
        <v>116860</v>
      </c>
      <c r="I80" s="154">
        <f>SUM(I75:I79)</f>
        <v>12300</v>
      </c>
      <c r="J80" s="155">
        <f t="shared" si="4"/>
        <v>0.11763580719204292</v>
      </c>
      <c r="K80" s="121"/>
    </row>
    <row r="81" spans="1:11" ht="13.5">
      <c r="A81" s="113"/>
      <c r="B81" s="6"/>
      <c r="C81" s="6"/>
      <c r="D81" s="472"/>
      <c r="E81" s="47"/>
      <c r="F81" s="174"/>
      <c r="G81" s="297"/>
      <c r="H81" s="176"/>
      <c r="I81" s="171"/>
      <c r="J81" s="355"/>
      <c r="K81" s="121"/>
    </row>
    <row r="82" spans="1:11" ht="13.5">
      <c r="A82" s="9"/>
      <c r="B82" s="7" t="s">
        <v>9</v>
      </c>
      <c r="C82" s="6" t="s">
        <v>34</v>
      </c>
      <c r="D82" s="6"/>
      <c r="E82" s="49" t="s">
        <v>0</v>
      </c>
      <c r="F82" s="272"/>
      <c r="G82" s="299"/>
      <c r="H82" s="313"/>
      <c r="I82" s="316"/>
      <c r="J82" s="348"/>
      <c r="K82" s="121"/>
    </row>
    <row r="83" spans="1:11" ht="13.5">
      <c r="A83" s="9"/>
      <c r="B83" s="7"/>
      <c r="C83" s="6"/>
      <c r="D83" s="6" t="s">
        <v>175</v>
      </c>
      <c r="E83" s="49">
        <v>5100</v>
      </c>
      <c r="F83" s="162">
        <f>'2nd Detail'!H86</f>
        <v>0</v>
      </c>
      <c r="G83" s="163">
        <f>'2nd Detail'!K86</f>
        <v>0</v>
      </c>
      <c r="H83" s="127">
        <f>'2nd Detail'!N86</f>
        <v>0</v>
      </c>
      <c r="I83" s="135">
        <f>H83-F83</f>
        <v>0</v>
      </c>
      <c r="J83" s="345">
        <f>IF(AND(F83=0,H83=0),"",(IF(F83="","",(IF(F83=0,"New",(IF(H83=0,"(100%)",((H83/F83)-1))))))))</f>
      </c>
      <c r="K83" s="121"/>
    </row>
    <row r="84" spans="1:11" ht="13.5">
      <c r="A84" s="9"/>
      <c r="B84" s="7"/>
      <c r="C84" s="6"/>
      <c r="D84" s="6" t="s">
        <v>35</v>
      </c>
      <c r="E84" s="49">
        <v>5200</v>
      </c>
      <c r="F84" s="162">
        <f>'2nd Detail'!H87</f>
        <v>8700</v>
      </c>
      <c r="G84" s="163">
        <f>'2nd Detail'!K87</f>
        <v>10830.96</v>
      </c>
      <c r="H84" s="127">
        <f>'2nd Detail'!N87</f>
        <v>12000</v>
      </c>
      <c r="I84" s="135">
        <f aca="true" t="shared" si="5" ref="I84:I91">H84-F84</f>
        <v>3300</v>
      </c>
      <c r="J84" s="345">
        <f aca="true" t="shared" si="6" ref="J84:J92">IF(AND(F84=0,H84=0),"",(IF(F84="","",(IF(F84=0,"New",(IF(H84=0,"(100%)",((H84/F84)-1))))))))</f>
        <v>0.3793103448275863</v>
      </c>
      <c r="K84" s="121"/>
    </row>
    <row r="85" spans="1:11" ht="13.5">
      <c r="A85" s="9"/>
      <c r="B85" s="7"/>
      <c r="C85" s="6"/>
      <c r="D85" s="6" t="s">
        <v>70</v>
      </c>
      <c r="E85" s="50">
        <v>5300</v>
      </c>
      <c r="F85" s="162">
        <f>'2nd Detail'!H88</f>
        <v>10605</v>
      </c>
      <c r="G85" s="163">
        <f>'2nd Detail'!K88</f>
        <v>7111.88</v>
      </c>
      <c r="H85" s="127">
        <f>'2nd Detail'!N88</f>
        <v>10605</v>
      </c>
      <c r="I85" s="135">
        <f t="shared" si="5"/>
        <v>0</v>
      </c>
      <c r="J85" s="345">
        <f t="shared" si="6"/>
        <v>0</v>
      </c>
      <c r="K85" s="121"/>
    </row>
    <row r="86" spans="1:11" ht="13.5">
      <c r="A86" s="9"/>
      <c r="B86" s="7"/>
      <c r="C86" s="6"/>
      <c r="D86" s="6" t="s">
        <v>58</v>
      </c>
      <c r="E86" s="61" t="s">
        <v>145</v>
      </c>
      <c r="F86" s="162">
        <f>'2nd Detail'!H89</f>
        <v>26500</v>
      </c>
      <c r="G86" s="163">
        <f>'2nd Detail'!K89</f>
        <v>26500</v>
      </c>
      <c r="H86" s="127">
        <f>'2nd Detail'!N89</f>
        <v>26500</v>
      </c>
      <c r="I86" s="135">
        <f t="shared" si="5"/>
        <v>0</v>
      </c>
      <c r="J86" s="345">
        <f t="shared" si="6"/>
        <v>0</v>
      </c>
      <c r="K86" s="121"/>
    </row>
    <row r="87" spans="1:11" ht="13.5">
      <c r="A87" s="9"/>
      <c r="B87" s="7"/>
      <c r="C87" s="6"/>
      <c r="D87" s="6" t="s">
        <v>87</v>
      </c>
      <c r="E87" s="57">
        <v>5500</v>
      </c>
      <c r="F87" s="162">
        <f>'2nd Detail'!H90</f>
        <v>20632</v>
      </c>
      <c r="G87" s="163">
        <f>'2nd Detail'!K90</f>
        <v>10292.93</v>
      </c>
      <c r="H87" s="127">
        <f>'2nd Detail'!N90</f>
        <v>22632</v>
      </c>
      <c r="I87" s="135">
        <f t="shared" si="5"/>
        <v>2000</v>
      </c>
      <c r="J87" s="345">
        <f t="shared" si="6"/>
        <v>0.09693679720822024</v>
      </c>
      <c r="K87" s="121"/>
    </row>
    <row r="88" spans="1:11" ht="13.5">
      <c r="A88" s="9"/>
      <c r="B88" s="7"/>
      <c r="C88" s="6"/>
      <c r="D88" s="6" t="s">
        <v>74</v>
      </c>
      <c r="E88" s="57">
        <v>5600</v>
      </c>
      <c r="F88" s="162">
        <f>'2nd Detail'!H91</f>
        <v>61397</v>
      </c>
      <c r="G88" s="163">
        <f>'2nd Detail'!K91</f>
        <v>35459.880000000005</v>
      </c>
      <c r="H88" s="127">
        <f>'2nd Detail'!N91</f>
        <v>86397.28</v>
      </c>
      <c r="I88" s="135">
        <f t="shared" si="5"/>
        <v>25000.28</v>
      </c>
      <c r="J88" s="345">
        <f t="shared" si="6"/>
        <v>0.4071905793442676</v>
      </c>
      <c r="K88" s="121"/>
    </row>
    <row r="89" spans="1:11" ht="13.5">
      <c r="A89" s="9"/>
      <c r="B89" s="7"/>
      <c r="C89" s="6"/>
      <c r="D89" s="6" t="s">
        <v>246</v>
      </c>
      <c r="E89" s="58" t="s">
        <v>247</v>
      </c>
      <c r="F89" s="162">
        <f>'2nd Detail'!H92</f>
        <v>0</v>
      </c>
      <c r="G89" s="163">
        <f>'2nd Detail'!K92</f>
        <v>0</v>
      </c>
      <c r="H89" s="127">
        <f>'2nd Detail'!N92</f>
        <v>0</v>
      </c>
      <c r="I89" s="135">
        <f t="shared" si="5"/>
        <v>0</v>
      </c>
      <c r="J89" s="345">
        <f t="shared" si="6"/>
      </c>
      <c r="K89" s="121"/>
    </row>
    <row r="90" spans="1:11" ht="13.5">
      <c r="A90" s="9"/>
      <c r="B90" s="6"/>
      <c r="C90" s="6"/>
      <c r="D90" s="6" t="s">
        <v>88</v>
      </c>
      <c r="E90" s="58">
        <v>5800</v>
      </c>
      <c r="F90" s="162">
        <f>'2nd Detail'!H93</f>
        <v>95891</v>
      </c>
      <c r="G90" s="163">
        <f>'2nd Detail'!K93</f>
        <v>62415.52</v>
      </c>
      <c r="H90" s="127">
        <f>'2nd Detail'!N93</f>
        <v>106251.45</v>
      </c>
      <c r="I90" s="135">
        <f t="shared" si="5"/>
        <v>10360.449999999997</v>
      </c>
      <c r="J90" s="345">
        <f t="shared" si="6"/>
        <v>0.10804402915810662</v>
      </c>
      <c r="K90" s="121"/>
    </row>
    <row r="91" spans="1:11" ht="13.5">
      <c r="A91" s="9"/>
      <c r="B91" s="6"/>
      <c r="C91" s="6"/>
      <c r="D91" s="6" t="s">
        <v>36</v>
      </c>
      <c r="E91" s="57">
        <v>5900</v>
      </c>
      <c r="F91" s="162">
        <f>'2nd Detail'!H94</f>
        <v>5832.6664</v>
      </c>
      <c r="G91" s="163">
        <f>'2nd Detail'!K94</f>
        <v>5393.38</v>
      </c>
      <c r="H91" s="127">
        <f>'2nd Detail'!N94</f>
        <v>5832.6664</v>
      </c>
      <c r="I91" s="135">
        <f t="shared" si="5"/>
        <v>0</v>
      </c>
      <c r="J91" s="345">
        <f t="shared" si="6"/>
        <v>0</v>
      </c>
      <c r="K91" s="121"/>
    </row>
    <row r="92" spans="1:11" ht="13.5">
      <c r="A92" s="9"/>
      <c r="B92" s="6"/>
      <c r="C92" s="6"/>
      <c r="D92" s="6" t="s">
        <v>59</v>
      </c>
      <c r="E92" s="52" t="s">
        <v>0</v>
      </c>
      <c r="F92" s="131">
        <f>SUM(F83:F91)</f>
        <v>229557.6664</v>
      </c>
      <c r="G92" s="132">
        <f>SUM(G83:G91)</f>
        <v>158004.55</v>
      </c>
      <c r="H92" s="149">
        <f>SUM(H83:H91)</f>
        <v>270218.39639999997</v>
      </c>
      <c r="I92" s="154">
        <f>SUM(I83:I91)</f>
        <v>40660.729999999996</v>
      </c>
      <c r="J92" s="155">
        <f t="shared" si="6"/>
        <v>0.17712643031119435</v>
      </c>
      <c r="K92" s="121"/>
    </row>
    <row r="93" spans="1:11" ht="13.5">
      <c r="A93" s="9"/>
      <c r="B93" s="6"/>
      <c r="C93" s="6" t="s">
        <v>0</v>
      </c>
      <c r="D93" s="6" t="s">
        <v>10</v>
      </c>
      <c r="E93" s="48" t="s">
        <v>0</v>
      </c>
      <c r="F93" s="141"/>
      <c r="G93" s="297"/>
      <c r="H93" s="324"/>
      <c r="I93" s="172"/>
      <c r="J93" s="347"/>
      <c r="K93" s="121"/>
    </row>
    <row r="94" spans="1:11" ht="13.5">
      <c r="A94" s="9"/>
      <c r="B94" s="7" t="s">
        <v>11</v>
      </c>
      <c r="C94" s="451" t="s">
        <v>198</v>
      </c>
      <c r="D94" s="6"/>
      <c r="E94" s="49" t="s">
        <v>0</v>
      </c>
      <c r="F94" s="272"/>
      <c r="G94" s="299"/>
      <c r="H94" s="313"/>
      <c r="I94" s="316"/>
      <c r="J94" s="348"/>
      <c r="K94" s="121"/>
    </row>
    <row r="95" spans="1:11" ht="13.5">
      <c r="A95" s="9"/>
      <c r="B95" s="7"/>
      <c r="C95" s="6"/>
      <c r="D95" s="6" t="s">
        <v>176</v>
      </c>
      <c r="E95" s="56" t="s">
        <v>177</v>
      </c>
      <c r="F95" s="162">
        <f>'2nd Detail'!H98</f>
        <v>0</v>
      </c>
      <c r="G95" s="163">
        <f>'2nd Detail'!K98</f>
        <v>0</v>
      </c>
      <c r="H95" s="127">
        <f>'2nd Detail'!N98</f>
        <v>0</v>
      </c>
      <c r="I95" s="135">
        <f>H95-F95</f>
        <v>0</v>
      </c>
      <c r="J95" s="345">
        <f>IF(AND(F95=0,H95=0),"",(IF(F95="","",(IF(F95=0,"New",(IF(H95=0,"(100%)",((H95/F95)-1))))))))</f>
      </c>
      <c r="K95" s="121"/>
    </row>
    <row r="96" spans="1:11" ht="13.5">
      <c r="A96" s="9"/>
      <c r="B96" s="7"/>
      <c r="C96" s="6"/>
      <c r="D96" s="6" t="s">
        <v>60</v>
      </c>
      <c r="E96" s="50">
        <v>6200</v>
      </c>
      <c r="F96" s="162">
        <f>'2nd Detail'!H99</f>
        <v>0</v>
      </c>
      <c r="G96" s="295">
        <f>'2nd Detail'!K99</f>
        <v>0</v>
      </c>
      <c r="H96" s="192">
        <f>'2nd Detail'!N99</f>
        <v>0</v>
      </c>
      <c r="I96" s="136">
        <f>H96-F96</f>
        <v>0</v>
      </c>
      <c r="J96" s="345">
        <f>IF(AND(F96=0,H96=0),"",(IF(F96="","",(IF(F96=0,"New",(IF(H96=0,"(100%)",((H96/F96)-1))))))))</f>
      </c>
      <c r="K96" s="121"/>
    </row>
    <row r="97" spans="1:11" ht="13.5">
      <c r="A97" s="9"/>
      <c r="B97" s="7"/>
      <c r="C97" s="6"/>
      <c r="D97" s="6" t="s">
        <v>37</v>
      </c>
      <c r="E97" s="49" t="s">
        <v>0</v>
      </c>
      <c r="F97" s="238"/>
      <c r="G97" s="304"/>
      <c r="H97" s="305"/>
      <c r="I97" s="306"/>
      <c r="J97" s="350"/>
      <c r="K97" s="121"/>
    </row>
    <row r="98" spans="1:11" ht="13.5">
      <c r="A98" s="9"/>
      <c r="B98" s="7"/>
      <c r="C98" s="6"/>
      <c r="D98" s="6" t="s">
        <v>38</v>
      </c>
      <c r="E98" s="54">
        <v>6300</v>
      </c>
      <c r="F98" s="162">
        <f>'2nd Detail'!H101</f>
        <v>0</v>
      </c>
      <c r="G98" s="163">
        <f>'2nd Detail'!K101</f>
        <v>0</v>
      </c>
      <c r="H98" s="127">
        <f>'2nd Detail'!N101</f>
        <v>0</v>
      </c>
      <c r="I98" s="135">
        <f>H98-F98</f>
        <v>0</v>
      </c>
      <c r="J98" s="345">
        <f>IF(AND(F98=0,H98=0),"",(IF(F98="","",(IF(F98=0,"New",(IF(H98=0,"(100%)",((H98/F98)-1))))))))</f>
      </c>
      <c r="K98" s="121"/>
    </row>
    <row r="99" spans="1:11" ht="13.5">
      <c r="A99" s="9"/>
      <c r="B99" s="7"/>
      <c r="C99" s="6"/>
      <c r="D99" s="6" t="s">
        <v>39</v>
      </c>
      <c r="E99" s="57">
        <v>6400</v>
      </c>
      <c r="F99" s="162">
        <f>'2nd Detail'!H102</f>
        <v>0</v>
      </c>
      <c r="G99" s="163">
        <f>'2nd Detail'!K102</f>
        <v>0</v>
      </c>
      <c r="H99" s="127">
        <f>'2nd Detail'!N102</f>
        <v>0</v>
      </c>
      <c r="I99" s="135">
        <f>H99-F99</f>
        <v>0</v>
      </c>
      <c r="J99" s="345">
        <f>IF(AND(F99=0,H99=0),"",(IF(F99="","",(IF(F99=0,"New",(IF(H99=0,"(100%)",((H99/F99)-1))))))))</f>
      </c>
      <c r="K99" s="121"/>
    </row>
    <row r="100" spans="1:11" ht="13.5">
      <c r="A100" s="9"/>
      <c r="B100" s="7"/>
      <c r="C100" s="6"/>
      <c r="D100" s="6" t="s">
        <v>40</v>
      </c>
      <c r="E100" s="58">
        <v>6500</v>
      </c>
      <c r="F100" s="162">
        <f>'2nd Detail'!H103</f>
        <v>0</v>
      </c>
      <c r="G100" s="163">
        <f>'2nd Detail'!K103</f>
        <v>0</v>
      </c>
      <c r="H100" s="127">
        <f>'2nd Detail'!N103</f>
        <v>0</v>
      </c>
      <c r="I100" s="135">
        <f>H100-F100</f>
        <v>0</v>
      </c>
      <c r="J100" s="345">
        <f>IF(AND(F100=0,H100=0),"",(IF(F100="","",(IF(F100=0,"New",(IF(H100=0,"(100%)",((H100/F100)-1))))))))</f>
      </c>
      <c r="K100" s="121"/>
    </row>
    <row r="101" spans="1:11" ht="14.25">
      <c r="A101" s="9"/>
      <c r="B101" s="7"/>
      <c r="C101" s="6"/>
      <c r="D101" s="450" t="s">
        <v>196</v>
      </c>
      <c r="E101" s="62">
        <v>6900</v>
      </c>
      <c r="F101" s="162">
        <f>'2nd Detail'!H104</f>
        <v>3000</v>
      </c>
      <c r="G101" s="163">
        <f>'2nd Detail'!K104</f>
        <v>0</v>
      </c>
      <c r="H101" s="127">
        <f>'2nd Detail'!N104</f>
        <v>3000</v>
      </c>
      <c r="I101" s="135">
        <f>H101-F101</f>
        <v>0</v>
      </c>
      <c r="J101" s="345">
        <f>IF(AND(F101=0,H101=0),"",(IF(F101="","",(IF(F101=0,"New",(IF(H101=0,"(100%)",((H101/F101)-1))))))))</f>
        <v>0</v>
      </c>
      <c r="K101" s="121"/>
    </row>
    <row r="102" spans="1:11" ht="14.25">
      <c r="A102" s="9"/>
      <c r="B102" s="7"/>
      <c r="C102" s="6"/>
      <c r="D102" s="450" t="s">
        <v>267</v>
      </c>
      <c r="E102" s="483">
        <v>6910</v>
      </c>
      <c r="F102" s="162">
        <f>'2nd Detail'!H105</f>
        <v>0</v>
      </c>
      <c r="G102" s="163">
        <f>'2nd Detail'!K105</f>
        <v>0</v>
      </c>
      <c r="H102" s="127">
        <f>'2nd Detail'!N105</f>
        <v>0</v>
      </c>
      <c r="I102" s="135">
        <f>H102-F102</f>
        <v>0</v>
      </c>
      <c r="J102" s="485"/>
      <c r="K102" s="121"/>
    </row>
    <row r="103" spans="1:11" ht="13.5">
      <c r="A103" s="9"/>
      <c r="B103" s="6"/>
      <c r="C103" s="6" t="s">
        <v>0</v>
      </c>
      <c r="D103" s="6" t="s">
        <v>61</v>
      </c>
      <c r="E103" s="52" t="s">
        <v>0</v>
      </c>
      <c r="F103" s="131">
        <f>SUM(F95:F96)+SUM(F98:F102)</f>
        <v>3000</v>
      </c>
      <c r="G103" s="132">
        <f>SUM(G95:G96)+SUM(G98:G102)</f>
        <v>0</v>
      </c>
      <c r="H103" s="149">
        <f>SUM(H95:H96)+SUM(H98:H102)</f>
        <v>3000</v>
      </c>
      <c r="I103" s="154">
        <f>SUM(I95:I96)+SUM(I98:I102)</f>
        <v>0</v>
      </c>
      <c r="J103" s="155">
        <f>IF(AND(F103=0,H103=0),"",(IF(F103="","",(IF(F103=0,"New",(IF(H103=0,"(100%)",((H103/F103)-1))))))))</f>
        <v>0</v>
      </c>
      <c r="K103" s="121"/>
    </row>
    <row r="104" spans="1:11" ht="13.5">
      <c r="A104" s="9"/>
      <c r="B104" s="6"/>
      <c r="C104" s="6"/>
      <c r="D104" s="6"/>
      <c r="E104" s="48" t="s">
        <v>0</v>
      </c>
      <c r="F104" s="141"/>
      <c r="G104" s="297"/>
      <c r="H104" s="324"/>
      <c r="I104" s="172"/>
      <c r="J104" s="347"/>
      <c r="K104" s="121"/>
    </row>
    <row r="105" spans="1:11" ht="13.5">
      <c r="A105" s="9"/>
      <c r="B105" s="7" t="s">
        <v>12</v>
      </c>
      <c r="C105" s="6" t="s">
        <v>135</v>
      </c>
      <c r="D105" s="6"/>
      <c r="E105" s="49" t="s">
        <v>0</v>
      </c>
      <c r="F105" s="272"/>
      <c r="G105" s="299"/>
      <c r="H105" s="313"/>
      <c r="I105" s="316"/>
      <c r="J105" s="348"/>
      <c r="K105" s="121"/>
    </row>
    <row r="106" spans="1:11" ht="13.5">
      <c r="A106" s="9"/>
      <c r="B106" s="5" t="s">
        <v>0</v>
      </c>
      <c r="C106" s="6"/>
      <c r="D106" s="6" t="s">
        <v>41</v>
      </c>
      <c r="E106" s="60" t="s">
        <v>83</v>
      </c>
      <c r="F106" s="162">
        <f>'2nd Detail'!H109</f>
        <v>0</v>
      </c>
      <c r="G106" s="163">
        <f>'2nd Detail'!K109</f>
        <v>0</v>
      </c>
      <c r="H106" s="127">
        <f>'2nd Detail'!N109</f>
        <v>0</v>
      </c>
      <c r="I106" s="135">
        <f aca="true" t="shared" si="7" ref="I106:I111">H106-F106</f>
        <v>0</v>
      </c>
      <c r="J106" s="345">
        <f aca="true" t="shared" si="8" ref="J106:J115">IF(AND(F106=0,H106=0),"",(IF(F106="","",(IF(F106=0,"New",(IF(H106=0,"(100%)",((H106/F106)-1))))))))</f>
      </c>
      <c r="K106" s="121"/>
    </row>
    <row r="107" spans="1:11" ht="13.5">
      <c r="A107" s="9"/>
      <c r="B107" s="7"/>
      <c r="C107" s="6"/>
      <c r="D107" s="6" t="s">
        <v>89</v>
      </c>
      <c r="E107" s="51" t="s">
        <v>84</v>
      </c>
      <c r="F107" s="162">
        <f>'2nd Detail'!H110</f>
        <v>0</v>
      </c>
      <c r="G107" s="163">
        <f>'2nd Detail'!K110</f>
        <v>0</v>
      </c>
      <c r="H107" s="127">
        <f>'2nd Detail'!N110</f>
        <v>0</v>
      </c>
      <c r="I107" s="135">
        <f t="shared" si="7"/>
        <v>0</v>
      </c>
      <c r="J107" s="345">
        <f t="shared" si="8"/>
      </c>
      <c r="K107" s="121"/>
    </row>
    <row r="108" spans="1:11" ht="13.5">
      <c r="A108" s="9"/>
      <c r="B108" s="7"/>
      <c r="C108" s="6"/>
      <c r="D108" s="6" t="s">
        <v>142</v>
      </c>
      <c r="E108" s="54" t="s">
        <v>140</v>
      </c>
      <c r="F108" s="162">
        <f>'2nd Detail'!H111</f>
        <v>110000</v>
      </c>
      <c r="G108" s="163">
        <f>'2nd Detail'!K111</f>
        <v>0</v>
      </c>
      <c r="H108" s="127">
        <f>'2nd Detail'!N111</f>
        <v>110000</v>
      </c>
      <c r="I108" s="135">
        <f t="shared" si="7"/>
        <v>0</v>
      </c>
      <c r="J108" s="345">
        <f t="shared" si="8"/>
        <v>0</v>
      </c>
      <c r="K108" s="121"/>
    </row>
    <row r="109" spans="1:11" ht="13.5">
      <c r="A109" s="9"/>
      <c r="B109" s="7"/>
      <c r="C109" s="6"/>
      <c r="D109" s="6" t="s">
        <v>143</v>
      </c>
      <c r="E109" s="51" t="s">
        <v>141</v>
      </c>
      <c r="F109" s="162">
        <f>'2nd Detail'!H112</f>
        <v>0</v>
      </c>
      <c r="G109" s="163">
        <f>'2nd Detail'!K112</f>
        <v>0</v>
      </c>
      <c r="H109" s="127">
        <f>'2nd Detail'!N112</f>
        <v>0</v>
      </c>
      <c r="I109" s="135">
        <f t="shared" si="7"/>
        <v>0</v>
      </c>
      <c r="J109" s="345">
        <f t="shared" si="8"/>
      </c>
      <c r="K109" s="121"/>
    </row>
    <row r="110" spans="1:11" ht="13.5">
      <c r="A110" s="9"/>
      <c r="B110" s="7"/>
      <c r="C110" s="6"/>
      <c r="D110" s="6" t="s">
        <v>71</v>
      </c>
      <c r="E110" s="51" t="s">
        <v>178</v>
      </c>
      <c r="F110" s="162">
        <f>'2nd Detail'!H113</f>
        <v>0</v>
      </c>
      <c r="G110" s="163">
        <f>'2nd Detail'!K113</f>
        <v>0</v>
      </c>
      <c r="H110" s="127">
        <f>'2nd Detail'!N113</f>
        <v>0</v>
      </c>
      <c r="I110" s="135">
        <f t="shared" si="7"/>
        <v>0</v>
      </c>
      <c r="J110" s="345">
        <f t="shared" si="8"/>
      </c>
      <c r="K110" s="121"/>
    </row>
    <row r="111" spans="1:11" ht="13.5">
      <c r="A111" s="9"/>
      <c r="B111" s="7"/>
      <c r="C111" s="6"/>
      <c r="D111" s="6" t="s">
        <v>248</v>
      </c>
      <c r="E111" s="54" t="s">
        <v>249</v>
      </c>
      <c r="F111" s="162">
        <f>'2nd Detail'!H114</f>
        <v>0</v>
      </c>
      <c r="G111" s="163">
        <f>'2nd Detail'!K114</f>
        <v>0</v>
      </c>
      <c r="H111" s="127">
        <f>'2nd Detail'!N114</f>
        <v>0</v>
      </c>
      <c r="I111" s="135">
        <f t="shared" si="7"/>
        <v>0</v>
      </c>
      <c r="J111" s="345">
        <f t="shared" si="8"/>
      </c>
      <c r="K111" s="121"/>
    </row>
    <row r="112" spans="1:11" ht="13.5">
      <c r="A112" s="9"/>
      <c r="B112" s="7"/>
      <c r="C112" s="6"/>
      <c r="D112" s="8" t="s">
        <v>72</v>
      </c>
      <c r="E112" s="49" t="s">
        <v>0</v>
      </c>
      <c r="F112" s="236"/>
      <c r="G112" s="295"/>
      <c r="H112" s="237"/>
      <c r="I112" s="296"/>
      <c r="J112" s="351">
        <f t="shared" si="8"/>
      </c>
      <c r="K112" s="121"/>
    </row>
    <row r="113" spans="1:11" ht="13.5">
      <c r="A113" s="9"/>
      <c r="B113" s="7"/>
      <c r="C113" s="6"/>
      <c r="D113" s="6" t="s">
        <v>45</v>
      </c>
      <c r="E113" s="49">
        <v>7438</v>
      </c>
      <c r="F113" s="162">
        <f>'2nd Detail'!H116</f>
        <v>0</v>
      </c>
      <c r="G113" s="163">
        <f>'2nd Detail'!K116</f>
        <v>0</v>
      </c>
      <c r="H113" s="127">
        <f>'2nd Detail'!N116</f>
        <v>0</v>
      </c>
      <c r="I113" s="135">
        <f>H113-F113</f>
        <v>0</v>
      </c>
      <c r="J113" s="345">
        <f t="shared" si="8"/>
      </c>
      <c r="K113" s="121"/>
    </row>
    <row r="114" spans="1:11" ht="13.5">
      <c r="A114" s="9"/>
      <c r="B114" s="7"/>
      <c r="C114" s="6"/>
      <c r="D114" s="63" t="s">
        <v>197</v>
      </c>
      <c r="E114" s="50">
        <v>7439</v>
      </c>
      <c r="F114" s="162">
        <f>'2nd Detail'!H117</f>
        <v>0</v>
      </c>
      <c r="G114" s="163">
        <f>'2nd Detail'!K117</f>
        <v>0</v>
      </c>
      <c r="H114" s="127">
        <f>'2nd Detail'!N117</f>
        <v>0</v>
      </c>
      <c r="I114" s="135">
        <f>H114-F114</f>
        <v>0</v>
      </c>
      <c r="J114" s="345">
        <f t="shared" si="8"/>
      </c>
      <c r="K114" s="121"/>
    </row>
    <row r="115" spans="1:11" ht="13.5">
      <c r="A115" s="9"/>
      <c r="B115" s="7"/>
      <c r="C115" s="6"/>
      <c r="D115" s="6" t="s">
        <v>62</v>
      </c>
      <c r="E115" s="52" t="s">
        <v>0</v>
      </c>
      <c r="F115" s="131">
        <f>SUM(F106:F111,F113:F114)</f>
        <v>110000</v>
      </c>
      <c r="G115" s="132">
        <f>SUM(G106:G111,G113:G114)</f>
        <v>0</v>
      </c>
      <c r="H115" s="149">
        <f>SUM(H106:H111,H113:H114)</f>
        <v>110000</v>
      </c>
      <c r="I115" s="154">
        <f>SUM(I106:I111,I113:I114)</f>
        <v>0</v>
      </c>
      <c r="J115" s="155">
        <f t="shared" si="8"/>
        <v>0</v>
      </c>
      <c r="K115" s="121"/>
    </row>
    <row r="116" spans="1:11" ht="14.25" thickBot="1">
      <c r="A116" s="9"/>
      <c r="B116" s="7"/>
      <c r="C116" s="6"/>
      <c r="D116" s="6"/>
      <c r="E116" s="48" t="s">
        <v>0</v>
      </c>
      <c r="F116" s="247"/>
      <c r="G116" s="186"/>
      <c r="H116" s="312"/>
      <c r="I116" s="309"/>
      <c r="J116" s="352"/>
      <c r="K116" s="121"/>
    </row>
    <row r="117" spans="1:11" ht="14.25" thickBot="1">
      <c r="A117" s="9"/>
      <c r="B117" s="5" t="s">
        <v>13</v>
      </c>
      <c r="C117" s="6" t="s">
        <v>14</v>
      </c>
      <c r="D117" s="6"/>
      <c r="E117" s="48" t="s">
        <v>0</v>
      </c>
      <c r="F117" s="181">
        <f>SUM(F52,F60,F72,F80,F92,F103,F115)</f>
        <v>1167487.7163999998</v>
      </c>
      <c r="G117" s="182">
        <f>SUM(G52,G60,G72,G80,G92,G103,G115)</f>
        <v>627205.21</v>
      </c>
      <c r="H117" s="310">
        <f>SUM(H52,H60,H72,H80,H92,H103,H115)</f>
        <v>1220449.0063999998</v>
      </c>
      <c r="I117" s="184">
        <f>SUM(I52,I60,I72,I80,I92,I103,I115)</f>
        <v>52961.28999999999</v>
      </c>
      <c r="J117" s="185">
        <f>IF(AND(F117=0,H117=0),"",(IF(F117="","",(IF(F117=0,"New",(IF(H117=0,"(100%)",((H117/F117)-1))))))))</f>
        <v>0.045363466575313094</v>
      </c>
      <c r="K117" s="121"/>
    </row>
    <row r="118" spans="1:11" ht="13.5">
      <c r="A118" s="9"/>
      <c r="B118" s="7"/>
      <c r="C118" s="6"/>
      <c r="D118" s="6"/>
      <c r="E118" s="48" t="s">
        <v>0</v>
      </c>
      <c r="F118" s="225"/>
      <c r="G118" s="303"/>
      <c r="H118" s="307"/>
      <c r="I118" s="311"/>
      <c r="J118" s="349"/>
      <c r="K118" s="121"/>
    </row>
    <row r="119" spans="1:11" ht="14.25" thickBot="1">
      <c r="A119" s="4" t="s">
        <v>15</v>
      </c>
      <c r="B119" s="5" t="s">
        <v>90</v>
      </c>
      <c r="C119" s="6"/>
      <c r="D119" s="6"/>
      <c r="E119" s="48" t="s">
        <v>0</v>
      </c>
      <c r="F119" s="225"/>
      <c r="G119" s="298"/>
      <c r="H119" s="307"/>
      <c r="I119" s="309"/>
      <c r="J119" s="349"/>
      <c r="K119" s="121"/>
    </row>
    <row r="120" spans="1:11" ht="14.25" thickBot="1">
      <c r="A120" s="4"/>
      <c r="B120" s="5" t="s">
        <v>105</v>
      </c>
      <c r="C120" s="8"/>
      <c r="D120" s="110"/>
      <c r="E120" s="48" t="s">
        <v>0</v>
      </c>
      <c r="F120" s="181">
        <f>SUM(F44-F117)</f>
        <v>203324.2836000002</v>
      </c>
      <c r="G120" s="182">
        <f>SUM(G44-G117)</f>
        <v>79476.90000000002</v>
      </c>
      <c r="H120" s="183">
        <f>SUM(H44-H117)</f>
        <v>237793.99360000016</v>
      </c>
      <c r="I120" s="308">
        <f>SUM(I44-I117)</f>
        <v>34469.71000000001</v>
      </c>
      <c r="J120" s="185">
        <f>IF(AND(F120=0,H120=0),"",(IF(F120="","",(IF(F120=0,"New",(IF(H120=0,"(100%)",((H120/F120)-1))))))))</f>
        <v>0.16953070921824676</v>
      </c>
      <c r="K120" s="120"/>
    </row>
    <row r="121" spans="1:11" s="72" customFormat="1" ht="13.5">
      <c r="A121" s="138"/>
      <c r="B121" s="70"/>
      <c r="C121" s="70"/>
      <c r="D121" s="70"/>
      <c r="E121" s="48"/>
      <c r="F121" s="225"/>
      <c r="G121" s="303"/>
      <c r="H121" s="176"/>
      <c r="I121" s="315"/>
      <c r="J121" s="314"/>
      <c r="K121" s="120"/>
    </row>
    <row r="122" spans="1:11" ht="13.5">
      <c r="A122" s="4" t="s">
        <v>16</v>
      </c>
      <c r="B122" s="5" t="s">
        <v>123</v>
      </c>
      <c r="C122" s="6"/>
      <c r="D122" s="6"/>
      <c r="E122" s="49" t="s">
        <v>0</v>
      </c>
      <c r="F122" s="272"/>
      <c r="G122" s="299"/>
      <c r="H122" s="313"/>
      <c r="I122" s="316"/>
      <c r="J122" s="348"/>
      <c r="K122" s="121"/>
    </row>
    <row r="123" spans="1:11" ht="13.5">
      <c r="A123" s="4"/>
      <c r="B123" s="5" t="s">
        <v>3</v>
      </c>
      <c r="C123" s="6" t="s">
        <v>101</v>
      </c>
      <c r="D123" s="6"/>
      <c r="E123" s="49" t="s">
        <v>103</v>
      </c>
      <c r="F123" s="162">
        <f>'2nd Detail'!H126</f>
        <v>0</v>
      </c>
      <c r="G123" s="163">
        <f>'2nd Detail'!K126</f>
        <v>0</v>
      </c>
      <c r="H123" s="127">
        <f>'2nd Detail'!N126</f>
        <v>0</v>
      </c>
      <c r="I123" s="135">
        <f>H123-F123</f>
        <v>0</v>
      </c>
      <c r="J123" s="345">
        <f>IF(AND(F123=0,H123=0),"",(IF(F123="","",(IF(F123=0,"New",(IF(H123=0,"(100%)",((H123/F123)-1))))))))</f>
      </c>
      <c r="K123" s="121"/>
    </row>
    <row r="124" spans="1:11" ht="13.5">
      <c r="A124" s="4"/>
      <c r="B124" s="5" t="s">
        <v>4</v>
      </c>
      <c r="C124" s="8" t="s">
        <v>134</v>
      </c>
      <c r="D124" s="8"/>
      <c r="E124" s="57" t="s">
        <v>104</v>
      </c>
      <c r="F124" s="162">
        <f>'2nd Detail'!H127</f>
        <v>0</v>
      </c>
      <c r="G124" s="163">
        <f>'2nd Detail'!K127</f>
        <v>0</v>
      </c>
      <c r="H124" s="127">
        <f>'2nd Detail'!N127</f>
        <v>0</v>
      </c>
      <c r="I124" s="135">
        <f>H124-F124</f>
        <v>0</v>
      </c>
      <c r="J124" s="345">
        <f>IF(AND(F124=0,H124=0),"",(IF(F124="","",(IF(F124=0,"New",(IF(H124=0,"(100%)",((H124/F124)-1))))))))</f>
      </c>
      <c r="K124" s="121"/>
    </row>
    <row r="125" spans="1:11" ht="13.5">
      <c r="A125" s="4"/>
      <c r="B125" s="5" t="s">
        <v>5</v>
      </c>
      <c r="C125" s="8" t="s">
        <v>125</v>
      </c>
      <c r="D125" s="22"/>
      <c r="E125" s="49"/>
      <c r="F125" s="238"/>
      <c r="G125" s="304"/>
      <c r="H125" s="305"/>
      <c r="I125" s="306"/>
      <c r="J125" s="350"/>
      <c r="K125" s="121"/>
    </row>
    <row r="126" spans="1:11" ht="13.5">
      <c r="A126" s="4"/>
      <c r="B126" s="5"/>
      <c r="C126" s="8" t="s">
        <v>136</v>
      </c>
      <c r="D126" s="22"/>
      <c r="E126" s="49" t="s">
        <v>85</v>
      </c>
      <c r="F126" s="162">
        <f>'2nd Detail'!H129</f>
        <v>0</v>
      </c>
      <c r="G126" s="163">
        <f>'2nd Detail'!K129</f>
        <v>0</v>
      </c>
      <c r="H126" s="127">
        <f>'2nd Detail'!N129</f>
        <v>0</v>
      </c>
      <c r="I126" s="135">
        <f>H126-F126</f>
        <v>0</v>
      </c>
      <c r="J126" s="345">
        <f>IF(AND(F126=0,H126=0),"",(IF(F126="","",(IF(F126=0,"New",(IF(H126=0,"(100%)",((H126/F126)-1))))))))</f>
      </c>
      <c r="K126" s="121"/>
    </row>
    <row r="127" spans="1:11" ht="14.25" thickBot="1">
      <c r="A127" s="4"/>
      <c r="B127" s="5" t="s">
        <v>0</v>
      </c>
      <c r="C127" s="8"/>
      <c r="D127" s="8"/>
      <c r="E127" s="52" t="s">
        <v>0</v>
      </c>
      <c r="F127" s="141"/>
      <c r="G127" s="186"/>
      <c r="H127" s="187"/>
      <c r="I127" s="188"/>
      <c r="J127" s="347"/>
      <c r="K127" s="121"/>
    </row>
    <row r="128" spans="1:11" ht="14.25" thickBot="1">
      <c r="A128" s="9"/>
      <c r="B128" s="5" t="s">
        <v>6</v>
      </c>
      <c r="C128" s="8" t="s">
        <v>124</v>
      </c>
      <c r="D128" s="8"/>
      <c r="E128" s="48" t="s">
        <v>0</v>
      </c>
      <c r="F128" s="181">
        <f>SUM(+F123-F124+F126)</f>
        <v>0</v>
      </c>
      <c r="G128" s="182">
        <f>SUM(+G123-G124+G126)</f>
        <v>0</v>
      </c>
      <c r="H128" s="183">
        <f>SUM(+H123-H124+H126)</f>
        <v>0</v>
      </c>
      <c r="I128" s="184">
        <f>SUM(+I123-I124+I126)</f>
        <v>0</v>
      </c>
      <c r="J128" s="185">
        <f>IF(AND(F128=0,H128=0),"",(IF(F128="","",(IF(F128=0,"New",(IF(H128=0,"(100%)",((H128/F128)-1))))))))</f>
      </c>
      <c r="K128" s="121"/>
    </row>
    <row r="129" spans="1:11" ht="14.25" thickBot="1">
      <c r="A129" s="9"/>
      <c r="B129" s="6"/>
      <c r="C129" s="6"/>
      <c r="D129" s="6"/>
      <c r="E129" s="48" t="s">
        <v>0</v>
      </c>
      <c r="F129" s="225"/>
      <c r="G129" s="325"/>
      <c r="H129" s="326"/>
      <c r="I129" s="327"/>
      <c r="J129" s="349"/>
      <c r="K129" s="121"/>
    </row>
    <row r="130" spans="1:11" ht="14.25" thickBot="1">
      <c r="A130" s="4" t="s">
        <v>17</v>
      </c>
      <c r="B130" s="5" t="s">
        <v>102</v>
      </c>
      <c r="C130" s="6"/>
      <c r="D130" s="6"/>
      <c r="E130" s="48" t="s">
        <v>0</v>
      </c>
      <c r="F130" s="181">
        <f>SUM(F120,F128)</f>
        <v>203324.2836000002</v>
      </c>
      <c r="G130" s="182">
        <f>SUM(G120,G128)</f>
        <v>79476.90000000002</v>
      </c>
      <c r="H130" s="183">
        <f>SUM(H120,H128)</f>
        <v>237793.99360000016</v>
      </c>
      <c r="I130" s="184">
        <f>SUM(I120,I128)</f>
        <v>34469.71000000001</v>
      </c>
      <c r="J130" s="185">
        <f>IF(AND(F130=0,H130=0),"",(IF(F130="","",(IF(F130=0,"New",(IF(H130=0,"(100%)",((H130/F130)-1))))))))</f>
        <v>0.16953070921824676</v>
      </c>
      <c r="K130" s="121"/>
    </row>
    <row r="131" spans="1:11" ht="13.5">
      <c r="A131" s="9"/>
      <c r="B131" s="6" t="s">
        <v>0</v>
      </c>
      <c r="C131" s="6"/>
      <c r="D131" s="6"/>
      <c r="E131" s="194" t="s">
        <v>0</v>
      </c>
      <c r="F131" s="329"/>
      <c r="G131" s="303"/>
      <c r="H131" s="328"/>
      <c r="I131" s="323"/>
      <c r="J131" s="353"/>
      <c r="K131" s="121"/>
    </row>
    <row r="132" spans="1:11" ht="13.5">
      <c r="A132" s="4" t="s">
        <v>18</v>
      </c>
      <c r="B132" s="5" t="s">
        <v>19</v>
      </c>
      <c r="C132" s="6"/>
      <c r="D132" s="6"/>
      <c r="E132" s="194" t="s">
        <v>0</v>
      </c>
      <c r="F132" s="225"/>
      <c r="G132" s="300"/>
      <c r="H132" s="177"/>
      <c r="I132" s="179"/>
      <c r="J132" s="349"/>
      <c r="K132" s="121"/>
    </row>
    <row r="133" spans="1:11" ht="13.5">
      <c r="A133" s="4"/>
      <c r="B133" s="5" t="s">
        <v>3</v>
      </c>
      <c r="C133" s="6" t="s">
        <v>126</v>
      </c>
      <c r="D133" s="6"/>
      <c r="E133" s="193"/>
      <c r="F133" s="272"/>
      <c r="G133" s="299"/>
      <c r="H133" s="313"/>
      <c r="I133" s="316"/>
      <c r="J133" s="348"/>
      <c r="K133" s="121"/>
    </row>
    <row r="134" spans="1:11" ht="13.5">
      <c r="A134" s="9"/>
      <c r="B134" s="5"/>
      <c r="C134" s="6" t="s">
        <v>20</v>
      </c>
      <c r="D134" s="6" t="s">
        <v>127</v>
      </c>
      <c r="E134" s="56">
        <v>9791</v>
      </c>
      <c r="F134" s="162">
        <f>'2nd Detail'!H137</f>
        <v>1372816</v>
      </c>
      <c r="G134" s="163">
        <f>'2nd Detail'!K137</f>
        <v>1372816</v>
      </c>
      <c r="H134" s="127">
        <f>'2nd Detail'!N137</f>
        <v>1372816</v>
      </c>
      <c r="I134" s="135">
        <f>H134-F134</f>
        <v>0</v>
      </c>
      <c r="J134" s="345">
        <f>IF(AND(F134=0,H134=0),"",(IF(F134="","",(IF(F134=0,"New",(IF(H134=0,"(100%)",((H134/F134)-1))))))))</f>
        <v>0</v>
      </c>
      <c r="K134" s="121"/>
    </row>
    <row r="135" spans="1:11" ht="13.5">
      <c r="A135" s="9" t="s">
        <v>0</v>
      </c>
      <c r="B135" s="6"/>
      <c r="C135" s="6" t="s">
        <v>21</v>
      </c>
      <c r="D135" s="6" t="s">
        <v>86</v>
      </c>
      <c r="E135" s="64" t="s">
        <v>130</v>
      </c>
      <c r="F135" s="162">
        <f>'2nd Detail'!H138</f>
        <v>0</v>
      </c>
      <c r="G135" s="163">
        <f>'2nd Detail'!K138</f>
        <v>0</v>
      </c>
      <c r="H135" s="127">
        <f>'2nd Detail'!N138</f>
        <v>0</v>
      </c>
      <c r="I135" s="135">
        <f>H135-F135</f>
        <v>0</v>
      </c>
      <c r="J135" s="345">
        <f>IF(AND(F135=0,H135=0),"",(IF(F135="","",(IF(F135=0,"New",(IF(H135=0,"(100%)",((H135/F135)-1))))))))</f>
      </c>
      <c r="K135" s="121"/>
    </row>
    <row r="136" spans="1:11" ht="14.25" thickBot="1">
      <c r="A136" s="13"/>
      <c r="B136" s="3"/>
      <c r="C136" s="3" t="s">
        <v>46</v>
      </c>
      <c r="D136" s="3" t="s">
        <v>22</v>
      </c>
      <c r="E136" s="52" t="s">
        <v>0</v>
      </c>
      <c r="F136" s="128">
        <f>SUM(F134:F135)</f>
        <v>1372816</v>
      </c>
      <c r="G136" s="129">
        <f>SUM(G134:G135)</f>
        <v>1372816</v>
      </c>
      <c r="H136" s="130">
        <f>SUM(H134:H135)</f>
        <v>1372816</v>
      </c>
      <c r="I136" s="341"/>
      <c r="J136" s="342"/>
      <c r="K136" s="121"/>
    </row>
    <row r="137" spans="1:11" ht="14.25" thickBot="1">
      <c r="A137" s="23"/>
      <c r="B137" s="335" t="s">
        <v>4</v>
      </c>
      <c r="C137" s="24" t="s">
        <v>122</v>
      </c>
      <c r="D137" s="24"/>
      <c r="E137" s="59" t="s">
        <v>0</v>
      </c>
      <c r="F137" s="181">
        <f>SUM(F130,F136)</f>
        <v>1576140.2836000002</v>
      </c>
      <c r="G137" s="182">
        <f>SUM(G130,G136)</f>
        <v>1452292.9</v>
      </c>
      <c r="H137" s="183">
        <f>SUM(H130,H136)</f>
        <v>1610609.9936000002</v>
      </c>
      <c r="I137" s="343"/>
      <c r="J137" s="344"/>
      <c r="K137" s="121"/>
    </row>
    <row r="138" spans="1:11" ht="13.5">
      <c r="A138" s="113"/>
      <c r="B138" s="114"/>
      <c r="C138" s="116"/>
      <c r="D138" s="116"/>
      <c r="E138" s="47" t="s">
        <v>0</v>
      </c>
      <c r="F138" s="340"/>
      <c r="G138" s="339"/>
      <c r="H138" s="338"/>
      <c r="I138" s="337"/>
      <c r="J138" s="354"/>
      <c r="K138" s="121"/>
    </row>
    <row r="139" spans="1:11" ht="13.5">
      <c r="A139" s="13"/>
      <c r="B139" s="3"/>
      <c r="C139" s="3" t="s">
        <v>217</v>
      </c>
      <c r="D139" s="3"/>
      <c r="E139" s="49" t="s">
        <v>0</v>
      </c>
      <c r="F139" s="453"/>
      <c r="G139" s="453"/>
      <c r="H139" s="454"/>
      <c r="I139" s="454"/>
      <c r="J139" s="455"/>
      <c r="K139" s="121"/>
    </row>
    <row r="140" spans="1:11" ht="13.5">
      <c r="A140" s="13"/>
      <c r="B140" s="3"/>
      <c r="C140" s="3" t="s">
        <v>200</v>
      </c>
      <c r="D140" s="3" t="s">
        <v>201</v>
      </c>
      <c r="E140" s="49"/>
      <c r="F140" s="162"/>
      <c r="G140" s="163"/>
      <c r="H140" s="127"/>
      <c r="I140" s="135"/>
      <c r="J140" s="345">
        <f aca="true" t="shared" si="9" ref="J140:J145">IF(AND(F140=0,H140=0),"",(IF(F140="","",(IF(F140=0,"New",(IF(H140=0,"(100%)",((H140/F140)-1))))))))</f>
      </c>
      <c r="K140" s="121"/>
    </row>
    <row r="141" spans="1:11" ht="13.5">
      <c r="A141" s="13"/>
      <c r="B141" s="3"/>
      <c r="C141" s="3"/>
      <c r="D141" s="3" t="s">
        <v>220</v>
      </c>
      <c r="E141" s="49">
        <v>9711</v>
      </c>
      <c r="F141" s="162">
        <f>'2nd Detail'!H144</f>
        <v>0</v>
      </c>
      <c r="G141" s="163">
        <f>'2nd Detail'!K144</f>
        <v>0</v>
      </c>
      <c r="H141" s="127">
        <f>'2nd Detail'!N144</f>
        <v>0</v>
      </c>
      <c r="I141" s="135">
        <f>H141-F141</f>
        <v>0</v>
      </c>
      <c r="J141" s="345">
        <f>IF(AND(F141=0,H141=0),"",(IF(F141="","",(IF(F141=0,"New",(IF(H141=0,"(100%)",((H141/F141)-1))))))))</f>
      </c>
      <c r="K141" s="121"/>
    </row>
    <row r="142" spans="1:11" ht="13.5">
      <c r="A142" s="13"/>
      <c r="B142" s="3"/>
      <c r="C142" s="3"/>
      <c r="D142" s="3" t="s">
        <v>214</v>
      </c>
      <c r="E142" s="49">
        <v>9712</v>
      </c>
      <c r="F142" s="162">
        <f>'2nd Detail'!H145</f>
        <v>0</v>
      </c>
      <c r="G142" s="163">
        <f>'2nd Detail'!K145</f>
        <v>0</v>
      </c>
      <c r="H142" s="127">
        <f>'2nd Detail'!N145</f>
        <v>0</v>
      </c>
      <c r="I142" s="135">
        <f>H142-F142</f>
        <v>0</v>
      </c>
      <c r="J142" s="345">
        <f t="shared" si="9"/>
      </c>
      <c r="K142" s="121"/>
    </row>
    <row r="143" spans="1:11" ht="13.5">
      <c r="A143" s="13"/>
      <c r="B143" s="3"/>
      <c r="C143" s="3"/>
      <c r="D143" s="3" t="s">
        <v>215</v>
      </c>
      <c r="E143" s="49">
        <v>9713</v>
      </c>
      <c r="F143" s="162">
        <f>'2nd Detail'!H146</f>
        <v>0</v>
      </c>
      <c r="G143" s="163">
        <f>'2nd Detail'!K146</f>
        <v>0</v>
      </c>
      <c r="H143" s="127">
        <f>'2nd Detail'!N146</f>
        <v>0</v>
      </c>
      <c r="I143" s="135">
        <f>H143-F143</f>
        <v>0</v>
      </c>
      <c r="J143" s="345">
        <f t="shared" si="9"/>
      </c>
      <c r="K143" s="121"/>
    </row>
    <row r="144" spans="1:11" ht="13.5">
      <c r="A144" s="13"/>
      <c r="B144" s="3"/>
      <c r="C144" s="3"/>
      <c r="D144" s="3" t="s">
        <v>199</v>
      </c>
      <c r="E144" s="49">
        <v>9719</v>
      </c>
      <c r="F144" s="162">
        <f>'2nd Detail'!H147</f>
        <v>0</v>
      </c>
      <c r="G144" s="163">
        <f>'2nd Detail'!K147</f>
        <v>0</v>
      </c>
      <c r="H144" s="127">
        <f>'2nd Detail'!N147</f>
        <v>0</v>
      </c>
      <c r="I144" s="135">
        <f>H144-F144</f>
        <v>0</v>
      </c>
      <c r="J144" s="345">
        <f t="shared" si="9"/>
      </c>
      <c r="K144" s="121"/>
    </row>
    <row r="145" spans="1:11" ht="13.5">
      <c r="A145" s="13"/>
      <c r="B145" s="3"/>
      <c r="C145" s="3" t="s">
        <v>21</v>
      </c>
      <c r="D145" s="3" t="s">
        <v>159</v>
      </c>
      <c r="E145" s="56">
        <v>9740</v>
      </c>
      <c r="F145" s="162">
        <f>'2nd Detail'!H148</f>
        <v>0</v>
      </c>
      <c r="G145" s="163">
        <f>'2nd Detail'!K148</f>
        <v>0</v>
      </c>
      <c r="H145" s="127">
        <f>'2nd Detail'!N148</f>
        <v>0</v>
      </c>
      <c r="I145" s="135">
        <f>H145-F145</f>
        <v>0</v>
      </c>
      <c r="J145" s="345">
        <f t="shared" si="9"/>
      </c>
      <c r="K145" s="121"/>
    </row>
    <row r="146" spans="1:11" ht="13.5">
      <c r="A146" s="13"/>
      <c r="B146" s="3"/>
      <c r="C146" s="3" t="s">
        <v>218</v>
      </c>
      <c r="D146" s="3" t="s">
        <v>203</v>
      </c>
      <c r="E146" s="57"/>
      <c r="F146" s="456"/>
      <c r="G146" s="456"/>
      <c r="H146" s="457"/>
      <c r="I146" s="457"/>
      <c r="J146" s="458"/>
      <c r="K146" s="121"/>
    </row>
    <row r="147" spans="1:11" ht="13.5">
      <c r="A147" s="13"/>
      <c r="B147" s="3"/>
      <c r="C147" s="3"/>
      <c r="D147" s="3" t="s">
        <v>204</v>
      </c>
      <c r="E147" s="57">
        <v>9750</v>
      </c>
      <c r="F147" s="162">
        <f>'2nd Detail'!H150</f>
        <v>0</v>
      </c>
      <c r="G147" s="163">
        <f>'2nd Detail'!K150</f>
        <v>0</v>
      </c>
      <c r="H147" s="127">
        <f>'2nd Detail'!N150</f>
        <v>0</v>
      </c>
      <c r="I147" s="135">
        <f aca="true" t="shared" si="10" ref="I147:I153">H147-F147</f>
        <v>0</v>
      </c>
      <c r="J147" s="345">
        <f aca="true" t="shared" si="11" ref="J147:J153">IF(AND(F147=0,H147=0),"",(IF(F147="","",(IF(F147=0,"New",(IF(H147=0,"(100%)",((H147/F147)-1))))))))</f>
      </c>
      <c r="K147" s="121"/>
    </row>
    <row r="148" spans="1:11" ht="13.5">
      <c r="A148" s="13"/>
      <c r="B148" s="3"/>
      <c r="C148" s="3"/>
      <c r="D148" s="3" t="s">
        <v>205</v>
      </c>
      <c r="E148" s="57">
        <v>9760</v>
      </c>
      <c r="F148" s="162">
        <f>'2nd Detail'!H151</f>
        <v>0</v>
      </c>
      <c r="G148" s="163">
        <f>'2nd Detail'!K151</f>
        <v>0</v>
      </c>
      <c r="H148" s="127">
        <f>'2nd Detail'!N151</f>
        <v>0</v>
      </c>
      <c r="I148" s="135">
        <f t="shared" si="10"/>
        <v>0</v>
      </c>
      <c r="J148" s="345">
        <f t="shared" si="11"/>
      </c>
      <c r="K148" s="121"/>
    </row>
    <row r="149" spans="1:11" ht="13.5">
      <c r="A149" s="13"/>
      <c r="B149" s="3"/>
      <c r="C149" s="3" t="s">
        <v>206</v>
      </c>
      <c r="D149" s="8" t="s">
        <v>207</v>
      </c>
      <c r="E149" s="57"/>
      <c r="F149" s="456"/>
      <c r="G149" s="456"/>
      <c r="H149" s="457"/>
      <c r="I149" s="457"/>
      <c r="J149" s="458">
        <f t="shared" si="11"/>
      </c>
      <c r="K149" s="121"/>
    </row>
    <row r="150" spans="1:11" ht="13.5">
      <c r="A150" s="13"/>
      <c r="B150" s="3"/>
      <c r="C150" s="3"/>
      <c r="D150" s="3" t="s">
        <v>208</v>
      </c>
      <c r="E150" s="50">
        <v>9780</v>
      </c>
      <c r="F150" s="162">
        <f>'2nd Detail'!H153</f>
        <v>0</v>
      </c>
      <c r="G150" s="163">
        <f>'2nd Detail'!K153</f>
        <v>0</v>
      </c>
      <c r="H150" s="127">
        <f>'2nd Detail'!N153</f>
        <v>0</v>
      </c>
      <c r="I150" s="135">
        <f t="shared" si="10"/>
        <v>0</v>
      </c>
      <c r="J150" s="345">
        <f t="shared" si="11"/>
      </c>
      <c r="K150" s="121"/>
    </row>
    <row r="151" spans="1:11" ht="13.5">
      <c r="A151" s="13"/>
      <c r="B151" s="3"/>
      <c r="C151" s="3" t="s">
        <v>219</v>
      </c>
      <c r="D151" s="3" t="s">
        <v>210</v>
      </c>
      <c r="E151" s="50"/>
      <c r="F151" s="456"/>
      <c r="G151" s="456"/>
      <c r="H151" s="457"/>
      <c r="I151" s="457"/>
      <c r="J151" s="458">
        <f t="shared" si="11"/>
      </c>
      <c r="K151" s="121"/>
    </row>
    <row r="152" spans="1:11" ht="13.5">
      <c r="A152" s="13"/>
      <c r="B152" s="3"/>
      <c r="C152" s="3"/>
      <c r="D152" s="3" t="s">
        <v>211</v>
      </c>
      <c r="E152" s="61">
        <v>9789</v>
      </c>
      <c r="F152" s="162">
        <f>'2nd Detail'!H155</f>
        <v>35024.63</v>
      </c>
      <c r="G152" s="163">
        <f>'2nd Detail'!K155</f>
        <v>0</v>
      </c>
      <c r="H152" s="127">
        <f>'2nd Detail'!N155</f>
        <v>36613</v>
      </c>
      <c r="I152" s="136">
        <f t="shared" si="10"/>
        <v>1588.3700000000026</v>
      </c>
      <c r="J152" s="346">
        <f t="shared" si="11"/>
        <v>0.04535008649627437</v>
      </c>
      <c r="K152" s="121"/>
    </row>
    <row r="153" spans="1:11" ht="13.5">
      <c r="A153" s="23"/>
      <c r="B153" s="24"/>
      <c r="C153" s="24"/>
      <c r="D153" s="24" t="s">
        <v>212</v>
      </c>
      <c r="E153" s="65">
        <v>9790</v>
      </c>
      <c r="F153" s="165">
        <f>'2nd Detail'!H156</f>
        <v>1541115.6536</v>
      </c>
      <c r="G153" s="166">
        <f>'2nd Detail'!K156</f>
        <v>1452292.9</v>
      </c>
      <c r="H153" s="134">
        <f>'2nd Detail'!N156</f>
        <v>1573996.9936</v>
      </c>
      <c r="I153" s="137">
        <f t="shared" si="10"/>
        <v>32881.33999999985</v>
      </c>
      <c r="J153" s="46">
        <f t="shared" si="11"/>
        <v>0.021336062561683855</v>
      </c>
      <c r="K153" s="121"/>
    </row>
    <row r="154" spans="1:11" ht="6.75" customHeight="1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9"/>
    </row>
  </sheetData>
  <sheetProtection selectLockedCells="1"/>
  <mergeCells count="19">
    <mergeCell ref="A1:J1"/>
    <mergeCell ref="A2:J2"/>
    <mergeCell ref="A4:J4"/>
    <mergeCell ref="A3:J3"/>
    <mergeCell ref="E6:F6"/>
    <mergeCell ref="A8:D8"/>
    <mergeCell ref="E7:F7"/>
    <mergeCell ref="A6:D6"/>
    <mergeCell ref="E8:F8"/>
    <mergeCell ref="E9:F9"/>
    <mergeCell ref="I15:J15"/>
    <mergeCell ref="A10:D10"/>
    <mergeCell ref="A11:D11"/>
    <mergeCell ref="A12:D12"/>
    <mergeCell ref="I14:J14"/>
    <mergeCell ref="E10:F10"/>
    <mergeCell ref="E11:F11"/>
    <mergeCell ref="E12:F12"/>
    <mergeCell ref="A9:D9"/>
  </mergeCells>
  <conditionalFormatting sqref="H125:J125">
    <cfRule type="expression" priority="1" dxfId="0" stopIfTrue="1">
      <formula>$H$127&lt;&gt;0</formula>
    </cfRule>
  </conditionalFormatting>
  <printOptions horizontalCentered="1"/>
  <pageMargins left="0.25" right="0.25" top="0.25" bottom="0.5" header="0" footer="0"/>
  <pageSetup fitToHeight="2" horizontalDpi="600" verticalDpi="600" orientation="portrait" scale="65" r:id="rId2"/>
  <headerFooter alignWithMargins="0">
    <oddFooter>&amp;L&amp;"Arial,Regular"&amp;8Page &amp;P of &amp;N&amp;10
&amp;C
</oddFooter>
  </headerFooter>
  <rowBreaks count="2" manualBreakCount="2">
    <brk id="72" max="255" man="1"/>
    <brk id="120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P161"/>
  <sheetViews>
    <sheetView showGridLines="0" zoomScalePageLayoutView="0" workbookViewId="0" topLeftCell="A49">
      <selection activeCell="M69" sqref="M69"/>
    </sheetView>
  </sheetViews>
  <sheetFormatPr defaultColWidth="9.28125" defaultRowHeight="15"/>
  <cols>
    <col min="1" max="1" width="2.57421875" style="66" customWidth="1"/>
    <col min="2" max="2" width="2.7109375" style="66" customWidth="1"/>
    <col min="3" max="3" width="2.57421875" style="66" customWidth="1"/>
    <col min="4" max="4" width="58.28125" style="66" customWidth="1"/>
    <col min="5" max="5" width="16.28125" style="66" customWidth="1"/>
    <col min="6" max="10" width="15.28125" style="66" customWidth="1"/>
    <col min="11" max="11" width="1.421875" style="66" customWidth="1"/>
    <col min="12" max="13" width="9.28125" style="66" customWidth="1"/>
    <col min="14" max="16" width="9.28125" style="66" hidden="1" customWidth="1"/>
    <col min="17" max="16384" width="9.28125" style="66" customWidth="1"/>
  </cols>
  <sheetData>
    <row r="1" spans="1:11" ht="18.75" customHeight="1">
      <c r="A1" s="530" t="s">
        <v>146</v>
      </c>
      <c r="B1" s="530"/>
      <c r="C1" s="530"/>
      <c r="D1" s="530"/>
      <c r="E1" s="530"/>
      <c r="F1" s="530"/>
      <c r="G1" s="530"/>
      <c r="H1" s="530"/>
      <c r="I1" s="530"/>
      <c r="J1" s="530"/>
      <c r="K1" s="356"/>
    </row>
    <row r="2" spans="1:11" ht="18.75" customHeight="1">
      <c r="A2" s="530" t="s">
        <v>179</v>
      </c>
      <c r="B2" s="530"/>
      <c r="C2" s="530"/>
      <c r="D2" s="530"/>
      <c r="E2" s="530"/>
      <c r="F2" s="530"/>
      <c r="G2" s="530"/>
      <c r="H2" s="530"/>
      <c r="I2" s="530"/>
      <c r="J2" s="530"/>
      <c r="K2" s="356"/>
    </row>
    <row r="3" spans="1:11" ht="18.75" customHeight="1">
      <c r="A3" s="531" t="s">
        <v>232</v>
      </c>
      <c r="B3" s="531"/>
      <c r="C3" s="531"/>
      <c r="D3" s="531"/>
      <c r="E3" s="531"/>
      <c r="F3" s="531"/>
      <c r="G3" s="531"/>
      <c r="H3" s="531"/>
      <c r="I3" s="531"/>
      <c r="J3" s="531"/>
      <c r="K3" s="356"/>
    </row>
    <row r="4" spans="1:11" ht="18.75" customHeight="1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356"/>
    </row>
    <row r="5" spans="1:11" ht="18.75" customHeight="1">
      <c r="A5" s="76"/>
      <c r="B5" s="75"/>
      <c r="C5" s="75"/>
      <c r="D5" s="75"/>
      <c r="E5" s="80"/>
      <c r="F5" s="80"/>
      <c r="G5" s="80"/>
      <c r="H5" s="80"/>
      <c r="I5" s="80"/>
      <c r="J5" s="357"/>
      <c r="K5" s="356"/>
    </row>
    <row r="6" spans="1:11" ht="18.75" customHeight="1">
      <c r="A6" s="529" t="s">
        <v>106</v>
      </c>
      <c r="B6" s="529"/>
      <c r="C6" s="529"/>
      <c r="D6" s="529"/>
      <c r="E6" s="528" t="str">
        <f>IF('2nd Detail'!G6="","",'2nd Detail'!G6)</f>
        <v>Three Rivers Charter School</v>
      </c>
      <c r="F6" s="528"/>
      <c r="G6"/>
      <c r="H6" s="161"/>
      <c r="I6" s="161"/>
      <c r="J6" s="358"/>
      <c r="K6" s="356"/>
    </row>
    <row r="7" spans="1:11" ht="18.75" customHeight="1">
      <c r="A7" s="151"/>
      <c r="B7" s="151"/>
      <c r="C7" s="151"/>
      <c r="D7" s="151" t="s">
        <v>174</v>
      </c>
      <c r="E7" s="528">
        <f>IF('2nd Detail'!G7="","",'2nd Detail'!G7)</f>
      </c>
      <c r="F7" s="528"/>
      <c r="G7"/>
      <c r="H7" s="161"/>
      <c r="I7" s="161"/>
      <c r="J7" s="358"/>
      <c r="K7" s="356"/>
    </row>
    <row r="8" spans="1:11" ht="18.75" customHeight="1">
      <c r="A8" s="529" t="s">
        <v>128</v>
      </c>
      <c r="B8" s="529"/>
      <c r="C8" s="529"/>
      <c r="D8" s="529"/>
      <c r="E8" s="522" t="str">
        <f>IF('2nd Detail'!G8="","",'2nd Detail'!G8)</f>
        <v>23-65565-0123737</v>
      </c>
      <c r="F8" s="522"/>
      <c r="G8"/>
      <c r="H8" s="161"/>
      <c r="I8" s="161"/>
      <c r="J8" s="358"/>
      <c r="K8" s="356"/>
    </row>
    <row r="9" spans="1:11" ht="18.75" customHeight="1">
      <c r="A9" s="529" t="s">
        <v>107</v>
      </c>
      <c r="B9" s="529"/>
      <c r="C9" s="529"/>
      <c r="D9" s="529"/>
      <c r="E9" s="522" t="str">
        <f>IF('2nd Detail'!G9="","",'2nd Detail'!G9)</f>
        <v>Fort Bragg Unified School District</v>
      </c>
      <c r="F9" s="522"/>
      <c r="G9"/>
      <c r="H9" s="67"/>
      <c r="I9" s="67"/>
      <c r="J9" s="358"/>
      <c r="K9" s="356"/>
    </row>
    <row r="10" spans="1:11" ht="18.75" customHeight="1">
      <c r="A10" s="529" t="s">
        <v>108</v>
      </c>
      <c r="B10" s="529"/>
      <c r="C10" s="529"/>
      <c r="D10" s="529"/>
      <c r="E10" s="522" t="str">
        <f>IF('2nd Detail'!G10="","",'2nd Detail'!G10)</f>
        <v>Mendocino</v>
      </c>
      <c r="F10" s="522"/>
      <c r="G10"/>
      <c r="H10" s="67"/>
      <c r="I10" s="67"/>
      <c r="J10" s="358"/>
      <c r="K10" s="356"/>
    </row>
    <row r="11" spans="1:11" ht="18.75" customHeight="1">
      <c r="A11" s="529" t="s">
        <v>129</v>
      </c>
      <c r="B11" s="529"/>
      <c r="C11" s="529"/>
      <c r="D11" s="529"/>
      <c r="E11" s="522" t="str">
        <f>IF('2nd Detail'!G11="","",'2nd Detail'!G11)</f>
        <v>1275</v>
      </c>
      <c r="F11" s="522"/>
      <c r="G11"/>
      <c r="H11" s="67"/>
      <c r="I11" s="67"/>
      <c r="J11" s="358"/>
      <c r="K11" s="356"/>
    </row>
    <row r="12" spans="1:11" ht="18.75" customHeight="1">
      <c r="A12" s="529" t="s">
        <v>150</v>
      </c>
      <c r="B12" s="529"/>
      <c r="C12" s="529"/>
      <c r="D12" s="529"/>
      <c r="E12" s="522" t="str">
        <f>IF('2nd Detail'!G12="","",'2nd Detail'!G12)</f>
        <v>2022/23</v>
      </c>
      <c r="F12" s="522"/>
      <c r="G12"/>
      <c r="H12" s="67"/>
      <c r="I12" s="67"/>
      <c r="J12" s="358"/>
      <c r="K12" s="356"/>
    </row>
    <row r="13" spans="1:11" ht="18.75" customHeight="1">
      <c r="A13" s="45"/>
      <c r="B13" s="45"/>
      <c r="C13" s="45"/>
      <c r="D13" s="45"/>
      <c r="E13" s="67"/>
      <c r="F13" s="68"/>
      <c r="G13" s="68"/>
      <c r="H13" s="68"/>
      <c r="I13" s="68"/>
      <c r="J13" s="358"/>
      <c r="K13" s="356"/>
    </row>
    <row r="14" spans="1:11" ht="18.75" customHeight="1">
      <c r="A14" s="153" t="s">
        <v>157</v>
      </c>
      <c r="B14" s="45"/>
      <c r="C14" s="45"/>
      <c r="D14" s="45"/>
      <c r="E14" s="67"/>
      <c r="F14" s="68"/>
      <c r="G14" s="68"/>
      <c r="H14" s="68"/>
      <c r="I14" s="68"/>
      <c r="J14" s="359"/>
      <c r="K14" s="360"/>
    </row>
    <row r="15" spans="1:11" ht="13.5">
      <c r="A15" s="90"/>
      <c r="B15" s="94" t="s">
        <v>225</v>
      </c>
      <c r="C15" s="361" t="s">
        <v>180</v>
      </c>
      <c r="D15" s="88"/>
      <c r="E15" s="67"/>
      <c r="F15" s="68"/>
      <c r="G15" s="68"/>
      <c r="H15" s="68"/>
      <c r="I15" s="68"/>
      <c r="J15" s="68"/>
      <c r="K15" s="356"/>
    </row>
    <row r="16" spans="1:11" ht="6" customHeight="1">
      <c r="A16" s="90"/>
      <c r="B16" s="91"/>
      <c r="C16" s="362"/>
      <c r="D16" s="45"/>
      <c r="E16" s="67"/>
      <c r="F16" s="68"/>
      <c r="G16" s="68"/>
      <c r="H16" s="68"/>
      <c r="I16" s="68"/>
      <c r="J16" s="68"/>
      <c r="K16" s="356"/>
    </row>
    <row r="17" spans="1:11" ht="13.5">
      <c r="A17" s="90"/>
      <c r="B17" s="94"/>
      <c r="C17" s="363" t="s">
        <v>181</v>
      </c>
      <c r="D17" s="89"/>
      <c r="E17" s="67"/>
      <c r="F17" s="68"/>
      <c r="G17" s="68"/>
      <c r="H17" s="68"/>
      <c r="I17" s="68"/>
      <c r="J17" s="68"/>
      <c r="K17" s="356"/>
    </row>
    <row r="18" spans="1:16" ht="18.75" customHeight="1" thickBot="1">
      <c r="A18" s="364"/>
      <c r="B18" s="364"/>
      <c r="C18" s="364"/>
      <c r="D18" s="364"/>
      <c r="E18" s="364"/>
      <c r="F18" s="365"/>
      <c r="G18" s="365"/>
      <c r="H18" s="365"/>
      <c r="I18" s="365"/>
      <c r="J18" s="365"/>
      <c r="K18" s="356"/>
      <c r="N18" s="366" t="s">
        <v>182</v>
      </c>
      <c r="O18" s="367"/>
      <c r="P18" s="368"/>
    </row>
    <row r="19" spans="1:16" ht="18" customHeight="1">
      <c r="A19" s="369"/>
      <c r="B19" s="370"/>
      <c r="C19" s="370"/>
      <c r="D19" s="371"/>
      <c r="E19" s="372"/>
      <c r="F19" s="535" t="str">
        <f>CONCATENATE("FY ",E12)</f>
        <v>FY 2022/23</v>
      </c>
      <c r="G19" s="536"/>
      <c r="H19" s="537"/>
      <c r="I19" s="374" t="s">
        <v>183</v>
      </c>
      <c r="J19" s="374" t="s">
        <v>183</v>
      </c>
      <c r="K19" s="375"/>
      <c r="N19" s="376" t="s">
        <v>228</v>
      </c>
      <c r="O19" s="358" t="s">
        <v>229</v>
      </c>
      <c r="P19" s="377" t="s">
        <v>230</v>
      </c>
    </row>
    <row r="20" spans="1:16" ht="13.5">
      <c r="A20" s="378"/>
      <c r="B20" s="379"/>
      <c r="C20" s="379"/>
      <c r="D20" s="380" t="s">
        <v>120</v>
      </c>
      <c r="E20" s="381" t="s">
        <v>75</v>
      </c>
      <c r="F20" s="373" t="s">
        <v>158</v>
      </c>
      <c r="G20" s="93" t="s">
        <v>159</v>
      </c>
      <c r="H20" s="382" t="s">
        <v>160</v>
      </c>
      <c r="I20" s="383" t="str">
        <f>IF(E12="","",((VLOOKUP(E12,Fiscal_Year,2,FALSE))))</f>
        <v>2023/24</v>
      </c>
      <c r="J20" s="383" t="str">
        <f>IF(E12="","",((VLOOKUP(E12,Fiscal_Year,3,FALSE))))</f>
        <v>2024/25</v>
      </c>
      <c r="K20" s="375"/>
      <c r="N20" s="376" t="s">
        <v>229</v>
      </c>
      <c r="O20" s="358" t="s">
        <v>230</v>
      </c>
      <c r="P20" s="377" t="s">
        <v>231</v>
      </c>
    </row>
    <row r="21" spans="1:16" ht="13.5">
      <c r="A21" s="384" t="s">
        <v>1</v>
      </c>
      <c r="B21" s="5" t="s">
        <v>2</v>
      </c>
      <c r="C21" s="6"/>
      <c r="D21" s="6"/>
      <c r="E21" s="143" t="s">
        <v>0</v>
      </c>
      <c r="F21" s="385"/>
      <c r="G21" s="386"/>
      <c r="H21" s="387"/>
      <c r="I21" s="388"/>
      <c r="J21" s="388"/>
      <c r="K21" s="375"/>
      <c r="N21" s="376" t="s">
        <v>230</v>
      </c>
      <c r="O21" s="358" t="s">
        <v>231</v>
      </c>
      <c r="P21" s="377" t="s">
        <v>264</v>
      </c>
    </row>
    <row r="22" spans="1:16" ht="13.5">
      <c r="A22" s="384"/>
      <c r="B22" s="7" t="s">
        <v>3</v>
      </c>
      <c r="C22" s="6" t="s">
        <v>251</v>
      </c>
      <c r="D22" s="6"/>
      <c r="E22" s="194" t="s">
        <v>0</v>
      </c>
      <c r="F22" s="389"/>
      <c r="G22" s="386"/>
      <c r="H22" s="387"/>
      <c r="I22" s="388"/>
      <c r="J22" s="388"/>
      <c r="K22" s="375"/>
      <c r="N22" s="376" t="s">
        <v>231</v>
      </c>
      <c r="O22" s="358" t="s">
        <v>264</v>
      </c>
      <c r="P22" s="390" t="s">
        <v>265</v>
      </c>
    </row>
    <row r="23" spans="1:16" ht="13.5">
      <c r="A23" s="384"/>
      <c r="B23" s="5"/>
      <c r="C23" s="6"/>
      <c r="D23" s="6" t="s">
        <v>92</v>
      </c>
      <c r="E23" s="193">
        <v>8011</v>
      </c>
      <c r="F23" s="391">
        <f>'2nd Detail'!L23</f>
        <v>474430</v>
      </c>
      <c r="G23" s="392">
        <f>'2nd Detail'!M23</f>
        <v>0</v>
      </c>
      <c r="H23" s="393">
        <f aca="true" t="shared" si="0" ref="H23:H28">F23+G23</f>
        <v>474430</v>
      </c>
      <c r="I23" s="394">
        <v>565291</v>
      </c>
      <c r="J23" s="394">
        <v>617664</v>
      </c>
      <c r="K23" s="375"/>
      <c r="N23" s="376"/>
      <c r="O23" s="395"/>
      <c r="P23" s="377"/>
    </row>
    <row r="24" spans="1:16" ht="13.5">
      <c r="A24" s="384"/>
      <c r="B24" s="5"/>
      <c r="C24" s="6"/>
      <c r="D24" s="6" t="s">
        <v>226</v>
      </c>
      <c r="E24" s="210">
        <v>8012</v>
      </c>
      <c r="F24" s="391">
        <f>'2nd Detail'!L24</f>
        <v>200700</v>
      </c>
      <c r="G24" s="392">
        <f>'2nd Detail'!M24</f>
        <v>0</v>
      </c>
      <c r="H24" s="393">
        <f t="shared" si="0"/>
        <v>200700</v>
      </c>
      <c r="I24" s="394">
        <v>253551</v>
      </c>
      <c r="J24" s="394">
        <v>282915</v>
      </c>
      <c r="K24" s="375"/>
      <c r="N24" s="396"/>
      <c r="O24" s="358"/>
      <c r="P24" s="377"/>
    </row>
    <row r="25" spans="1:16" ht="13.5">
      <c r="A25" s="384"/>
      <c r="B25" s="5"/>
      <c r="C25" s="6"/>
      <c r="D25" s="6" t="s">
        <v>93</v>
      </c>
      <c r="E25" s="211">
        <v>8019</v>
      </c>
      <c r="F25" s="391">
        <f>'2nd Detail'!L25</f>
        <v>0</v>
      </c>
      <c r="G25" s="392">
        <f>'2nd Detail'!M25</f>
        <v>0</v>
      </c>
      <c r="H25" s="393">
        <f t="shared" si="0"/>
        <v>0</v>
      </c>
      <c r="I25" s="394">
        <v>0</v>
      </c>
      <c r="J25" s="394">
        <v>0</v>
      </c>
      <c r="K25" s="375"/>
      <c r="N25" s="376"/>
      <c r="O25" s="358"/>
      <c r="P25" s="377"/>
    </row>
    <row r="26" spans="1:11" ht="13.5">
      <c r="A26" s="384"/>
      <c r="B26" s="5"/>
      <c r="C26" s="6"/>
      <c r="D26" s="63" t="s">
        <v>254</v>
      </c>
      <c r="E26" s="193">
        <v>8096</v>
      </c>
      <c r="F26" s="391">
        <f>'2nd Detail'!L26</f>
        <v>331015</v>
      </c>
      <c r="G26" s="392">
        <f>'2nd Detail'!M26</f>
        <v>0</v>
      </c>
      <c r="H26" s="393">
        <f t="shared" si="0"/>
        <v>331015</v>
      </c>
      <c r="I26" s="394">
        <v>366013</v>
      </c>
      <c r="J26" s="394">
        <v>381549</v>
      </c>
      <c r="K26" s="375"/>
    </row>
    <row r="27" spans="1:11" ht="13.5">
      <c r="A27" s="384"/>
      <c r="B27" s="5"/>
      <c r="C27" s="6"/>
      <c r="D27" s="6" t="s">
        <v>253</v>
      </c>
      <c r="E27" s="212" t="s">
        <v>99</v>
      </c>
      <c r="F27" s="391">
        <f>'2nd Detail'!L27</f>
        <v>0</v>
      </c>
      <c r="G27" s="392">
        <f>'2nd Detail'!M27</f>
        <v>0</v>
      </c>
      <c r="H27" s="393">
        <f t="shared" si="0"/>
        <v>0</v>
      </c>
      <c r="I27" s="394">
        <v>0</v>
      </c>
      <c r="J27" s="394">
        <v>0</v>
      </c>
      <c r="K27" s="375"/>
    </row>
    <row r="28" spans="1:11" ht="13.5">
      <c r="A28" s="384"/>
      <c r="B28" s="5"/>
      <c r="C28" s="6"/>
      <c r="D28" s="6" t="s">
        <v>245</v>
      </c>
      <c r="E28" s="213" t="s">
        <v>0</v>
      </c>
      <c r="F28" s="397">
        <f>SUM((F23:F25),(F26:F27))</f>
        <v>1006145</v>
      </c>
      <c r="G28" s="398">
        <f>SUM((G23:G25),(G26:G27))</f>
        <v>0</v>
      </c>
      <c r="H28" s="399">
        <f t="shared" si="0"/>
        <v>1006145</v>
      </c>
      <c r="I28" s="400">
        <f>SUM((I23:I25),(I26:I27))</f>
        <v>1184855</v>
      </c>
      <c r="J28" s="400">
        <f>SUM((J23:J25),(J26:J27))</f>
        <v>1282128</v>
      </c>
      <c r="K28" s="375"/>
    </row>
    <row r="29" spans="1:11" ht="13.5">
      <c r="A29" s="384"/>
      <c r="B29" s="5"/>
      <c r="C29" s="6"/>
      <c r="D29" s="6"/>
      <c r="E29" s="194" t="s">
        <v>0</v>
      </c>
      <c r="F29" s="385"/>
      <c r="G29" s="401"/>
      <c r="H29" s="402"/>
      <c r="I29" s="403"/>
      <c r="J29" s="403"/>
      <c r="K29" s="375"/>
    </row>
    <row r="30" spans="1:11" ht="13.5">
      <c r="A30" s="384"/>
      <c r="B30" s="7" t="s">
        <v>4</v>
      </c>
      <c r="C30" s="63" t="s">
        <v>188</v>
      </c>
      <c r="D30" s="6"/>
      <c r="E30" s="194" t="s">
        <v>0</v>
      </c>
      <c r="F30" s="389"/>
      <c r="G30" s="404"/>
      <c r="H30" s="387"/>
      <c r="I30" s="388"/>
      <c r="J30" s="388"/>
      <c r="K30" s="375"/>
    </row>
    <row r="31" spans="1:11" ht="13.5">
      <c r="A31" s="384"/>
      <c r="B31" s="6"/>
      <c r="C31" s="6"/>
      <c r="D31" s="63" t="s">
        <v>266</v>
      </c>
      <c r="E31" s="214">
        <v>8290</v>
      </c>
      <c r="F31" s="391">
        <f>'2nd Detail'!L31</f>
        <v>0</v>
      </c>
      <c r="G31" s="392">
        <f>'2nd Detail'!M31</f>
        <v>42351</v>
      </c>
      <c r="H31" s="393">
        <f aca="true" t="shared" si="1" ref="H31:H36">F31+G31</f>
        <v>42351</v>
      </c>
      <c r="I31" s="394">
        <v>46447</v>
      </c>
      <c r="J31" s="394">
        <v>46447</v>
      </c>
      <c r="K31" s="375"/>
    </row>
    <row r="32" spans="1:11" ht="13.5">
      <c r="A32" s="384"/>
      <c r="B32" s="6"/>
      <c r="C32" s="6"/>
      <c r="D32" s="6" t="s">
        <v>23</v>
      </c>
      <c r="E32" s="211" t="s">
        <v>100</v>
      </c>
      <c r="F32" s="391">
        <f>'2nd Detail'!L32</f>
        <v>0</v>
      </c>
      <c r="G32" s="392">
        <f>'2nd Detail'!M32</f>
        <v>0</v>
      </c>
      <c r="H32" s="393">
        <f t="shared" si="1"/>
        <v>0</v>
      </c>
      <c r="I32" s="394">
        <v>0</v>
      </c>
      <c r="J32" s="394">
        <v>0</v>
      </c>
      <c r="K32" s="375"/>
    </row>
    <row r="33" spans="1:11" ht="13.5">
      <c r="A33" s="384"/>
      <c r="B33" s="6"/>
      <c r="C33" s="6"/>
      <c r="D33" s="6" t="s">
        <v>24</v>
      </c>
      <c r="E33" s="213">
        <v>8220</v>
      </c>
      <c r="F33" s="391">
        <f>'2nd Detail'!L33</f>
        <v>0</v>
      </c>
      <c r="G33" s="392">
        <f>'2nd Detail'!M33</f>
        <v>12000</v>
      </c>
      <c r="H33" s="393">
        <f t="shared" si="1"/>
        <v>12000</v>
      </c>
      <c r="I33" s="394">
        <v>0</v>
      </c>
      <c r="J33" s="394">
        <v>0</v>
      </c>
      <c r="K33" s="375"/>
    </row>
    <row r="34" spans="1:11" ht="13.5">
      <c r="A34" s="384"/>
      <c r="B34" s="6"/>
      <c r="C34" s="6"/>
      <c r="D34" s="63" t="s">
        <v>227</v>
      </c>
      <c r="E34" s="213">
        <v>8221</v>
      </c>
      <c r="F34" s="391">
        <f>'2nd Detail'!L34</f>
        <v>0</v>
      </c>
      <c r="G34" s="392">
        <f>'2nd Detail'!M34</f>
        <v>0</v>
      </c>
      <c r="H34" s="393">
        <f t="shared" si="1"/>
        <v>0</v>
      </c>
      <c r="I34" s="394">
        <v>0</v>
      </c>
      <c r="J34" s="394">
        <v>0</v>
      </c>
      <c r="K34" s="375"/>
    </row>
    <row r="35" spans="1:11" ht="13.5">
      <c r="A35" s="384"/>
      <c r="B35" s="6"/>
      <c r="C35" s="6"/>
      <c r="D35" s="6" t="s">
        <v>26</v>
      </c>
      <c r="E35" s="211" t="s">
        <v>144</v>
      </c>
      <c r="F35" s="391">
        <f>'2nd Detail'!L35</f>
        <v>0</v>
      </c>
      <c r="G35" s="392">
        <f>'2nd Detail'!M35</f>
        <v>193002</v>
      </c>
      <c r="H35" s="393">
        <f t="shared" si="1"/>
        <v>193002</v>
      </c>
      <c r="I35" s="394">
        <v>131326</v>
      </c>
      <c r="J35" s="394">
        <v>0</v>
      </c>
      <c r="K35" s="375"/>
    </row>
    <row r="36" spans="1:11" ht="13.5">
      <c r="A36" s="384"/>
      <c r="B36" s="6"/>
      <c r="C36" s="6"/>
      <c r="D36" s="6" t="s">
        <v>63</v>
      </c>
      <c r="E36" s="213" t="s">
        <v>0</v>
      </c>
      <c r="F36" s="397">
        <f>SUM(F31:F35)</f>
        <v>0</v>
      </c>
      <c r="G36" s="398">
        <f>SUM(G31:G35)</f>
        <v>247353</v>
      </c>
      <c r="H36" s="399">
        <f t="shared" si="1"/>
        <v>247353</v>
      </c>
      <c r="I36" s="400">
        <f>SUM(I31:I35)</f>
        <v>177773</v>
      </c>
      <c r="J36" s="400">
        <f>SUM(J31:J35)</f>
        <v>46447</v>
      </c>
      <c r="K36" s="375"/>
    </row>
    <row r="37" spans="1:11" ht="13.5">
      <c r="A37" s="384"/>
      <c r="B37" s="6"/>
      <c r="C37" s="6"/>
      <c r="D37" s="6"/>
      <c r="E37" s="194" t="s">
        <v>0</v>
      </c>
      <c r="F37" s="385"/>
      <c r="G37" s="401"/>
      <c r="H37" s="402"/>
      <c r="I37" s="403"/>
      <c r="J37" s="403"/>
      <c r="K37" s="375"/>
    </row>
    <row r="38" spans="1:11" ht="13.5">
      <c r="A38" s="405"/>
      <c r="B38" s="7" t="s">
        <v>5</v>
      </c>
      <c r="C38" s="6" t="s">
        <v>65</v>
      </c>
      <c r="D38" s="6"/>
      <c r="E38" s="194" t="s">
        <v>0</v>
      </c>
      <c r="F38" s="389"/>
      <c r="G38" s="404"/>
      <c r="H38" s="387"/>
      <c r="I38" s="388"/>
      <c r="J38" s="388"/>
      <c r="K38" s="375"/>
    </row>
    <row r="39" spans="1:11" ht="13.5">
      <c r="A39" s="405"/>
      <c r="B39" s="7"/>
      <c r="C39" s="6"/>
      <c r="D39" s="6" t="s">
        <v>68</v>
      </c>
      <c r="E39" s="213" t="s">
        <v>137</v>
      </c>
      <c r="F39" s="391">
        <f>'2nd Detail'!L39</f>
        <v>0</v>
      </c>
      <c r="G39" s="392">
        <f>'2nd Detail'!M39</f>
        <v>0</v>
      </c>
      <c r="H39" s="393">
        <f>F39+G39</f>
        <v>0</v>
      </c>
      <c r="I39" s="394">
        <v>0</v>
      </c>
      <c r="J39" s="394">
        <v>0</v>
      </c>
      <c r="K39" s="375"/>
    </row>
    <row r="40" spans="1:11" ht="13.5">
      <c r="A40" s="405"/>
      <c r="B40" s="6"/>
      <c r="C40" s="6"/>
      <c r="D40" s="6" t="s">
        <v>25</v>
      </c>
      <c r="E40" s="210" t="s">
        <v>138</v>
      </c>
      <c r="F40" s="391">
        <f>'2nd Detail'!L40</f>
        <v>15786</v>
      </c>
      <c r="G40" s="392">
        <f>'2nd Detail'!M40</f>
        <v>157559</v>
      </c>
      <c r="H40" s="393">
        <f>F40+G40</f>
        <v>173345</v>
      </c>
      <c r="I40" s="394">
        <v>199504.29</v>
      </c>
      <c r="J40" s="394">
        <v>197636.41</v>
      </c>
      <c r="K40" s="375"/>
    </row>
    <row r="41" spans="1:11" ht="13.5">
      <c r="A41" s="405"/>
      <c r="B41" s="6"/>
      <c r="C41" s="6"/>
      <c r="D41" s="3" t="s">
        <v>66</v>
      </c>
      <c r="E41" s="213" t="s">
        <v>0</v>
      </c>
      <c r="F41" s="397">
        <f>SUM(F39:F40)</f>
        <v>15786</v>
      </c>
      <c r="G41" s="398">
        <f>SUM(G39:G40)</f>
        <v>157559</v>
      </c>
      <c r="H41" s="399">
        <f>F41+G41</f>
        <v>173345</v>
      </c>
      <c r="I41" s="400">
        <f>SUM(I39:I40)</f>
        <v>199504.29</v>
      </c>
      <c r="J41" s="400">
        <f>SUM(J39:J40)</f>
        <v>197636.41</v>
      </c>
      <c r="K41" s="375"/>
    </row>
    <row r="42" spans="1:11" ht="13.5">
      <c r="A42" s="405"/>
      <c r="B42" s="6"/>
      <c r="C42" s="6"/>
      <c r="D42" s="3"/>
      <c r="E42" s="194" t="s">
        <v>0</v>
      </c>
      <c r="F42" s="385"/>
      <c r="G42" s="401"/>
      <c r="H42" s="402"/>
      <c r="I42" s="403"/>
      <c r="J42" s="403"/>
      <c r="K42" s="375"/>
    </row>
    <row r="43" spans="1:11" ht="13.5">
      <c r="A43" s="405"/>
      <c r="B43" s="7" t="s">
        <v>6</v>
      </c>
      <c r="C43" s="6" t="s">
        <v>67</v>
      </c>
      <c r="D43" s="6"/>
      <c r="E43" s="448" t="s">
        <v>0</v>
      </c>
      <c r="F43" s="389"/>
      <c r="G43" s="404"/>
      <c r="H43" s="387"/>
      <c r="I43" s="388"/>
      <c r="J43" s="388"/>
      <c r="K43" s="375"/>
    </row>
    <row r="44" spans="1:11" ht="13.5">
      <c r="A44" s="405"/>
      <c r="B44" s="6"/>
      <c r="C44" s="6"/>
      <c r="D44" s="6" t="s">
        <v>69</v>
      </c>
      <c r="E44" s="193" t="s">
        <v>139</v>
      </c>
      <c r="F44" s="391">
        <f>'2nd Detail'!L44</f>
        <v>31400</v>
      </c>
      <c r="G44" s="392">
        <f>'2nd Detail'!M44</f>
        <v>0</v>
      </c>
      <c r="H44" s="393">
        <f>F44+G44</f>
        <v>31400</v>
      </c>
      <c r="I44" s="394">
        <v>12000</v>
      </c>
      <c r="J44" s="394">
        <v>12000</v>
      </c>
      <c r="K44" s="375"/>
    </row>
    <row r="45" spans="1:11" ht="13.5">
      <c r="A45" s="405"/>
      <c r="B45" s="6"/>
      <c r="C45" s="6"/>
      <c r="D45" s="6" t="s">
        <v>64</v>
      </c>
      <c r="E45" s="213" t="s">
        <v>0</v>
      </c>
      <c r="F45" s="397">
        <f>SUM(F44:F44)</f>
        <v>31400</v>
      </c>
      <c r="G45" s="398">
        <f>SUM(G44:G44)</f>
        <v>0</v>
      </c>
      <c r="H45" s="399">
        <f>F45+G45</f>
        <v>31400</v>
      </c>
      <c r="I45" s="400">
        <f>SUM(I44:I44)</f>
        <v>12000</v>
      </c>
      <c r="J45" s="400">
        <f>SUM(J44:J44)</f>
        <v>12000</v>
      </c>
      <c r="K45" s="375"/>
    </row>
    <row r="46" spans="1:11" ht="13.5">
      <c r="A46" s="405"/>
      <c r="B46" s="6"/>
      <c r="C46" s="6" t="s">
        <v>0</v>
      </c>
      <c r="D46" s="6" t="s">
        <v>0</v>
      </c>
      <c r="E46" s="194" t="s">
        <v>0</v>
      </c>
      <c r="F46" s="385"/>
      <c r="G46" s="401"/>
      <c r="H46" s="402"/>
      <c r="I46" s="403"/>
      <c r="J46" s="403"/>
      <c r="K46" s="375"/>
    </row>
    <row r="47" spans="1:11" ht="13.5">
      <c r="A47" s="405"/>
      <c r="B47" s="10" t="s">
        <v>9</v>
      </c>
      <c r="C47" s="11" t="s">
        <v>7</v>
      </c>
      <c r="D47" s="11"/>
      <c r="E47" s="194" t="s">
        <v>0</v>
      </c>
      <c r="F47" s="397">
        <f>SUM(F28,F36,F41,F45)</f>
        <v>1053331</v>
      </c>
      <c r="G47" s="398">
        <f>SUM(G28,G36,G41,G45)</f>
        <v>404912</v>
      </c>
      <c r="H47" s="399">
        <f>F47+G47</f>
        <v>1458243</v>
      </c>
      <c r="I47" s="400">
        <f>SUM(I28,I36,I41,I45)</f>
        <v>1574132.29</v>
      </c>
      <c r="J47" s="400">
        <f>SUM(J28,J36,J41,J45)</f>
        <v>1538211.41</v>
      </c>
      <c r="K47" s="375"/>
    </row>
    <row r="48" spans="1:11" ht="13.5">
      <c r="A48" s="405"/>
      <c r="B48" s="10"/>
      <c r="C48" s="11"/>
      <c r="D48" s="11"/>
      <c r="E48" s="194" t="s">
        <v>0</v>
      </c>
      <c r="F48" s="385"/>
      <c r="G48" s="401"/>
      <c r="H48" s="387"/>
      <c r="I48" s="388"/>
      <c r="J48" s="388"/>
      <c r="K48" s="375"/>
    </row>
    <row r="49" spans="1:11" ht="13.5">
      <c r="A49" s="406" t="s">
        <v>8</v>
      </c>
      <c r="B49" s="5" t="s">
        <v>73</v>
      </c>
      <c r="C49" s="6"/>
      <c r="D49" s="6"/>
      <c r="E49" s="194" t="s">
        <v>0</v>
      </c>
      <c r="F49" s="389"/>
      <c r="G49" s="404"/>
      <c r="H49" s="387"/>
      <c r="I49" s="388"/>
      <c r="J49" s="388"/>
      <c r="K49" s="375"/>
    </row>
    <row r="50" spans="1:11" ht="13.5">
      <c r="A50" s="405"/>
      <c r="B50" s="7" t="s">
        <v>3</v>
      </c>
      <c r="C50" s="6" t="s">
        <v>47</v>
      </c>
      <c r="D50" s="6"/>
      <c r="E50" s="194" t="s">
        <v>0</v>
      </c>
      <c r="F50" s="389"/>
      <c r="G50" s="404"/>
      <c r="H50" s="387"/>
      <c r="I50" s="388"/>
      <c r="J50" s="388"/>
      <c r="K50" s="375"/>
    </row>
    <row r="51" spans="1:11" ht="13.5">
      <c r="A51" s="405"/>
      <c r="B51" s="6"/>
      <c r="C51" s="6"/>
      <c r="D51" s="63" t="s">
        <v>194</v>
      </c>
      <c r="E51" s="216">
        <v>1100</v>
      </c>
      <c r="F51" s="391">
        <f>'2nd Detail'!L51</f>
        <v>205490.6</v>
      </c>
      <c r="G51" s="392">
        <f>'2nd Detail'!M51</f>
        <v>35500</v>
      </c>
      <c r="H51" s="393">
        <f>F51+G51</f>
        <v>240990.6</v>
      </c>
      <c r="I51" s="148">
        <v>246989.31000000003</v>
      </c>
      <c r="J51" s="394">
        <v>253167.9813</v>
      </c>
      <c r="K51" s="375"/>
    </row>
    <row r="52" spans="1:11" ht="13.5">
      <c r="A52" s="405"/>
      <c r="B52" s="6"/>
      <c r="C52" s="6"/>
      <c r="D52" s="6" t="s">
        <v>42</v>
      </c>
      <c r="E52" s="407">
        <v>1200</v>
      </c>
      <c r="F52" s="391">
        <f>'2nd Detail'!L52</f>
        <v>0</v>
      </c>
      <c r="G52" s="392">
        <f>'2nd Detail'!M52</f>
        <v>0</v>
      </c>
      <c r="H52" s="393">
        <f>F52+G52</f>
        <v>0</v>
      </c>
      <c r="I52" s="148">
        <v>0</v>
      </c>
      <c r="J52" s="394">
        <v>0</v>
      </c>
      <c r="K52" s="375"/>
    </row>
    <row r="53" spans="1:11" ht="13.5">
      <c r="A53" s="405"/>
      <c r="B53" s="6"/>
      <c r="C53" s="6"/>
      <c r="D53" s="6" t="s">
        <v>43</v>
      </c>
      <c r="E53" s="408">
        <v>1300</v>
      </c>
      <c r="F53" s="391">
        <f>'2nd Detail'!L53</f>
        <v>72225</v>
      </c>
      <c r="G53" s="392">
        <f>'2nd Detail'!M53</f>
        <v>0</v>
      </c>
      <c r="H53" s="393">
        <f>F53+G53</f>
        <v>72225</v>
      </c>
      <c r="I53" s="148">
        <v>74391.75</v>
      </c>
      <c r="J53" s="394">
        <v>76623.5025</v>
      </c>
      <c r="K53" s="375"/>
    </row>
    <row r="54" spans="1:11" ht="13.5">
      <c r="A54" s="405"/>
      <c r="B54" s="6"/>
      <c r="C54" s="6"/>
      <c r="D54" s="6" t="s">
        <v>44</v>
      </c>
      <c r="E54" s="407">
        <v>1900</v>
      </c>
      <c r="F54" s="391">
        <f>'2nd Detail'!L54</f>
        <v>0</v>
      </c>
      <c r="G54" s="392">
        <f>'2nd Detail'!M54</f>
        <v>0</v>
      </c>
      <c r="H54" s="393">
        <f>F54+G54</f>
        <v>0</v>
      </c>
      <c r="I54" s="148">
        <v>0</v>
      </c>
      <c r="J54" s="394">
        <v>0</v>
      </c>
      <c r="K54" s="375"/>
    </row>
    <row r="55" spans="1:11" ht="13.5">
      <c r="A55" s="405"/>
      <c r="B55" s="6"/>
      <c r="C55" s="6"/>
      <c r="D55" s="6" t="s">
        <v>49</v>
      </c>
      <c r="E55" s="213" t="s">
        <v>0</v>
      </c>
      <c r="F55" s="397">
        <f>SUM(F51:F54)</f>
        <v>277715.6</v>
      </c>
      <c r="G55" s="398">
        <f>SUM(G51:G54)</f>
        <v>35500</v>
      </c>
      <c r="H55" s="399">
        <f>F55+G55</f>
        <v>313215.6</v>
      </c>
      <c r="I55" s="400">
        <f>SUM(I51:I54)</f>
        <v>321381.06000000006</v>
      </c>
      <c r="J55" s="400">
        <f>SUM(J51:J54)</f>
        <v>329791.48380000005</v>
      </c>
      <c r="K55" s="375"/>
    </row>
    <row r="56" spans="1:11" ht="13.5">
      <c r="A56" s="409"/>
      <c r="B56" s="3"/>
      <c r="C56" s="3"/>
      <c r="D56" s="3"/>
      <c r="E56" s="194" t="s">
        <v>0</v>
      </c>
      <c r="F56" s="385"/>
      <c r="G56" s="401"/>
      <c r="H56" s="402"/>
      <c r="I56" s="403"/>
      <c r="J56" s="403"/>
      <c r="K56" s="375"/>
    </row>
    <row r="57" spans="1:11" ht="13.5">
      <c r="A57" s="409"/>
      <c r="B57" s="14" t="s">
        <v>4</v>
      </c>
      <c r="C57" s="3" t="s">
        <v>98</v>
      </c>
      <c r="D57" s="3"/>
      <c r="E57" s="194" t="s">
        <v>0</v>
      </c>
      <c r="F57" s="389"/>
      <c r="G57" s="404"/>
      <c r="H57" s="387"/>
      <c r="I57" s="388"/>
      <c r="J57" s="388"/>
      <c r="K57" s="375"/>
    </row>
    <row r="58" spans="1:11" ht="13.5">
      <c r="A58" s="409"/>
      <c r="B58" s="14"/>
      <c r="C58" s="3"/>
      <c r="D58" s="449" t="s">
        <v>195</v>
      </c>
      <c r="E58" s="216">
        <v>2100</v>
      </c>
      <c r="F58" s="391">
        <f>'2nd Detail'!L58</f>
        <v>65000</v>
      </c>
      <c r="G58" s="392">
        <f>'2nd Detail'!M58</f>
        <v>106546.49</v>
      </c>
      <c r="H58" s="393">
        <f aca="true" t="shared" si="2" ref="H58:H63">F58+G58</f>
        <v>171546.49</v>
      </c>
      <c r="I58" s="394">
        <v>171384.49000000002</v>
      </c>
      <c r="J58" s="394">
        <v>172048.33000000002</v>
      </c>
      <c r="K58" s="375"/>
    </row>
    <row r="59" spans="1:11" ht="13.5">
      <c r="A59" s="405"/>
      <c r="B59" s="6"/>
      <c r="C59" s="6"/>
      <c r="D59" s="6" t="s">
        <v>94</v>
      </c>
      <c r="E59" s="407">
        <v>2200</v>
      </c>
      <c r="F59" s="391">
        <f>'2nd Detail'!L59</f>
        <v>0</v>
      </c>
      <c r="G59" s="392">
        <f>'2nd Detail'!M59</f>
        <v>52061</v>
      </c>
      <c r="H59" s="393">
        <f t="shared" si="2"/>
        <v>52061</v>
      </c>
      <c r="I59" s="394">
        <v>52060.8</v>
      </c>
      <c r="J59" s="394">
        <v>52420.8</v>
      </c>
      <c r="K59" s="375"/>
    </row>
    <row r="60" spans="1:11" ht="13.5">
      <c r="A60" s="405"/>
      <c r="B60" s="6"/>
      <c r="C60" s="6"/>
      <c r="D60" s="6" t="s">
        <v>95</v>
      </c>
      <c r="E60" s="407">
        <v>2300</v>
      </c>
      <c r="F60" s="391">
        <f>'2nd Detail'!L60</f>
        <v>0</v>
      </c>
      <c r="G60" s="392">
        <f>'2nd Detail'!M60</f>
        <v>0</v>
      </c>
      <c r="H60" s="393">
        <f t="shared" si="2"/>
        <v>0</v>
      </c>
      <c r="I60" s="394">
        <v>0</v>
      </c>
      <c r="J60" s="394">
        <v>0</v>
      </c>
      <c r="K60" s="375"/>
    </row>
    <row r="61" spans="1:11" ht="13.5">
      <c r="A61" s="405"/>
      <c r="B61" s="6"/>
      <c r="C61" s="6"/>
      <c r="D61" s="6" t="s">
        <v>50</v>
      </c>
      <c r="E61" s="408">
        <v>2400</v>
      </c>
      <c r="F61" s="391">
        <f>'2nd Detail'!L61</f>
        <v>33472.4</v>
      </c>
      <c r="G61" s="392">
        <f>'2nd Detail'!M61</f>
        <v>0</v>
      </c>
      <c r="H61" s="393">
        <f t="shared" si="2"/>
        <v>33472.4</v>
      </c>
      <c r="I61" s="394">
        <v>33472.4</v>
      </c>
      <c r="J61" s="394">
        <v>33472.4</v>
      </c>
      <c r="K61" s="375"/>
    </row>
    <row r="62" spans="1:11" ht="13.5">
      <c r="A62" s="405"/>
      <c r="B62" s="6"/>
      <c r="C62" s="6"/>
      <c r="D62" s="6" t="s">
        <v>96</v>
      </c>
      <c r="E62" s="407">
        <v>2900</v>
      </c>
      <c r="F62" s="391">
        <f>'2nd Detail'!L62</f>
        <v>0</v>
      </c>
      <c r="G62" s="392">
        <f>'2nd Detail'!M62</f>
        <v>0</v>
      </c>
      <c r="H62" s="393">
        <f t="shared" si="2"/>
        <v>0</v>
      </c>
      <c r="I62" s="394">
        <v>0</v>
      </c>
      <c r="J62" s="394">
        <v>0</v>
      </c>
      <c r="K62" s="375"/>
    </row>
    <row r="63" spans="1:11" ht="14.25" thickBot="1">
      <c r="A63" s="410"/>
      <c r="B63" s="411"/>
      <c r="C63" s="411"/>
      <c r="D63" s="412" t="s">
        <v>97</v>
      </c>
      <c r="E63" s="413" t="s">
        <v>0</v>
      </c>
      <c r="F63" s="414">
        <f>SUM(F58:F62)</f>
        <v>98472.4</v>
      </c>
      <c r="G63" s="415">
        <f>SUM(G58:G62)</f>
        <v>158607.49</v>
      </c>
      <c r="H63" s="416">
        <f t="shared" si="2"/>
        <v>257079.88999999998</v>
      </c>
      <c r="I63" s="417">
        <f>SUM(I58:I62)</f>
        <v>256917.69000000003</v>
      </c>
      <c r="J63" s="417">
        <f>SUM(J58:J62)</f>
        <v>257941.53</v>
      </c>
      <c r="K63" s="375"/>
    </row>
    <row r="64" spans="1:11" ht="39.75" customHeight="1" thickBot="1">
      <c r="A64" s="418"/>
      <c r="B64" s="418"/>
      <c r="C64" s="418"/>
      <c r="D64" s="418"/>
      <c r="E64" s="418"/>
      <c r="F64" s="418"/>
      <c r="G64" s="418"/>
      <c r="H64" s="418"/>
      <c r="I64" s="418"/>
      <c r="J64" s="418"/>
      <c r="K64" s="375"/>
    </row>
    <row r="65" spans="1:16" ht="18" customHeight="1">
      <c r="A65" s="419"/>
      <c r="B65" s="420"/>
      <c r="C65" s="420"/>
      <c r="D65" s="421"/>
      <c r="E65" s="422"/>
      <c r="F65" s="532" t="str">
        <f>F19</f>
        <v>FY 2022/23</v>
      </c>
      <c r="G65" s="533"/>
      <c r="H65" s="534"/>
      <c r="I65" s="423" t="s">
        <v>183</v>
      </c>
      <c r="J65" s="423" t="s">
        <v>183</v>
      </c>
      <c r="K65" s="375"/>
      <c r="N65" s="376" t="s">
        <v>184</v>
      </c>
      <c r="O65" s="358" t="s">
        <v>185</v>
      </c>
      <c r="P65" s="377" t="s">
        <v>186</v>
      </c>
    </row>
    <row r="66" spans="1:16" ht="13.5">
      <c r="A66" s="378"/>
      <c r="B66" s="379"/>
      <c r="C66" s="379"/>
      <c r="D66" s="380" t="s">
        <v>120</v>
      </c>
      <c r="E66" s="381" t="s">
        <v>75</v>
      </c>
      <c r="F66" s="373" t="s">
        <v>158</v>
      </c>
      <c r="G66" s="93" t="s">
        <v>159</v>
      </c>
      <c r="H66" s="382" t="s">
        <v>160</v>
      </c>
      <c r="I66" s="383" t="str">
        <f>I20</f>
        <v>2023/24</v>
      </c>
      <c r="J66" s="383" t="str">
        <f>J20</f>
        <v>2024/25</v>
      </c>
      <c r="K66" s="375"/>
      <c r="N66" s="376" t="s">
        <v>185</v>
      </c>
      <c r="O66" s="358" t="s">
        <v>186</v>
      </c>
      <c r="P66" s="377" t="s">
        <v>187</v>
      </c>
    </row>
    <row r="67" spans="1:11" ht="13.5">
      <c r="A67" s="405"/>
      <c r="B67" s="7" t="s">
        <v>5</v>
      </c>
      <c r="C67" s="6" t="s">
        <v>27</v>
      </c>
      <c r="D67" s="6"/>
      <c r="E67" s="194" t="s">
        <v>0</v>
      </c>
      <c r="F67" s="385"/>
      <c r="G67" s="401"/>
      <c r="H67" s="387"/>
      <c r="I67" s="388"/>
      <c r="J67" s="388"/>
      <c r="K67" s="375"/>
    </row>
    <row r="68" spans="1:11" ht="13.5">
      <c r="A68" s="405"/>
      <c r="B68" s="6"/>
      <c r="C68" s="6"/>
      <c r="D68" s="17" t="s">
        <v>28</v>
      </c>
      <c r="E68" s="424" t="s">
        <v>76</v>
      </c>
      <c r="F68" s="391">
        <f>'2nd Detail'!L66</f>
        <v>50368.76</v>
      </c>
      <c r="G68" s="392">
        <f>'2nd Detail'!M66</f>
        <v>2000</v>
      </c>
      <c r="H68" s="393">
        <f aca="true" t="shared" si="3" ref="H68:H77">F68+G68</f>
        <v>52368.76</v>
      </c>
      <c r="I68" s="148">
        <v>53928.364859999994</v>
      </c>
      <c r="J68" s="394">
        <v>55534.75580580001</v>
      </c>
      <c r="K68" s="375"/>
    </row>
    <row r="69" spans="1:11" ht="13.5">
      <c r="A69" s="405"/>
      <c r="B69" s="6"/>
      <c r="C69" s="6"/>
      <c r="D69" s="17" t="s">
        <v>29</v>
      </c>
      <c r="E69" s="425" t="s">
        <v>77</v>
      </c>
      <c r="F69" s="391">
        <f>'2nd Detail'!L67</f>
        <v>0</v>
      </c>
      <c r="G69" s="392">
        <f>'2nd Detail'!M67</f>
        <v>0</v>
      </c>
      <c r="H69" s="393">
        <f t="shared" si="3"/>
        <v>0</v>
      </c>
      <c r="I69" s="148">
        <v>0</v>
      </c>
      <c r="J69" s="394">
        <v>0</v>
      </c>
      <c r="K69" s="375"/>
    </row>
    <row r="70" spans="1:11" ht="13.5">
      <c r="A70" s="405"/>
      <c r="B70" s="6"/>
      <c r="C70" s="6"/>
      <c r="D70" s="17" t="s">
        <v>48</v>
      </c>
      <c r="E70" s="425" t="s">
        <v>78</v>
      </c>
      <c r="F70" s="391">
        <f>'2nd Detail'!L68</f>
        <v>16576.36</v>
      </c>
      <c r="G70" s="392">
        <f>'2nd Detail'!M68</f>
        <v>10200</v>
      </c>
      <c r="H70" s="393">
        <f t="shared" si="3"/>
        <v>26776.36</v>
      </c>
      <c r="I70" s="148">
        <v>26882.287500000002</v>
      </c>
      <c r="J70" s="394">
        <v>27083.074325100002</v>
      </c>
      <c r="K70" s="375"/>
    </row>
    <row r="71" spans="1:11" ht="13.5">
      <c r="A71" s="405"/>
      <c r="B71" s="6"/>
      <c r="C71" s="6"/>
      <c r="D71" s="6" t="s">
        <v>30</v>
      </c>
      <c r="E71" s="425" t="s">
        <v>79</v>
      </c>
      <c r="F71" s="391">
        <f>'2nd Detail'!L69</f>
        <v>43020</v>
      </c>
      <c r="G71" s="392">
        <f>'2nd Detail'!M69</f>
        <v>10400</v>
      </c>
      <c r="H71" s="393">
        <f t="shared" si="3"/>
        <v>53420</v>
      </c>
      <c r="I71" s="148">
        <v>53420</v>
      </c>
      <c r="J71" s="394">
        <v>53420</v>
      </c>
      <c r="K71" s="375"/>
    </row>
    <row r="72" spans="1:11" ht="13.5">
      <c r="A72" s="405"/>
      <c r="B72" s="6"/>
      <c r="C72" s="6"/>
      <c r="D72" s="6" t="s">
        <v>31</v>
      </c>
      <c r="E72" s="211" t="s">
        <v>80</v>
      </c>
      <c r="F72" s="391">
        <f>'2nd Detail'!L70</f>
        <v>6600</v>
      </c>
      <c r="G72" s="392">
        <f>'2nd Detail'!M70</f>
        <v>1000</v>
      </c>
      <c r="H72" s="393">
        <f t="shared" si="3"/>
        <v>7600</v>
      </c>
      <c r="I72" s="148">
        <v>7200</v>
      </c>
      <c r="J72" s="394">
        <v>6800</v>
      </c>
      <c r="K72" s="375"/>
    </row>
    <row r="73" spans="1:11" ht="13.5">
      <c r="A73" s="405"/>
      <c r="B73" s="6"/>
      <c r="C73" s="6"/>
      <c r="D73" s="6" t="s">
        <v>91</v>
      </c>
      <c r="E73" s="425" t="s">
        <v>121</v>
      </c>
      <c r="F73" s="391">
        <f>'2nd Detail'!L71</f>
        <v>6910</v>
      </c>
      <c r="G73" s="392">
        <f>'2nd Detail'!M71</f>
        <v>3000</v>
      </c>
      <c r="H73" s="393">
        <f t="shared" si="3"/>
        <v>9910</v>
      </c>
      <c r="I73" s="148">
        <v>9910</v>
      </c>
      <c r="J73" s="394">
        <v>9910</v>
      </c>
      <c r="K73" s="375"/>
    </row>
    <row r="74" spans="1:11" ht="13.5">
      <c r="A74" s="405"/>
      <c r="B74" s="6"/>
      <c r="C74" s="6"/>
      <c r="D74" s="6" t="s">
        <v>192</v>
      </c>
      <c r="E74" s="425" t="s">
        <v>81</v>
      </c>
      <c r="F74" s="391">
        <f>'2nd Detail'!L72</f>
        <v>0</v>
      </c>
      <c r="G74" s="392">
        <f>'2nd Detail'!M72</f>
        <v>0</v>
      </c>
      <c r="H74" s="393">
        <f t="shared" si="3"/>
        <v>0</v>
      </c>
      <c r="I74" s="394">
        <v>0</v>
      </c>
      <c r="J74" s="394">
        <v>0</v>
      </c>
      <c r="K74" s="375"/>
    </row>
    <row r="75" spans="1:11" ht="13.5">
      <c r="A75" s="405"/>
      <c r="B75" s="6"/>
      <c r="C75" s="6"/>
      <c r="D75" s="6" t="s">
        <v>193</v>
      </c>
      <c r="E75" s="408" t="s">
        <v>191</v>
      </c>
      <c r="F75" s="391">
        <f>'2nd Detail'!L73</f>
        <v>0</v>
      </c>
      <c r="G75" s="392">
        <f>'2nd Detail'!M73</f>
        <v>0</v>
      </c>
      <c r="H75" s="393">
        <f t="shared" si="3"/>
        <v>0</v>
      </c>
      <c r="I75" s="394">
        <v>0</v>
      </c>
      <c r="J75" s="394">
        <v>0</v>
      </c>
      <c r="K75" s="375"/>
    </row>
    <row r="76" spans="1:11" ht="13.5">
      <c r="A76" s="405"/>
      <c r="B76" s="6"/>
      <c r="C76" s="6"/>
      <c r="D76" s="6" t="s">
        <v>32</v>
      </c>
      <c r="E76" s="425" t="s">
        <v>82</v>
      </c>
      <c r="F76" s="391">
        <f>'2nd Detail'!L74</f>
        <v>0</v>
      </c>
      <c r="G76" s="392">
        <f>'2nd Detail'!M74</f>
        <v>0</v>
      </c>
      <c r="H76" s="393">
        <f t="shared" si="3"/>
        <v>0</v>
      </c>
      <c r="I76" s="394">
        <v>0</v>
      </c>
      <c r="J76" s="394">
        <v>0</v>
      </c>
      <c r="K76" s="375"/>
    </row>
    <row r="77" spans="1:11" ht="13.5">
      <c r="A77" s="405"/>
      <c r="B77" s="6"/>
      <c r="C77" s="6"/>
      <c r="D77" s="6" t="s">
        <v>51</v>
      </c>
      <c r="E77" s="213" t="s">
        <v>0</v>
      </c>
      <c r="F77" s="397">
        <f>SUM(F68:F76)</f>
        <v>123475.12</v>
      </c>
      <c r="G77" s="398">
        <f>SUM(G68:G76)</f>
        <v>26600</v>
      </c>
      <c r="H77" s="399">
        <f t="shared" si="3"/>
        <v>150075.12</v>
      </c>
      <c r="I77" s="400">
        <f>SUM(I68:I76)</f>
        <v>151340.65236</v>
      </c>
      <c r="J77" s="400">
        <f>SUM(J68:J76)</f>
        <v>152747.83013090002</v>
      </c>
      <c r="K77" s="375"/>
    </row>
    <row r="78" spans="1:11" ht="13.5">
      <c r="A78" s="405"/>
      <c r="B78" s="6"/>
      <c r="C78" s="6"/>
      <c r="D78" s="6"/>
      <c r="E78" s="194" t="s">
        <v>0</v>
      </c>
      <c r="F78" s="385"/>
      <c r="G78" s="401"/>
      <c r="H78" s="402"/>
      <c r="I78" s="403"/>
      <c r="J78" s="403"/>
      <c r="K78" s="375"/>
    </row>
    <row r="79" spans="1:11" ht="13.5">
      <c r="A79" s="405"/>
      <c r="B79" s="18" t="s">
        <v>6</v>
      </c>
      <c r="C79" s="8" t="s">
        <v>33</v>
      </c>
      <c r="D79" s="8"/>
      <c r="E79" s="194" t="s">
        <v>0</v>
      </c>
      <c r="F79" s="389"/>
      <c r="G79" s="404"/>
      <c r="H79" s="387"/>
      <c r="I79" s="388"/>
      <c r="J79" s="388"/>
      <c r="K79" s="375"/>
    </row>
    <row r="80" spans="1:11" ht="13.5">
      <c r="A80" s="405"/>
      <c r="B80" s="18"/>
      <c r="C80" s="8"/>
      <c r="D80" s="8" t="s">
        <v>52</v>
      </c>
      <c r="E80" s="216">
        <v>4100</v>
      </c>
      <c r="F80" s="391">
        <f>'2nd Detail'!L78</f>
        <v>0</v>
      </c>
      <c r="G80" s="392">
        <f>'2nd Detail'!M78</f>
        <v>16000</v>
      </c>
      <c r="H80" s="393">
        <f aca="true" t="shared" si="4" ref="H80:H85">F80+G80</f>
        <v>16000</v>
      </c>
      <c r="I80" s="394">
        <v>15000</v>
      </c>
      <c r="J80" s="394">
        <v>15000</v>
      </c>
      <c r="K80" s="375"/>
    </row>
    <row r="81" spans="1:11" ht="13.5">
      <c r="A81" s="405"/>
      <c r="B81" s="18"/>
      <c r="C81" s="8"/>
      <c r="D81" s="6" t="s">
        <v>53</v>
      </c>
      <c r="E81" s="210">
        <v>4200</v>
      </c>
      <c r="F81" s="391">
        <f>'2nd Detail'!L79</f>
        <v>0</v>
      </c>
      <c r="G81" s="392">
        <f>'2nd Detail'!M79</f>
        <v>1000</v>
      </c>
      <c r="H81" s="393">
        <f t="shared" si="4"/>
        <v>1000</v>
      </c>
      <c r="I81" s="394">
        <v>1000</v>
      </c>
      <c r="J81" s="394">
        <v>1000</v>
      </c>
      <c r="K81" s="375"/>
    </row>
    <row r="82" spans="1:11" ht="13.5">
      <c r="A82" s="405"/>
      <c r="B82" s="18"/>
      <c r="C82" s="8"/>
      <c r="D82" s="8" t="s">
        <v>54</v>
      </c>
      <c r="E82" s="407">
        <v>4300</v>
      </c>
      <c r="F82" s="391">
        <f>'2nd Detail'!L80</f>
        <v>10814.2</v>
      </c>
      <c r="G82" s="392">
        <f>'2nd Detail'!M80</f>
        <v>21545.8</v>
      </c>
      <c r="H82" s="393">
        <f t="shared" si="4"/>
        <v>32360</v>
      </c>
      <c r="I82" s="394">
        <v>24710.7232</v>
      </c>
      <c r="J82" s="394">
        <v>25080.78205312</v>
      </c>
      <c r="K82" s="375"/>
    </row>
    <row r="83" spans="1:11" ht="13.5">
      <c r="A83" s="405"/>
      <c r="B83" s="18"/>
      <c r="C83" s="8"/>
      <c r="D83" s="8" t="s">
        <v>55</v>
      </c>
      <c r="E83" s="408">
        <v>4400</v>
      </c>
      <c r="F83" s="391">
        <f>'2nd Detail'!L81</f>
        <v>5000</v>
      </c>
      <c r="G83" s="392">
        <f>'2nd Detail'!M81</f>
        <v>37500</v>
      </c>
      <c r="H83" s="393">
        <f t="shared" si="4"/>
        <v>42500</v>
      </c>
      <c r="I83" s="394">
        <v>23823.056</v>
      </c>
      <c r="J83" s="394">
        <v>23991.2645696</v>
      </c>
      <c r="K83" s="375"/>
    </row>
    <row r="84" spans="1:11" ht="13.5">
      <c r="A84" s="405"/>
      <c r="B84" s="18"/>
      <c r="C84" s="8"/>
      <c r="D84" s="8" t="s">
        <v>56</v>
      </c>
      <c r="E84" s="407">
        <v>4700</v>
      </c>
      <c r="F84" s="391">
        <f>'2nd Detail'!L82</f>
        <v>0</v>
      </c>
      <c r="G84" s="392">
        <f>'2nd Detail'!M82</f>
        <v>25000</v>
      </c>
      <c r="H84" s="393">
        <f t="shared" si="4"/>
        <v>25000</v>
      </c>
      <c r="I84" s="394">
        <v>27679.891200000002</v>
      </c>
      <c r="J84" s="394">
        <v>28554.575761920005</v>
      </c>
      <c r="K84" s="375"/>
    </row>
    <row r="85" spans="1:11" ht="13.5">
      <c r="A85" s="405"/>
      <c r="B85" s="18"/>
      <c r="C85" s="8"/>
      <c r="D85" s="8" t="s">
        <v>57</v>
      </c>
      <c r="E85" s="213" t="s">
        <v>0</v>
      </c>
      <c r="F85" s="397">
        <f>SUM(F80:F84)</f>
        <v>15814.2</v>
      </c>
      <c r="G85" s="398">
        <f>SUM(G80:G84)</f>
        <v>101045.8</v>
      </c>
      <c r="H85" s="399">
        <f t="shared" si="4"/>
        <v>116860</v>
      </c>
      <c r="I85" s="400">
        <f>SUM(I80:I84)</f>
        <v>92213.6704</v>
      </c>
      <c r="J85" s="400">
        <f>SUM(J80:J84)</f>
        <v>93626.62238464</v>
      </c>
      <c r="K85" s="375"/>
    </row>
    <row r="86" spans="1:11" ht="13.5">
      <c r="A86" s="405"/>
      <c r="B86" s="7"/>
      <c r="C86" s="6"/>
      <c r="D86" s="6"/>
      <c r="E86" s="194" t="s">
        <v>0</v>
      </c>
      <c r="F86" s="385"/>
      <c r="G86" s="401"/>
      <c r="H86" s="402"/>
      <c r="I86" s="403"/>
      <c r="J86" s="403"/>
      <c r="K86" s="375"/>
    </row>
    <row r="87" spans="1:11" ht="13.5">
      <c r="A87" s="405"/>
      <c r="B87" s="7" t="s">
        <v>9</v>
      </c>
      <c r="C87" s="6" t="s">
        <v>34</v>
      </c>
      <c r="D87" s="6"/>
      <c r="E87" s="448" t="s">
        <v>0</v>
      </c>
      <c r="F87" s="389"/>
      <c r="G87" s="404"/>
      <c r="H87" s="387"/>
      <c r="I87" s="388"/>
      <c r="J87" s="388"/>
      <c r="K87" s="375"/>
    </row>
    <row r="88" spans="1:11" ht="13.5">
      <c r="A88" s="405"/>
      <c r="B88" s="7"/>
      <c r="C88" s="6"/>
      <c r="D88" s="63" t="s">
        <v>175</v>
      </c>
      <c r="E88" s="193">
        <v>5100</v>
      </c>
      <c r="F88" s="391">
        <f>'2nd Detail'!L86</f>
        <v>0</v>
      </c>
      <c r="G88" s="392">
        <f>'2nd Detail'!M86</f>
        <v>0</v>
      </c>
      <c r="H88" s="393">
        <f>F88+G88</f>
        <v>0</v>
      </c>
      <c r="I88" s="394">
        <v>0</v>
      </c>
      <c r="J88" s="394">
        <v>0</v>
      </c>
      <c r="K88" s="375"/>
    </row>
    <row r="89" spans="1:11" ht="13.5">
      <c r="A89" s="405"/>
      <c r="B89" s="7"/>
      <c r="C89" s="6"/>
      <c r="D89" s="6" t="s">
        <v>35</v>
      </c>
      <c r="E89" s="193">
        <v>5200</v>
      </c>
      <c r="F89" s="391">
        <f>'2nd Detail'!L87</f>
        <v>5000</v>
      </c>
      <c r="G89" s="392">
        <f>'2nd Detail'!M87</f>
        <v>7000</v>
      </c>
      <c r="H89" s="393">
        <f aca="true" t="shared" si="5" ref="H89:H97">F89+G89</f>
        <v>12000</v>
      </c>
      <c r="I89" s="394">
        <v>4141.6304704</v>
      </c>
      <c r="J89" s="394">
        <v>4193.50599326464</v>
      </c>
      <c r="K89" s="375"/>
    </row>
    <row r="90" spans="1:11" ht="13.5">
      <c r="A90" s="405"/>
      <c r="B90" s="7"/>
      <c r="C90" s="6"/>
      <c r="D90" s="6" t="s">
        <v>70</v>
      </c>
      <c r="E90" s="210">
        <v>5300</v>
      </c>
      <c r="F90" s="391">
        <f>'2nd Detail'!L88</f>
        <v>10605</v>
      </c>
      <c r="G90" s="392">
        <f>'2nd Detail'!M88</f>
        <v>0</v>
      </c>
      <c r="H90" s="393">
        <f t="shared" si="5"/>
        <v>10605</v>
      </c>
      <c r="I90" s="394">
        <v>10944.203136</v>
      </c>
      <c r="J90" s="394">
        <v>11290.039955097602</v>
      </c>
      <c r="K90" s="375"/>
    </row>
    <row r="91" spans="1:11" ht="13.5">
      <c r="A91" s="405"/>
      <c r="B91" s="7"/>
      <c r="C91" s="6"/>
      <c r="D91" s="6" t="s">
        <v>58</v>
      </c>
      <c r="E91" s="425" t="s">
        <v>145</v>
      </c>
      <c r="F91" s="391">
        <f>'2nd Detail'!L89</f>
        <v>26500</v>
      </c>
      <c r="G91" s="392">
        <f>'2nd Detail'!M89</f>
        <v>0</v>
      </c>
      <c r="H91" s="393">
        <f t="shared" si="5"/>
        <v>26500</v>
      </c>
      <c r="I91" s="394">
        <v>29500</v>
      </c>
      <c r="J91" s="394">
        <v>32500</v>
      </c>
      <c r="K91" s="375"/>
    </row>
    <row r="92" spans="1:11" ht="13.5">
      <c r="A92" s="405"/>
      <c r="B92" s="7"/>
      <c r="C92" s="6"/>
      <c r="D92" s="6" t="s">
        <v>87</v>
      </c>
      <c r="E92" s="407">
        <v>5500</v>
      </c>
      <c r="F92" s="391">
        <f>'2nd Detail'!L90</f>
        <v>2000</v>
      </c>
      <c r="G92" s="392">
        <f>'2nd Detail'!M90</f>
        <v>20632</v>
      </c>
      <c r="H92" s="393">
        <f t="shared" si="5"/>
        <v>22632</v>
      </c>
      <c r="I92" s="394">
        <v>21292.224000000002</v>
      </c>
      <c r="J92" s="394">
        <v>21965.058278400003</v>
      </c>
      <c r="K92" s="375"/>
    </row>
    <row r="93" spans="1:11" ht="13.5">
      <c r="A93" s="405"/>
      <c r="B93" s="7"/>
      <c r="C93" s="6"/>
      <c r="D93" s="6" t="s">
        <v>74</v>
      </c>
      <c r="E93" s="407">
        <v>5600</v>
      </c>
      <c r="F93" s="391">
        <f>'2nd Detail'!L91</f>
        <v>45870.57</v>
      </c>
      <c r="G93" s="392">
        <f>'2nd Detail'!M91</f>
        <v>40526.71</v>
      </c>
      <c r="H93" s="393">
        <f t="shared" si="5"/>
        <v>86397.28</v>
      </c>
      <c r="I93" s="394">
        <v>59646.843949056005</v>
      </c>
      <c r="J93" s="394">
        <v>61531.684217846174</v>
      </c>
      <c r="K93" s="375"/>
    </row>
    <row r="94" spans="1:11" ht="13.5">
      <c r="A94" s="405"/>
      <c r="B94" s="7"/>
      <c r="C94" s="6"/>
      <c r="D94" s="6" t="s">
        <v>246</v>
      </c>
      <c r="E94" s="408" t="s">
        <v>247</v>
      </c>
      <c r="F94" s="391">
        <f>'2nd Detail'!L92</f>
        <v>0</v>
      </c>
      <c r="G94" s="392">
        <f>'2nd Detail'!M92</f>
        <v>0</v>
      </c>
      <c r="H94" s="393">
        <f>F94+G94</f>
        <v>0</v>
      </c>
      <c r="I94" s="394">
        <v>0</v>
      </c>
      <c r="J94" s="394">
        <v>0</v>
      </c>
      <c r="K94" s="375"/>
    </row>
    <row r="95" spans="1:11" ht="13.5">
      <c r="A95" s="405"/>
      <c r="B95" s="6"/>
      <c r="C95" s="6"/>
      <c r="D95" s="6" t="s">
        <v>88</v>
      </c>
      <c r="E95" s="408">
        <v>5800</v>
      </c>
      <c r="F95" s="391">
        <f>'2nd Detail'!L93</f>
        <v>91251.45</v>
      </c>
      <c r="G95" s="392">
        <f>'2nd Detail'!M93</f>
        <v>15000</v>
      </c>
      <c r="H95" s="393">
        <f t="shared" si="5"/>
        <v>106251.45</v>
      </c>
      <c r="I95" s="394">
        <v>105526.3844</v>
      </c>
      <c r="J95" s="394">
        <v>107377.93996704</v>
      </c>
      <c r="K95" s="375"/>
    </row>
    <row r="96" spans="1:11" ht="13.5">
      <c r="A96" s="405"/>
      <c r="B96" s="6"/>
      <c r="C96" s="6"/>
      <c r="D96" s="6" t="s">
        <v>36</v>
      </c>
      <c r="E96" s="407">
        <v>5900</v>
      </c>
      <c r="F96" s="391">
        <f>'2nd Detail'!L94</f>
        <v>5832.6664</v>
      </c>
      <c r="G96" s="392">
        <f>'2nd Detail'!M94</f>
        <v>0</v>
      </c>
      <c r="H96" s="393">
        <f t="shared" si="5"/>
        <v>5832.6664</v>
      </c>
      <c r="I96" s="394">
        <v>6019.3117248</v>
      </c>
      <c r="J96" s="394">
        <v>6209.52197530368</v>
      </c>
      <c r="K96" s="375"/>
    </row>
    <row r="97" spans="1:11" ht="13.5">
      <c r="A97" s="405"/>
      <c r="B97" s="6"/>
      <c r="C97" s="6"/>
      <c r="D97" s="6" t="s">
        <v>59</v>
      </c>
      <c r="E97" s="213" t="s">
        <v>0</v>
      </c>
      <c r="F97" s="397">
        <f>SUM(F88:F96)</f>
        <v>187059.6864</v>
      </c>
      <c r="G97" s="398">
        <f>SUM(G88:G96)</f>
        <v>83158.70999999999</v>
      </c>
      <c r="H97" s="399">
        <f t="shared" si="5"/>
        <v>270218.39639999997</v>
      </c>
      <c r="I97" s="400">
        <f>SUM(I88:I96)</f>
        <v>237070.59768025603</v>
      </c>
      <c r="J97" s="400">
        <f>SUM(J88:J96)</f>
        <v>245067.7503869521</v>
      </c>
      <c r="K97" s="375"/>
    </row>
    <row r="98" spans="1:11" ht="13.5">
      <c r="A98" s="405"/>
      <c r="B98" s="6"/>
      <c r="C98" s="6" t="s">
        <v>0</v>
      </c>
      <c r="D98" s="6"/>
      <c r="E98" s="194" t="s">
        <v>0</v>
      </c>
      <c r="F98" s="385"/>
      <c r="G98" s="401"/>
      <c r="H98" s="402"/>
      <c r="I98" s="403"/>
      <c r="J98" s="403"/>
      <c r="K98" s="375"/>
    </row>
    <row r="99" spans="1:11" ht="13.5">
      <c r="A99" s="405"/>
      <c r="B99" s="7" t="s">
        <v>11</v>
      </c>
      <c r="C99" s="63" t="s">
        <v>189</v>
      </c>
      <c r="D99" s="6"/>
      <c r="E99" s="194" t="s">
        <v>0</v>
      </c>
      <c r="F99" s="389"/>
      <c r="G99" s="404"/>
      <c r="H99" s="387"/>
      <c r="I99" s="388"/>
      <c r="J99" s="388"/>
      <c r="K99" s="375"/>
    </row>
    <row r="100" spans="1:11" ht="13.5">
      <c r="A100" s="405"/>
      <c r="B100" s="7"/>
      <c r="C100" s="6"/>
      <c r="D100" s="63" t="s">
        <v>176</v>
      </c>
      <c r="E100" s="216" t="s">
        <v>177</v>
      </c>
      <c r="F100" s="391">
        <f>'2nd Detail'!L98</f>
        <v>0</v>
      </c>
      <c r="G100" s="392">
        <f>'2nd Detail'!M98</f>
        <v>0</v>
      </c>
      <c r="H100" s="393">
        <f>F100+G100</f>
        <v>0</v>
      </c>
      <c r="I100" s="394">
        <v>0</v>
      </c>
      <c r="J100" s="394">
        <v>0</v>
      </c>
      <c r="K100" s="375"/>
    </row>
    <row r="101" spans="1:11" ht="13.5">
      <c r="A101" s="405"/>
      <c r="B101" s="7"/>
      <c r="C101" s="6"/>
      <c r="D101" s="6" t="s">
        <v>60</v>
      </c>
      <c r="E101" s="210">
        <v>6200</v>
      </c>
      <c r="F101" s="391">
        <f>'2nd Detail'!L99</f>
        <v>0</v>
      </c>
      <c r="G101" s="392">
        <f>'2nd Detail'!M99</f>
        <v>0</v>
      </c>
      <c r="H101" s="393">
        <f>F101+G101</f>
        <v>0</v>
      </c>
      <c r="I101" s="394">
        <v>0</v>
      </c>
      <c r="J101" s="394">
        <v>0</v>
      </c>
      <c r="K101" s="375"/>
    </row>
    <row r="102" spans="1:11" ht="13.5">
      <c r="A102" s="405"/>
      <c r="B102" s="7"/>
      <c r="C102" s="6"/>
      <c r="D102" s="6" t="s">
        <v>37</v>
      </c>
      <c r="E102" s="213" t="s">
        <v>0</v>
      </c>
      <c r="F102" s="426"/>
      <c r="G102" s="427"/>
      <c r="H102" s="428"/>
      <c r="I102" s="429"/>
      <c r="J102" s="429"/>
      <c r="K102" s="375"/>
    </row>
    <row r="103" spans="1:11" ht="13.5">
      <c r="A103" s="405"/>
      <c r="B103" s="7"/>
      <c r="C103" s="6"/>
      <c r="D103" s="6" t="s">
        <v>38</v>
      </c>
      <c r="E103" s="214">
        <v>6300</v>
      </c>
      <c r="F103" s="391">
        <f>'2nd Detail'!L101</f>
        <v>0</v>
      </c>
      <c r="G103" s="392">
        <f>'2nd Detail'!M101</f>
        <v>0</v>
      </c>
      <c r="H103" s="393">
        <f aca="true" t="shared" si="6" ref="H103:H108">F103+G103</f>
        <v>0</v>
      </c>
      <c r="I103" s="394">
        <v>0</v>
      </c>
      <c r="J103" s="394">
        <v>0</v>
      </c>
      <c r="K103" s="375"/>
    </row>
    <row r="104" spans="1:11" ht="13.5">
      <c r="A104" s="405"/>
      <c r="B104" s="7"/>
      <c r="C104" s="6"/>
      <c r="D104" s="6" t="s">
        <v>39</v>
      </c>
      <c r="E104" s="407">
        <v>6400</v>
      </c>
      <c r="F104" s="391">
        <f>'2nd Detail'!L102</f>
        <v>0</v>
      </c>
      <c r="G104" s="392">
        <f>'2nd Detail'!M102</f>
        <v>0</v>
      </c>
      <c r="H104" s="393">
        <f t="shared" si="6"/>
        <v>0</v>
      </c>
      <c r="I104" s="394">
        <v>0</v>
      </c>
      <c r="J104" s="394">
        <v>0</v>
      </c>
      <c r="K104" s="375"/>
    </row>
    <row r="105" spans="1:11" ht="13.5">
      <c r="A105" s="405"/>
      <c r="B105" s="7"/>
      <c r="C105" s="6"/>
      <c r="D105" s="6" t="s">
        <v>40</v>
      </c>
      <c r="E105" s="408">
        <v>6500</v>
      </c>
      <c r="F105" s="391">
        <f>'2nd Detail'!L103</f>
        <v>0</v>
      </c>
      <c r="G105" s="392">
        <f>'2nd Detail'!M103</f>
        <v>0</v>
      </c>
      <c r="H105" s="393">
        <f t="shared" si="6"/>
        <v>0</v>
      </c>
      <c r="I105" s="394">
        <v>0</v>
      </c>
      <c r="J105" s="394">
        <v>0</v>
      </c>
      <c r="K105" s="375"/>
    </row>
    <row r="106" spans="1:11" ht="14.25">
      <c r="A106" s="405"/>
      <c r="B106" s="7"/>
      <c r="C106" s="6"/>
      <c r="D106" s="450" t="s">
        <v>196</v>
      </c>
      <c r="E106" s="430">
        <v>6900</v>
      </c>
      <c r="F106" s="391">
        <f>'2nd Detail'!L104</f>
        <v>3000</v>
      </c>
      <c r="G106" s="392">
        <f>'2nd Detail'!M104</f>
        <v>0</v>
      </c>
      <c r="H106" s="393">
        <f t="shared" si="6"/>
        <v>3000</v>
      </c>
      <c r="I106" s="394">
        <v>3000</v>
      </c>
      <c r="J106" s="394">
        <v>3000</v>
      </c>
      <c r="K106" s="375"/>
    </row>
    <row r="107" spans="1:11" ht="14.25">
      <c r="A107" s="405"/>
      <c r="B107" s="7"/>
      <c r="C107" s="6"/>
      <c r="D107" s="450" t="s">
        <v>267</v>
      </c>
      <c r="E107" s="486">
        <v>6910</v>
      </c>
      <c r="F107" s="391">
        <f>'2nd Detail'!L105</f>
        <v>0</v>
      </c>
      <c r="G107" s="392">
        <f>'2nd Detail'!M105</f>
        <v>0</v>
      </c>
      <c r="H107" s="393">
        <f t="shared" si="6"/>
        <v>0</v>
      </c>
      <c r="I107" s="475">
        <v>0</v>
      </c>
      <c r="J107" s="475">
        <v>0</v>
      </c>
      <c r="K107" s="375"/>
    </row>
    <row r="108" spans="1:11" ht="13.5">
      <c r="A108" s="405"/>
      <c r="B108" s="6"/>
      <c r="C108" s="6" t="s">
        <v>0</v>
      </c>
      <c r="D108" s="6" t="s">
        <v>61</v>
      </c>
      <c r="E108" s="213" t="s">
        <v>0</v>
      </c>
      <c r="F108" s="397">
        <f>SUM(F100:F101)+SUM(F103:F107)</f>
        <v>3000</v>
      </c>
      <c r="G108" s="398">
        <f>SUM(G100:G101)+SUM(G103:G107)</f>
        <v>0</v>
      </c>
      <c r="H108" s="399">
        <f t="shared" si="6"/>
        <v>3000</v>
      </c>
      <c r="I108" s="400">
        <f>SUM(I100:I101)+SUM(I103:I107)</f>
        <v>3000</v>
      </c>
      <c r="J108" s="400">
        <f>SUM(J100:J101)+SUM(J103:J107)</f>
        <v>3000</v>
      </c>
      <c r="K108" s="375"/>
    </row>
    <row r="109" spans="1:11" ht="13.5">
      <c r="A109" s="405"/>
      <c r="B109" s="6"/>
      <c r="C109" s="6"/>
      <c r="D109" s="6"/>
      <c r="E109" s="194" t="s">
        <v>0</v>
      </c>
      <c r="F109" s="385"/>
      <c r="G109" s="401"/>
      <c r="H109" s="402"/>
      <c r="I109" s="403"/>
      <c r="J109" s="403"/>
      <c r="K109" s="375"/>
    </row>
    <row r="110" spans="1:11" ht="13.5">
      <c r="A110" s="405"/>
      <c r="B110" s="7" t="s">
        <v>12</v>
      </c>
      <c r="C110" s="6" t="s">
        <v>135</v>
      </c>
      <c r="D110" s="6"/>
      <c r="E110" s="194" t="s">
        <v>0</v>
      </c>
      <c r="F110" s="389"/>
      <c r="G110" s="404"/>
      <c r="H110" s="387"/>
      <c r="I110" s="388"/>
      <c r="J110" s="388"/>
      <c r="K110" s="375"/>
    </row>
    <row r="111" spans="1:11" ht="13.5">
      <c r="A111" s="405"/>
      <c r="B111" s="5" t="s">
        <v>0</v>
      </c>
      <c r="C111" s="6"/>
      <c r="D111" s="6" t="s">
        <v>41</v>
      </c>
      <c r="E111" s="424" t="s">
        <v>83</v>
      </c>
      <c r="F111" s="391">
        <f>'2nd Detail'!L109</f>
        <v>0</v>
      </c>
      <c r="G111" s="392">
        <f>'2nd Detail'!M109</f>
        <v>0</v>
      </c>
      <c r="H111" s="393">
        <f aca="true" t="shared" si="7" ref="H111:H122">F111+G111</f>
        <v>0</v>
      </c>
      <c r="I111" s="394">
        <v>0</v>
      </c>
      <c r="J111" s="394">
        <v>0</v>
      </c>
      <c r="K111" s="375"/>
    </row>
    <row r="112" spans="1:11" ht="13.5">
      <c r="A112" s="405"/>
      <c r="B112" s="7"/>
      <c r="C112" s="6"/>
      <c r="D112" s="6" t="s">
        <v>89</v>
      </c>
      <c r="E112" s="211" t="s">
        <v>84</v>
      </c>
      <c r="F112" s="391">
        <f>'2nd Detail'!L110</f>
        <v>0</v>
      </c>
      <c r="G112" s="392">
        <f>'2nd Detail'!M110</f>
        <v>0</v>
      </c>
      <c r="H112" s="393">
        <f t="shared" si="7"/>
        <v>0</v>
      </c>
      <c r="I112" s="394">
        <v>0</v>
      </c>
      <c r="J112" s="394">
        <v>0</v>
      </c>
      <c r="K112" s="375"/>
    </row>
    <row r="113" spans="1:11" ht="13.5">
      <c r="A113" s="405"/>
      <c r="B113" s="7"/>
      <c r="C113" s="6"/>
      <c r="D113" s="6" t="s">
        <v>142</v>
      </c>
      <c r="E113" s="214" t="s">
        <v>140</v>
      </c>
      <c r="F113" s="391">
        <f>'2nd Detail'!L111</f>
        <v>110000</v>
      </c>
      <c r="G113" s="392">
        <f>'2nd Detail'!M111</f>
        <v>0</v>
      </c>
      <c r="H113" s="393">
        <f t="shared" si="7"/>
        <v>110000</v>
      </c>
      <c r="I113" s="394">
        <v>110000</v>
      </c>
      <c r="J113" s="394">
        <v>110000</v>
      </c>
      <c r="K113" s="375"/>
    </row>
    <row r="114" spans="1:11" ht="13.5">
      <c r="A114" s="405"/>
      <c r="B114" s="7"/>
      <c r="C114" s="6"/>
      <c r="D114" s="6" t="s">
        <v>143</v>
      </c>
      <c r="E114" s="211" t="s">
        <v>141</v>
      </c>
      <c r="F114" s="391">
        <f>'2nd Detail'!L112</f>
        <v>0</v>
      </c>
      <c r="G114" s="392">
        <f>'2nd Detail'!M112</f>
        <v>0</v>
      </c>
      <c r="H114" s="393">
        <f t="shared" si="7"/>
        <v>0</v>
      </c>
      <c r="I114" s="394">
        <v>0</v>
      </c>
      <c r="J114" s="394">
        <v>0</v>
      </c>
      <c r="K114" s="375"/>
    </row>
    <row r="115" spans="1:11" ht="13.5">
      <c r="A115" s="405"/>
      <c r="B115" s="7"/>
      <c r="C115" s="6"/>
      <c r="D115" s="6" t="s">
        <v>71</v>
      </c>
      <c r="E115" s="211" t="s">
        <v>190</v>
      </c>
      <c r="F115" s="391">
        <f>'2nd Detail'!L113</f>
        <v>0</v>
      </c>
      <c r="G115" s="392">
        <f>'2nd Detail'!M113</f>
        <v>0</v>
      </c>
      <c r="H115" s="393">
        <f t="shared" si="7"/>
        <v>0</v>
      </c>
      <c r="I115" s="394">
        <v>0</v>
      </c>
      <c r="J115" s="394">
        <v>0</v>
      </c>
      <c r="K115" s="375"/>
    </row>
    <row r="116" spans="1:11" ht="13.5">
      <c r="A116" s="405"/>
      <c r="B116" s="7"/>
      <c r="C116" s="6"/>
      <c r="D116" s="6" t="s">
        <v>248</v>
      </c>
      <c r="E116" s="474" t="s">
        <v>249</v>
      </c>
      <c r="F116" s="391">
        <f>'2nd Detail'!L114</f>
        <v>0</v>
      </c>
      <c r="G116" s="392">
        <f>'2nd Detail'!M114</f>
        <v>0</v>
      </c>
      <c r="H116" s="393">
        <f>F116+G116</f>
        <v>0</v>
      </c>
      <c r="I116" s="475">
        <v>0</v>
      </c>
      <c r="J116" s="475">
        <v>0</v>
      </c>
      <c r="K116" s="375"/>
    </row>
    <row r="117" spans="1:11" ht="13.5">
      <c r="A117" s="405"/>
      <c r="B117" s="7"/>
      <c r="C117" s="6"/>
      <c r="D117" s="8" t="s">
        <v>72</v>
      </c>
      <c r="E117" s="213" t="s">
        <v>0</v>
      </c>
      <c r="F117" s="426"/>
      <c r="G117" s="427"/>
      <c r="H117" s="428"/>
      <c r="I117" s="429"/>
      <c r="J117" s="429"/>
      <c r="K117" s="375"/>
    </row>
    <row r="118" spans="1:11" ht="13.5">
      <c r="A118" s="405"/>
      <c r="B118" s="7"/>
      <c r="C118" s="6"/>
      <c r="D118" s="6" t="s">
        <v>45</v>
      </c>
      <c r="E118" s="193">
        <v>7438</v>
      </c>
      <c r="F118" s="391">
        <f>'2nd Detail'!L116</f>
        <v>0</v>
      </c>
      <c r="G118" s="392">
        <f>'2nd Detail'!M116</f>
        <v>0</v>
      </c>
      <c r="H118" s="393">
        <f t="shared" si="7"/>
        <v>0</v>
      </c>
      <c r="I118" s="394">
        <v>0</v>
      </c>
      <c r="J118" s="394">
        <v>0</v>
      </c>
      <c r="K118" s="375"/>
    </row>
    <row r="119" spans="1:11" ht="13.5">
      <c r="A119" s="405"/>
      <c r="B119" s="7"/>
      <c r="C119" s="6"/>
      <c r="D119" s="63" t="s">
        <v>197</v>
      </c>
      <c r="E119" s="210">
        <v>7439</v>
      </c>
      <c r="F119" s="391">
        <f>'2nd Detail'!L117</f>
        <v>0</v>
      </c>
      <c r="G119" s="392">
        <f>'2nd Detail'!M117</f>
        <v>0</v>
      </c>
      <c r="H119" s="393">
        <f t="shared" si="7"/>
        <v>0</v>
      </c>
      <c r="I119" s="394">
        <v>0</v>
      </c>
      <c r="J119" s="394">
        <v>0</v>
      </c>
      <c r="K119" s="375"/>
    </row>
    <row r="120" spans="1:11" ht="13.5">
      <c r="A120" s="405"/>
      <c r="B120" s="7"/>
      <c r="C120" s="6"/>
      <c r="D120" s="6" t="s">
        <v>62</v>
      </c>
      <c r="E120" s="213" t="s">
        <v>0</v>
      </c>
      <c r="F120" s="397">
        <f>SUM(F111:F116,F118:F119)</f>
        <v>110000</v>
      </c>
      <c r="G120" s="398">
        <f>SUM(G111:G116,G118:G119)</f>
        <v>0</v>
      </c>
      <c r="H120" s="399">
        <f>F120+G120</f>
        <v>110000</v>
      </c>
      <c r="I120" s="400">
        <f>SUM(I111:I116,I118:I119)</f>
        <v>110000</v>
      </c>
      <c r="J120" s="400">
        <f>SUM(J111:J116,J118:J119)</f>
        <v>110000</v>
      </c>
      <c r="K120" s="375"/>
    </row>
    <row r="121" spans="1:11" ht="13.5">
      <c r="A121" s="405"/>
      <c r="B121" s="7"/>
      <c r="C121" s="6"/>
      <c r="D121" s="6"/>
      <c r="E121" s="194" t="s">
        <v>0</v>
      </c>
      <c r="F121" s="431"/>
      <c r="G121" s="432"/>
      <c r="H121" s="433"/>
      <c r="I121" s="434"/>
      <c r="J121" s="434"/>
      <c r="K121" s="375"/>
    </row>
    <row r="122" spans="1:11" ht="13.5">
      <c r="A122" s="405"/>
      <c r="B122" s="5" t="s">
        <v>13</v>
      </c>
      <c r="C122" s="6" t="s">
        <v>14</v>
      </c>
      <c r="D122" s="6"/>
      <c r="E122" s="194" t="s">
        <v>0</v>
      </c>
      <c r="F122" s="397">
        <f>SUM(F55,F63,F77,F85,F97,F108,F120)</f>
        <v>815537.0064000001</v>
      </c>
      <c r="G122" s="398">
        <f>SUM(G55,G63,G77,G85,G97,G108,G120)</f>
        <v>404912</v>
      </c>
      <c r="H122" s="399">
        <f t="shared" si="7"/>
        <v>1220449.0064</v>
      </c>
      <c r="I122" s="400">
        <f>SUM(I55,I63,I77,I85,I97,I108,I120)</f>
        <v>1171923.6704402561</v>
      </c>
      <c r="J122" s="400">
        <f>SUM(J55,J63,J77,J85,J97,J108,J120)</f>
        <v>1192175.2167024922</v>
      </c>
      <c r="K122" s="375"/>
    </row>
    <row r="123" spans="1:11" ht="13.5">
      <c r="A123" s="405"/>
      <c r="B123" s="7"/>
      <c r="C123" s="6"/>
      <c r="D123" s="6"/>
      <c r="E123" s="194" t="s">
        <v>0</v>
      </c>
      <c r="F123" s="385"/>
      <c r="G123" s="401"/>
      <c r="H123" s="402"/>
      <c r="I123" s="403"/>
      <c r="J123" s="403"/>
      <c r="K123" s="375"/>
    </row>
    <row r="124" spans="1:11" ht="13.5">
      <c r="A124" s="384" t="s">
        <v>15</v>
      </c>
      <c r="B124" s="5" t="s">
        <v>90</v>
      </c>
      <c r="C124" s="6"/>
      <c r="D124" s="6"/>
      <c r="E124" s="194" t="s">
        <v>0</v>
      </c>
      <c r="F124" s="389"/>
      <c r="G124" s="404"/>
      <c r="H124" s="387"/>
      <c r="I124" s="388"/>
      <c r="J124" s="388"/>
      <c r="K124" s="375"/>
    </row>
    <row r="125" spans="1:11" ht="14.25" thickBot="1">
      <c r="A125" s="435"/>
      <c r="B125" s="436" t="s">
        <v>105</v>
      </c>
      <c r="C125" s="437"/>
      <c r="D125" s="411"/>
      <c r="E125" s="413" t="s">
        <v>0</v>
      </c>
      <c r="F125" s="414">
        <f>SUM(F47-F122)</f>
        <v>237793.99359999993</v>
      </c>
      <c r="G125" s="415">
        <f>SUM(G47-G122)</f>
        <v>0</v>
      </c>
      <c r="H125" s="416">
        <f>F125+G125</f>
        <v>237793.99359999993</v>
      </c>
      <c r="I125" s="417">
        <f>SUM(I47-I122)</f>
        <v>402208.6195597439</v>
      </c>
      <c r="J125" s="417">
        <f>SUM(J47-J122)</f>
        <v>346036.1932975077</v>
      </c>
      <c r="K125" s="356"/>
    </row>
    <row r="126" spans="1:11" ht="39.75" customHeight="1" thickBot="1">
      <c r="A126" s="418"/>
      <c r="B126" s="418"/>
      <c r="C126" s="418"/>
      <c r="D126" s="418"/>
      <c r="E126" s="418"/>
      <c r="F126" s="418"/>
      <c r="G126" s="418"/>
      <c r="H126" s="418"/>
      <c r="I126" s="418"/>
      <c r="J126" s="418"/>
      <c r="K126" s="375"/>
    </row>
    <row r="127" spans="1:16" ht="18" customHeight="1">
      <c r="A127" s="419"/>
      <c r="B127" s="420"/>
      <c r="C127" s="420"/>
      <c r="D127" s="421"/>
      <c r="E127" s="422"/>
      <c r="F127" s="532" t="str">
        <f>F19</f>
        <v>FY 2022/23</v>
      </c>
      <c r="G127" s="533"/>
      <c r="H127" s="534"/>
      <c r="I127" s="423" t="s">
        <v>183</v>
      </c>
      <c r="J127" s="423" t="s">
        <v>183</v>
      </c>
      <c r="K127" s="375"/>
      <c r="N127" s="376" t="s">
        <v>184</v>
      </c>
      <c r="O127" s="358" t="s">
        <v>185</v>
      </c>
      <c r="P127" s="377" t="s">
        <v>186</v>
      </c>
    </row>
    <row r="128" spans="1:16" ht="13.5">
      <c r="A128" s="378"/>
      <c r="B128" s="379"/>
      <c r="C128" s="379"/>
      <c r="D128" s="380" t="s">
        <v>120</v>
      </c>
      <c r="E128" s="381" t="s">
        <v>75</v>
      </c>
      <c r="F128" s="373" t="s">
        <v>158</v>
      </c>
      <c r="G128" s="93" t="s">
        <v>159</v>
      </c>
      <c r="H128" s="382" t="s">
        <v>160</v>
      </c>
      <c r="I128" s="383" t="str">
        <f>I20</f>
        <v>2023/24</v>
      </c>
      <c r="J128" s="383" t="str">
        <f>J20</f>
        <v>2024/25</v>
      </c>
      <c r="K128" s="375"/>
      <c r="N128" s="376" t="s">
        <v>185</v>
      </c>
      <c r="O128" s="358" t="s">
        <v>186</v>
      </c>
      <c r="P128" s="377" t="s">
        <v>187</v>
      </c>
    </row>
    <row r="129" spans="1:11" ht="13.5">
      <c r="A129" s="384" t="s">
        <v>16</v>
      </c>
      <c r="B129" s="5" t="s">
        <v>123</v>
      </c>
      <c r="C129" s="6"/>
      <c r="D129" s="6"/>
      <c r="E129" s="194" t="s">
        <v>0</v>
      </c>
      <c r="F129" s="389"/>
      <c r="G129" s="404"/>
      <c r="H129" s="387"/>
      <c r="I129" s="388"/>
      <c r="J129" s="388"/>
      <c r="K129" s="375"/>
    </row>
    <row r="130" spans="1:11" ht="13.5">
      <c r="A130" s="384"/>
      <c r="B130" s="5" t="s">
        <v>3</v>
      </c>
      <c r="C130" s="6" t="s">
        <v>101</v>
      </c>
      <c r="D130" s="6"/>
      <c r="E130" s="193" t="s">
        <v>103</v>
      </c>
      <c r="F130" s="391">
        <f>'2nd Detail'!L126</f>
        <v>0</v>
      </c>
      <c r="G130" s="392">
        <f>'2nd Detail'!M126</f>
        <v>0</v>
      </c>
      <c r="H130" s="393">
        <f>F130+G130</f>
        <v>0</v>
      </c>
      <c r="I130" s="394">
        <v>0</v>
      </c>
      <c r="J130" s="394">
        <v>0</v>
      </c>
      <c r="K130" s="375"/>
    </row>
    <row r="131" spans="1:11" ht="13.5">
      <c r="A131" s="384"/>
      <c r="B131" s="5" t="s">
        <v>4</v>
      </c>
      <c r="C131" s="8" t="s">
        <v>134</v>
      </c>
      <c r="D131" s="8"/>
      <c r="E131" s="407" t="s">
        <v>104</v>
      </c>
      <c r="F131" s="391">
        <f>'2nd Detail'!L127</f>
        <v>0</v>
      </c>
      <c r="G131" s="392">
        <f>'2nd Detail'!M127</f>
        <v>0</v>
      </c>
      <c r="H131" s="393">
        <f>F131+G131</f>
        <v>0</v>
      </c>
      <c r="I131" s="394">
        <v>0</v>
      </c>
      <c r="J131" s="394">
        <v>0</v>
      </c>
      <c r="K131" s="375"/>
    </row>
    <row r="132" spans="1:11" ht="13.5">
      <c r="A132" s="384"/>
      <c r="B132" s="5" t="s">
        <v>5</v>
      </c>
      <c r="C132" s="8" t="s">
        <v>125</v>
      </c>
      <c r="D132" s="22"/>
      <c r="E132" s="213"/>
      <c r="F132" s="426"/>
      <c r="G132" s="427"/>
      <c r="H132" s="428"/>
      <c r="I132" s="429"/>
      <c r="J132" s="429"/>
      <c r="K132" s="375"/>
    </row>
    <row r="133" spans="1:11" ht="13.5">
      <c r="A133" s="384"/>
      <c r="B133" s="5"/>
      <c r="C133" s="8" t="s">
        <v>136</v>
      </c>
      <c r="D133" s="22"/>
      <c r="E133" s="193" t="s">
        <v>85</v>
      </c>
      <c r="F133" s="391">
        <f>'2nd Detail'!L129</f>
        <v>0</v>
      </c>
      <c r="G133" s="392">
        <f>'2nd Detail'!M129</f>
        <v>0</v>
      </c>
      <c r="H133" s="393">
        <f>F133+G133</f>
        <v>0</v>
      </c>
      <c r="I133" s="394">
        <v>0</v>
      </c>
      <c r="J133" s="394">
        <v>0</v>
      </c>
      <c r="K133" s="375"/>
    </row>
    <row r="134" spans="1:11" ht="13.5">
      <c r="A134" s="384"/>
      <c r="B134" s="5" t="s">
        <v>0</v>
      </c>
      <c r="C134" s="8"/>
      <c r="D134" s="8"/>
      <c r="E134" s="213" t="s">
        <v>0</v>
      </c>
      <c r="F134" s="385"/>
      <c r="G134" s="401"/>
      <c r="H134" s="402"/>
      <c r="I134" s="403"/>
      <c r="J134" s="403"/>
      <c r="K134" s="375"/>
    </row>
    <row r="135" spans="1:11" ht="13.5">
      <c r="A135" s="405"/>
      <c r="B135" s="5" t="s">
        <v>6</v>
      </c>
      <c r="C135" s="8" t="s">
        <v>124</v>
      </c>
      <c r="D135" s="8"/>
      <c r="E135" s="194" t="s">
        <v>0</v>
      </c>
      <c r="F135" s="397">
        <f>SUM(+F130-F131+F133)</f>
        <v>0</v>
      </c>
      <c r="G135" s="398">
        <f>SUM(+G130-G131+G133)</f>
        <v>0</v>
      </c>
      <c r="H135" s="399">
        <f>F135+G135</f>
        <v>0</v>
      </c>
      <c r="I135" s="400">
        <f>SUM(+I130-I131+I133)</f>
        <v>0</v>
      </c>
      <c r="J135" s="400">
        <f>SUM(+J130-J131+J133)</f>
        <v>0</v>
      </c>
      <c r="K135" s="375"/>
    </row>
    <row r="136" spans="1:11" ht="13.5">
      <c r="A136" s="405"/>
      <c r="B136" s="6"/>
      <c r="C136" s="6"/>
      <c r="D136" s="6"/>
      <c r="E136" s="194" t="s">
        <v>0</v>
      </c>
      <c r="F136" s="385"/>
      <c r="G136" s="401"/>
      <c r="H136" s="402"/>
      <c r="I136" s="403"/>
      <c r="J136" s="403"/>
      <c r="K136" s="375"/>
    </row>
    <row r="137" spans="1:11" ht="13.5">
      <c r="A137" s="384" t="s">
        <v>17</v>
      </c>
      <c r="B137" s="5" t="s">
        <v>102</v>
      </c>
      <c r="C137" s="6"/>
      <c r="D137" s="6"/>
      <c r="E137" s="194" t="s">
        <v>0</v>
      </c>
      <c r="F137" s="397">
        <f>SUM(F125,F135)</f>
        <v>237793.99359999993</v>
      </c>
      <c r="G137" s="398">
        <f>SUM(G125,G135)</f>
        <v>0</v>
      </c>
      <c r="H137" s="399">
        <f>F137+G137</f>
        <v>237793.99359999993</v>
      </c>
      <c r="I137" s="400">
        <f>SUM(I125,I135)</f>
        <v>402208.6195597439</v>
      </c>
      <c r="J137" s="400">
        <f>SUM(J125,J135)</f>
        <v>346036.1932975077</v>
      </c>
      <c r="K137" s="375"/>
    </row>
    <row r="138" spans="1:11" ht="13.5">
      <c r="A138" s="405"/>
      <c r="B138" s="6" t="s">
        <v>0</v>
      </c>
      <c r="C138" s="6"/>
      <c r="D138" s="6"/>
      <c r="E138" s="194" t="s">
        <v>0</v>
      </c>
      <c r="F138" s="385"/>
      <c r="G138" s="401"/>
      <c r="H138" s="402"/>
      <c r="I138" s="403"/>
      <c r="J138" s="403"/>
      <c r="K138" s="375"/>
    </row>
    <row r="139" spans="1:11" ht="13.5">
      <c r="A139" s="384" t="s">
        <v>18</v>
      </c>
      <c r="B139" s="5" t="s">
        <v>19</v>
      </c>
      <c r="C139" s="6"/>
      <c r="D139" s="6"/>
      <c r="E139" s="194" t="s">
        <v>0</v>
      </c>
      <c r="F139" s="389"/>
      <c r="G139" s="404"/>
      <c r="H139" s="387"/>
      <c r="I139" s="388"/>
      <c r="J139" s="388"/>
      <c r="K139" s="375"/>
    </row>
    <row r="140" spans="1:11" ht="13.5">
      <c r="A140" s="384"/>
      <c r="B140" s="5" t="s">
        <v>3</v>
      </c>
      <c r="C140" s="6" t="s">
        <v>126</v>
      </c>
      <c r="D140" s="6"/>
      <c r="E140" s="194"/>
      <c r="F140" s="389"/>
      <c r="G140" s="404"/>
      <c r="H140" s="387"/>
      <c r="I140" s="388"/>
      <c r="J140" s="388"/>
      <c r="K140" s="375"/>
    </row>
    <row r="141" spans="1:11" ht="13.5">
      <c r="A141" s="405"/>
      <c r="B141" s="5"/>
      <c r="C141" s="6" t="s">
        <v>20</v>
      </c>
      <c r="D141" s="6" t="s">
        <v>127</v>
      </c>
      <c r="E141" s="216">
        <v>9791</v>
      </c>
      <c r="F141" s="391">
        <f>'2nd Detail'!L137</f>
        <v>1372816</v>
      </c>
      <c r="G141" s="392">
        <f>'2nd Detail'!M137</f>
        <v>0</v>
      </c>
      <c r="H141" s="393">
        <f>F141+G141</f>
        <v>1372816</v>
      </c>
      <c r="I141" s="400">
        <f>H144</f>
        <v>1610609.9936</v>
      </c>
      <c r="J141" s="400">
        <f>I144</f>
        <v>2012818.6131597438</v>
      </c>
      <c r="K141" s="375"/>
    </row>
    <row r="142" spans="1:11" ht="13.5">
      <c r="A142" s="405" t="s">
        <v>0</v>
      </c>
      <c r="B142" s="6"/>
      <c r="C142" s="6" t="s">
        <v>21</v>
      </c>
      <c r="D142" s="6" t="s">
        <v>86</v>
      </c>
      <c r="E142" s="438" t="s">
        <v>130</v>
      </c>
      <c r="F142" s="391">
        <f>'2nd Detail'!L138</f>
        <v>0</v>
      </c>
      <c r="G142" s="392">
        <f>'2nd Detail'!M138</f>
        <v>0</v>
      </c>
      <c r="H142" s="393">
        <f>F142+G142</f>
        <v>0</v>
      </c>
      <c r="I142" s="394"/>
      <c r="J142" s="394"/>
      <c r="K142" s="375"/>
    </row>
    <row r="143" spans="1:11" ht="13.5">
      <c r="A143" s="409"/>
      <c r="B143" s="3"/>
      <c r="C143" s="3" t="s">
        <v>46</v>
      </c>
      <c r="D143" s="3" t="s">
        <v>22</v>
      </c>
      <c r="E143" s="213" t="s">
        <v>0</v>
      </c>
      <c r="F143" s="397">
        <f>SUM(F141:F142)</f>
        <v>1372816</v>
      </c>
      <c r="G143" s="398">
        <f>SUM(G141:G142)</f>
        <v>0</v>
      </c>
      <c r="H143" s="399">
        <f>F143+G143</f>
        <v>1372816</v>
      </c>
      <c r="I143" s="400">
        <f>SUM(I141:I142)</f>
        <v>1610609.9936</v>
      </c>
      <c r="J143" s="400">
        <f>SUM(J141:J142)</f>
        <v>2012818.6131597438</v>
      </c>
      <c r="K143" s="375"/>
    </row>
    <row r="144" spans="1:11" ht="13.5">
      <c r="A144" s="409"/>
      <c r="B144" s="14" t="s">
        <v>4</v>
      </c>
      <c r="C144" s="3" t="s">
        <v>122</v>
      </c>
      <c r="D144" s="3"/>
      <c r="E144" s="194" t="s">
        <v>0</v>
      </c>
      <c r="F144" s="397">
        <f>SUM(F137,F143)</f>
        <v>1610609.9936</v>
      </c>
      <c r="G144" s="398">
        <f>SUM(G137,G143)</f>
        <v>0</v>
      </c>
      <c r="H144" s="399">
        <f>F144+G144</f>
        <v>1610609.9936</v>
      </c>
      <c r="I144" s="400">
        <f>SUM(I137,I143)</f>
        <v>2012818.6131597438</v>
      </c>
      <c r="J144" s="400">
        <f>SUM(J137,J143)</f>
        <v>2358854.8064572513</v>
      </c>
      <c r="K144" s="375"/>
    </row>
    <row r="145" spans="1:11" ht="13.5">
      <c r="A145" s="409"/>
      <c r="B145" s="14"/>
      <c r="C145" s="3"/>
      <c r="D145" s="3"/>
      <c r="E145" s="194"/>
      <c r="F145" s="439"/>
      <c r="G145" s="440"/>
      <c r="H145" s="441"/>
      <c r="I145" s="442"/>
      <c r="J145" s="442"/>
      <c r="K145" s="375"/>
    </row>
    <row r="146" spans="1:11" ht="13.5">
      <c r="A146" s="409"/>
      <c r="B146" s="3"/>
      <c r="C146" s="3" t="s">
        <v>216</v>
      </c>
      <c r="D146" s="3"/>
      <c r="E146" s="194" t="s">
        <v>0</v>
      </c>
      <c r="F146" s="468"/>
      <c r="G146" s="469"/>
      <c r="H146" s="470"/>
      <c r="I146" s="471"/>
      <c r="J146" s="471"/>
      <c r="K146" s="375"/>
    </row>
    <row r="147" spans="1:11" ht="13.5">
      <c r="A147" s="409"/>
      <c r="B147" s="3"/>
      <c r="C147" s="3" t="s">
        <v>200</v>
      </c>
      <c r="D147" s="3" t="s">
        <v>201</v>
      </c>
      <c r="E147" s="194"/>
      <c r="F147" s="397"/>
      <c r="G147" s="398"/>
      <c r="H147" s="399"/>
      <c r="I147" s="400"/>
      <c r="J147" s="400"/>
      <c r="K147" s="375"/>
    </row>
    <row r="148" spans="1:11" ht="13.5">
      <c r="A148" s="409"/>
      <c r="B148" s="3"/>
      <c r="C148" s="3"/>
      <c r="D148" s="3" t="s">
        <v>213</v>
      </c>
      <c r="E148" s="216">
        <v>9711</v>
      </c>
      <c r="F148" s="391">
        <f>'2nd Detail'!L144</f>
        <v>0</v>
      </c>
      <c r="G148" s="392">
        <f>'2nd Detail'!M144</f>
        <v>0</v>
      </c>
      <c r="H148" s="393">
        <f>F148+G148</f>
        <v>0</v>
      </c>
      <c r="I148" s="394">
        <v>0</v>
      </c>
      <c r="J148" s="394">
        <v>0</v>
      </c>
      <c r="K148" s="375"/>
    </row>
    <row r="149" spans="1:11" ht="13.5">
      <c r="A149" s="409"/>
      <c r="B149" s="3"/>
      <c r="C149" s="3"/>
      <c r="D149" s="3" t="s">
        <v>214</v>
      </c>
      <c r="E149" s="407">
        <v>9712</v>
      </c>
      <c r="F149" s="391">
        <f>'2nd Detail'!L145</f>
        <v>0</v>
      </c>
      <c r="G149" s="392">
        <f>'2nd Detail'!M145</f>
        <v>0</v>
      </c>
      <c r="H149" s="393">
        <f>F149+G149</f>
        <v>0</v>
      </c>
      <c r="I149" s="394">
        <v>0</v>
      </c>
      <c r="J149" s="394">
        <v>0</v>
      </c>
      <c r="K149" s="375"/>
    </row>
    <row r="150" spans="1:11" ht="13.5">
      <c r="A150" s="409"/>
      <c r="B150" s="3"/>
      <c r="C150" s="3"/>
      <c r="D150" s="3" t="s">
        <v>215</v>
      </c>
      <c r="E150" s="407">
        <v>9713</v>
      </c>
      <c r="F150" s="391">
        <f>'2nd Detail'!L146</f>
        <v>0</v>
      </c>
      <c r="G150" s="392">
        <f>'2nd Detail'!M146</f>
        <v>0</v>
      </c>
      <c r="H150" s="393">
        <f>F150+G150</f>
        <v>0</v>
      </c>
      <c r="I150" s="394">
        <v>0</v>
      </c>
      <c r="J150" s="394">
        <v>0</v>
      </c>
      <c r="K150" s="375"/>
    </row>
    <row r="151" spans="1:11" ht="13.5">
      <c r="A151" s="409"/>
      <c r="B151" s="3"/>
      <c r="C151" s="3"/>
      <c r="D151" s="3" t="s">
        <v>199</v>
      </c>
      <c r="E151" s="407">
        <v>9719</v>
      </c>
      <c r="F151" s="391">
        <f>'2nd Detail'!L147</f>
        <v>0</v>
      </c>
      <c r="G151" s="392">
        <f>'2nd Detail'!M147</f>
        <v>0</v>
      </c>
      <c r="H151" s="393">
        <f>F151+G151</f>
        <v>0</v>
      </c>
      <c r="I151" s="394">
        <v>0</v>
      </c>
      <c r="J151" s="394">
        <v>0</v>
      </c>
      <c r="K151" s="375"/>
    </row>
    <row r="152" spans="1:11" ht="13.5">
      <c r="A152" s="409"/>
      <c r="B152" s="3"/>
      <c r="C152" s="3" t="s">
        <v>202</v>
      </c>
      <c r="D152" s="3"/>
      <c r="E152" s="407">
        <v>9740</v>
      </c>
      <c r="F152" s="391">
        <f>'2nd Detail'!L148</f>
        <v>0</v>
      </c>
      <c r="G152" s="392">
        <f>'2nd Detail'!M148</f>
        <v>0</v>
      </c>
      <c r="H152" s="393">
        <f>F152+G152</f>
        <v>0</v>
      </c>
      <c r="I152" s="394">
        <v>0</v>
      </c>
      <c r="J152" s="394">
        <v>0</v>
      </c>
      <c r="K152" s="375"/>
    </row>
    <row r="153" spans="1:11" ht="13.5">
      <c r="A153" s="409"/>
      <c r="B153" s="3"/>
      <c r="C153" s="3" t="s">
        <v>46</v>
      </c>
      <c r="D153" s="3" t="s">
        <v>203</v>
      </c>
      <c r="E153" s="407"/>
      <c r="F153" s="397"/>
      <c r="G153" s="398"/>
      <c r="H153" s="399"/>
      <c r="I153" s="400"/>
      <c r="J153" s="400"/>
      <c r="K153" s="375"/>
    </row>
    <row r="154" spans="1:11" ht="13.5">
      <c r="A154" s="409"/>
      <c r="B154" s="3"/>
      <c r="C154" s="3"/>
      <c r="D154" s="3" t="s">
        <v>204</v>
      </c>
      <c r="E154" s="407">
        <v>9750</v>
      </c>
      <c r="F154" s="391">
        <f>'2nd Detail'!L150</f>
        <v>0</v>
      </c>
      <c r="G154" s="392">
        <f>'2nd Detail'!M150</f>
        <v>0</v>
      </c>
      <c r="H154" s="393">
        <f>F154+G154</f>
        <v>0</v>
      </c>
      <c r="I154" s="394">
        <v>0</v>
      </c>
      <c r="J154" s="394">
        <v>0</v>
      </c>
      <c r="K154" s="375"/>
    </row>
    <row r="155" spans="1:11" ht="13.5">
      <c r="A155" s="409"/>
      <c r="B155" s="3"/>
      <c r="C155" s="3"/>
      <c r="D155" s="8" t="s">
        <v>205</v>
      </c>
      <c r="E155" s="407">
        <v>9760</v>
      </c>
      <c r="F155" s="391">
        <f>'2nd Detail'!L151</f>
        <v>0</v>
      </c>
      <c r="G155" s="392">
        <f>'2nd Detail'!M151</f>
        <v>0</v>
      </c>
      <c r="H155" s="393">
        <f>F155+G155</f>
        <v>0</v>
      </c>
      <c r="I155" s="394">
        <v>0</v>
      </c>
      <c r="J155" s="394">
        <v>0</v>
      </c>
      <c r="K155" s="375"/>
    </row>
    <row r="156" spans="1:11" ht="13.5">
      <c r="A156" s="409"/>
      <c r="B156" s="3"/>
      <c r="C156" s="3" t="s">
        <v>206</v>
      </c>
      <c r="D156" s="3" t="s">
        <v>207</v>
      </c>
      <c r="E156" s="210"/>
      <c r="F156" s="397"/>
      <c r="G156" s="398"/>
      <c r="H156" s="399"/>
      <c r="I156" s="400"/>
      <c r="J156" s="400"/>
      <c r="K156" s="375"/>
    </row>
    <row r="157" spans="1:11" ht="13.5">
      <c r="A157" s="409"/>
      <c r="B157" s="3"/>
      <c r="C157" s="3"/>
      <c r="D157" s="3" t="s">
        <v>208</v>
      </c>
      <c r="E157" s="210">
        <v>9780</v>
      </c>
      <c r="F157" s="391">
        <f>'2nd Detail'!L153</f>
        <v>0</v>
      </c>
      <c r="G157" s="392">
        <f>'2nd Detail'!M153</f>
        <v>0</v>
      </c>
      <c r="H157" s="393">
        <f>F157+G157</f>
        <v>0</v>
      </c>
      <c r="I157" s="394">
        <v>0</v>
      </c>
      <c r="J157" s="394">
        <v>0</v>
      </c>
      <c r="K157" s="375"/>
    </row>
    <row r="158" spans="1:11" ht="13.5">
      <c r="A158" s="409"/>
      <c r="B158" s="3"/>
      <c r="C158" s="3" t="s">
        <v>209</v>
      </c>
      <c r="D158" s="3" t="s">
        <v>210</v>
      </c>
      <c r="E158" s="210"/>
      <c r="F158" s="397"/>
      <c r="G158" s="398"/>
      <c r="H158" s="399"/>
      <c r="I158" s="400"/>
      <c r="J158" s="400"/>
      <c r="K158" s="375"/>
    </row>
    <row r="159" spans="1:11" ht="13.5">
      <c r="A159" s="409"/>
      <c r="B159" s="3"/>
      <c r="C159" s="3"/>
      <c r="D159" s="3" t="s">
        <v>211</v>
      </c>
      <c r="E159" s="210">
        <v>9789</v>
      </c>
      <c r="F159" s="391">
        <f>'2nd Detail'!L155</f>
        <v>36613</v>
      </c>
      <c r="G159" s="392">
        <f>'2nd Detail'!M155</f>
        <v>0</v>
      </c>
      <c r="H159" s="393">
        <f>F159+G159</f>
        <v>36613</v>
      </c>
      <c r="I159" s="394">
        <v>35158</v>
      </c>
      <c r="J159" s="394">
        <v>35765</v>
      </c>
      <c r="K159" s="375"/>
    </row>
    <row r="160" spans="1:11" ht="14.25" thickBot="1">
      <c r="A160" s="443"/>
      <c r="B160" s="364"/>
      <c r="C160" s="364"/>
      <c r="D160" s="364" t="s">
        <v>212</v>
      </c>
      <c r="E160" s="444">
        <v>9790</v>
      </c>
      <c r="F160" s="461">
        <f>'2nd Detail'!L156</f>
        <v>1573996.9936</v>
      </c>
      <c r="G160" s="462">
        <f>'2nd Detail'!M156</f>
        <v>0</v>
      </c>
      <c r="H160" s="463">
        <f>F160+G160</f>
        <v>1573996.9936</v>
      </c>
      <c r="I160" s="452">
        <f>I144-SUM(I148:I159)</f>
        <v>1977660.6131597438</v>
      </c>
      <c r="J160" s="452">
        <f>J144-SUM(J148:J159)</f>
        <v>2323089.8064572513</v>
      </c>
      <c r="K160" s="375"/>
    </row>
    <row r="161" spans="1:11" ht="6.75" customHeight="1">
      <c r="A161" s="445"/>
      <c r="B161" s="445"/>
      <c r="C161" s="445"/>
      <c r="D161" s="445"/>
      <c r="E161" s="445"/>
      <c r="F161" s="445"/>
      <c r="G161" s="445"/>
      <c r="H161" s="445"/>
      <c r="I161" s="445"/>
      <c r="J161" s="445"/>
      <c r="K161" s="446"/>
    </row>
  </sheetData>
  <sheetProtection selectLockedCells="1"/>
  <mergeCells count="19">
    <mergeCell ref="F127:H127"/>
    <mergeCell ref="A12:D12"/>
    <mergeCell ref="F19:H19"/>
    <mergeCell ref="F65:H65"/>
    <mergeCell ref="E12:F12"/>
    <mergeCell ref="A10:D10"/>
    <mergeCell ref="A11:D11"/>
    <mergeCell ref="E10:F10"/>
    <mergeCell ref="E11:F11"/>
    <mergeCell ref="A9:D9"/>
    <mergeCell ref="E9:F9"/>
    <mergeCell ref="A8:D8"/>
    <mergeCell ref="E7:F7"/>
    <mergeCell ref="E8:F8"/>
    <mergeCell ref="A1:J1"/>
    <mergeCell ref="A2:J2"/>
    <mergeCell ref="A6:D6"/>
    <mergeCell ref="A3:J3"/>
    <mergeCell ref="E6:F6"/>
  </mergeCells>
  <printOptions horizontalCentered="1"/>
  <pageMargins left="0.25" right="0.25" top="0.25" bottom="0.5" header="0" footer="0"/>
  <pageSetup horizontalDpi="600" verticalDpi="600" orientation="portrait" scale="65" r:id="rId2"/>
  <headerFooter alignWithMargins="0">
    <oddFooter>&amp;L&amp;"Arial,Regular"&amp;8Page &amp;P of &amp;N&amp;10
&amp;C
</oddFooter>
  </headerFooter>
  <rowBreaks count="2" manualBreakCount="2">
    <brk id="63" max="255" man="1"/>
    <brk id="125" max="255" man="1"/>
  </rowBreaks>
  <ignoredErrors>
    <ignoredError sqref="E91" numberStoredAsText="1"/>
    <ignoredError sqref="H108 F121:H137 H143:H144 H35:H38 H55:H63 H95:H97 H28:H33 H77:H93 H39:H47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Briones</dc:creator>
  <cp:keywords/>
  <dc:description/>
  <cp:lastModifiedBy>Susan</cp:lastModifiedBy>
  <cp:lastPrinted>2019-02-12T19:02:41Z</cp:lastPrinted>
  <dcterms:created xsi:type="dcterms:W3CDTF">2003-03-11T21:05:07Z</dcterms:created>
  <dcterms:modified xsi:type="dcterms:W3CDTF">2023-02-23T02:13:59Z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