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cs2015/Desktop/"/>
    </mc:Choice>
  </mc:AlternateContent>
  <xr:revisionPtr revIDLastSave="0" documentId="8_{7E41AD92-42CD-344F-9F4A-37570DC582BE}" xr6:coauthVersionLast="36" xr6:coauthVersionMax="36" xr10:uidLastSave="{00000000-0000-0000-0000-000000000000}"/>
  <bookViews>
    <workbookView xWindow="5580" yWindow="2360" windowWidth="27640" windowHeight="16940" xr2:uid="{29ECAD1D-E2A6-3941-9727-D4D43E80CA1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L22" i="1"/>
  <c r="J22" i="1"/>
  <c r="H22" i="1"/>
  <c r="F22" i="1"/>
  <c r="D22" i="1"/>
  <c r="L21" i="1"/>
  <c r="J21" i="1"/>
  <c r="H21" i="1"/>
  <c r="F21" i="1"/>
  <c r="D21" i="1"/>
  <c r="L20" i="1"/>
  <c r="J20" i="1"/>
  <c r="H20" i="1"/>
  <c r="F20" i="1"/>
  <c r="D20" i="1"/>
  <c r="L19" i="1"/>
  <c r="J19" i="1"/>
  <c r="H19" i="1"/>
  <c r="I19" i="1" s="1"/>
  <c r="F19" i="1"/>
  <c r="D19" i="1"/>
  <c r="L17" i="1"/>
  <c r="J17" i="1"/>
  <c r="H17" i="1"/>
  <c r="I17" i="1" s="1"/>
  <c r="F17" i="1"/>
  <c r="D17" i="1"/>
  <c r="L16" i="1"/>
  <c r="J16" i="1"/>
  <c r="H16" i="1"/>
  <c r="F16" i="1"/>
  <c r="D16" i="1"/>
  <c r="L15" i="1"/>
  <c r="L18" i="1" s="1"/>
  <c r="L23" i="1" s="1"/>
  <c r="J15" i="1"/>
  <c r="H15" i="1"/>
  <c r="H18" i="1" s="1"/>
  <c r="H23" i="1" s="1"/>
  <c r="F15" i="1"/>
  <c r="D15" i="1"/>
  <c r="D18" i="1" s="1"/>
  <c r="D23" i="1" s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L12" i="1" s="1"/>
  <c r="J8" i="1"/>
  <c r="J12" i="1" s="1"/>
  <c r="H8" i="1"/>
  <c r="H12" i="1" s="1"/>
  <c r="F8" i="1"/>
  <c r="F12" i="1" s="1"/>
  <c r="D8" i="1"/>
  <c r="D12" i="1" s="1"/>
  <c r="L6" i="1"/>
  <c r="J6" i="1"/>
  <c r="H6" i="1"/>
  <c r="F6" i="1"/>
  <c r="D6" i="1"/>
  <c r="A3" i="1"/>
  <c r="A1" i="1"/>
  <c r="D25" i="1" l="1"/>
  <c r="L25" i="1"/>
  <c r="L26" i="1" s="1"/>
  <c r="E20" i="1"/>
  <c r="M20" i="1"/>
  <c r="E16" i="1"/>
  <c r="M16" i="1"/>
  <c r="K17" i="1"/>
  <c r="H25" i="1"/>
  <c r="H26" i="1" s="1"/>
  <c r="E17" i="1"/>
  <c r="M17" i="1"/>
  <c r="I20" i="1"/>
  <c r="K15" i="1"/>
  <c r="I16" i="1"/>
  <c r="E19" i="1"/>
  <c r="M19" i="1"/>
  <c r="F18" i="1"/>
  <c r="F23" i="1" s="1"/>
  <c r="F25" i="1" s="1"/>
  <c r="F26" i="1" s="1"/>
  <c r="J18" i="1"/>
  <c r="J23" i="1" s="1"/>
  <c r="J25" i="1" s="1"/>
  <c r="J26" i="1" s="1"/>
  <c r="E15" i="1"/>
  <c r="E18" i="1" s="1"/>
  <c r="I15" i="1"/>
  <c r="I18" i="1" s="1"/>
  <c r="M15" i="1"/>
  <c r="M18" i="1" s="1"/>
  <c r="G17" i="1" l="1"/>
  <c r="K19" i="1"/>
  <c r="G19" i="1"/>
  <c r="K20" i="1"/>
  <c r="G20" i="1"/>
  <c r="G15" i="1"/>
  <c r="G18" i="1" s="1"/>
  <c r="K16" i="1"/>
  <c r="K18" i="1"/>
  <c r="G16" i="1"/>
  <c r="D33" i="1"/>
  <c r="D26" i="1"/>
  <c r="D34" i="1" l="1"/>
  <c r="F28" i="1"/>
  <c r="F33" i="1" s="1"/>
  <c r="H28" i="1" l="1"/>
  <c r="H33" i="1" s="1"/>
  <c r="F34" i="1"/>
  <c r="J28" i="1" l="1"/>
  <c r="J33" i="1" s="1"/>
  <c r="H34" i="1"/>
  <c r="J34" i="1" l="1"/>
  <c r="L28" i="1"/>
  <c r="L33" i="1" s="1"/>
  <c r="L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Miles</author>
  </authors>
  <commentList>
    <comment ref="B6" authorId="0" shapeId="0" xr:uid="{757F6209-E663-1140-A252-AB17E1E62B28}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tab's formulas (columns D thru I) key off of the SACS codes in this column.  So make sure these SACS codes agree with the ones used in the Employee Input tab(s)</t>
        </r>
      </text>
    </comment>
  </commentList>
</comments>
</file>

<file path=xl/sharedStrings.xml><?xml version="1.0" encoding="utf-8"?>
<sst xmlns="http://schemas.openxmlformats.org/spreadsheetml/2006/main" count="33" uniqueCount="32">
  <si>
    <t>Budget Summary</t>
  </si>
  <si>
    <t>SACS Object Code</t>
  </si>
  <si>
    <t>Code Description</t>
  </si>
  <si>
    <t>Revenue</t>
  </si>
  <si>
    <t>State LCFF Revenue</t>
  </si>
  <si>
    <t>Federal Revenue</t>
  </si>
  <si>
    <t>Other State Revenue</t>
  </si>
  <si>
    <t>Local Revenue</t>
  </si>
  <si>
    <t xml:space="preserve">   </t>
  </si>
  <si>
    <t>Total Revenue</t>
  </si>
  <si>
    <t>Expenses</t>
  </si>
  <si>
    <t>1000</t>
  </si>
  <si>
    <t>Certificated Salaries</t>
  </si>
  <si>
    <t>2000</t>
  </si>
  <si>
    <t>Classified Salaries</t>
  </si>
  <si>
    <t>3000</t>
  </si>
  <si>
    <t>Benefits</t>
  </si>
  <si>
    <t>Total Personnel Expense</t>
  </si>
  <si>
    <t>4000</t>
  </si>
  <si>
    <t>Books and Supplies</t>
  </si>
  <si>
    <t>5000</t>
  </si>
  <si>
    <t>Services and Other Operating Expenses</t>
  </si>
  <si>
    <t>6000</t>
  </si>
  <si>
    <t>Capital Outlay</t>
  </si>
  <si>
    <t>7000</t>
  </si>
  <si>
    <t>Other Outgoing</t>
  </si>
  <si>
    <t>Total Expenses</t>
  </si>
  <si>
    <r>
      <t xml:space="preserve">Surplus / </t>
    </r>
    <r>
      <rPr>
        <b/>
        <sz val="12"/>
        <color rgb="FFFF0000"/>
        <rFont val="Times New Roman"/>
        <family val="1"/>
      </rPr>
      <t>(Deficit)</t>
    </r>
  </si>
  <si>
    <t>As a % of LCFF Revenue</t>
  </si>
  <si>
    <t>Beginning Fund Balance</t>
  </si>
  <si>
    <t>Loan / Charter School Revolving Loan Repayment (Principal)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</si>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</sst>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_);_(* \(#,##0\);_(* &quot;-&quot;??_);_(@_)"/>
    <numFmt numFmtId="167" formatCode="_(&quot;$&quot;* #,##0_);_(&quot;$&quot;* \(#,##0\);_(&quot;$&quot;* &quot;-&quot;??_);_(@_)"/>
    <numFmt numFmtId="168" formatCode="0.0%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0" borderId="0" xfId="0" applyFont="1"/>
    <xf numFmtId="49" fontId="4" fillId="0" borderId="0" xfId="4" applyNumberFormat="1" applyFont="1"/>
    <xf numFmtId="0" fontId="4" fillId="0" borderId="0" xfId="4" applyFont="1"/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0" applyFont="1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0" fontId="8" fillId="0" borderId="1" xfId="4" applyNumberFormat="1" applyFont="1" applyBorder="1"/>
    <xf numFmtId="49" fontId="8" fillId="0" borderId="1" xfId="4" applyNumberFormat="1" applyFont="1" applyBorder="1"/>
    <xf numFmtId="0" fontId="8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8" fillId="0" borderId="0" xfId="4" applyNumberFormat="1" applyFont="1" applyBorder="1"/>
    <xf numFmtId="49" fontId="8" fillId="0" borderId="0" xfId="4" applyNumberFormat="1" applyFont="1" applyBorder="1"/>
    <xf numFmtId="0" fontId="8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49" fontId="8" fillId="0" borderId="2" xfId="4" applyNumberFormat="1" applyFont="1" applyBorder="1"/>
    <xf numFmtId="43" fontId="4" fillId="0" borderId="2" xfId="1" applyFont="1" applyBorder="1" applyAlignment="1">
      <alignment horizontal="left"/>
    </xf>
    <xf numFmtId="165" fontId="4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0" fontId="7" fillId="0" borderId="0" xfId="4" applyNumberFormat="1" applyFont="1"/>
    <xf numFmtId="167" fontId="7" fillId="0" borderId="0" xfId="2" applyNumberFormat="1" applyFont="1" applyAlignment="1">
      <alignment horizontal="center"/>
    </xf>
    <xf numFmtId="167" fontId="9" fillId="0" borderId="0" xfId="2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165" fontId="8" fillId="0" borderId="0" xfId="4" applyNumberFormat="1" applyFont="1" applyBorder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0" fontId="4" fillId="0" borderId="2" xfId="4" quotePrefix="1" applyNumberFormat="1" applyFont="1" applyBorder="1"/>
    <xf numFmtId="0" fontId="4" fillId="2" borderId="2" xfId="0" applyFont="1" applyFill="1" applyBorder="1" applyAlignment="1">
      <alignment horizontal="left"/>
    </xf>
    <xf numFmtId="168" fontId="5" fillId="0" borderId="2" xfId="3" applyNumberFormat="1" applyFont="1" applyBorder="1" applyAlignment="1">
      <alignment horizontal="center"/>
    </xf>
    <xf numFmtId="49" fontId="4" fillId="0" borderId="2" xfId="4" quotePrefix="1" applyNumberFormat="1" applyFont="1" applyBorder="1"/>
    <xf numFmtId="165" fontId="4" fillId="0" borderId="3" xfId="1" applyNumberFormat="1" applyFont="1" applyBorder="1" applyAlignment="1">
      <alignment horizontal="center"/>
    </xf>
    <xf numFmtId="168" fontId="5" fillId="0" borderId="3" xfId="3" applyNumberFormat="1" applyFont="1" applyBorder="1" applyAlignment="1">
      <alignment horizontal="center"/>
    </xf>
    <xf numFmtId="0" fontId="9" fillId="0" borderId="0" xfId="4" applyNumberFormat="1" applyFont="1" applyBorder="1"/>
    <xf numFmtId="49" fontId="9" fillId="0" borderId="2" xfId="4" quotePrefix="1" applyNumberFormat="1" applyFont="1" applyBorder="1"/>
    <xf numFmtId="0" fontId="9" fillId="2" borderId="2" xfId="0" applyFont="1" applyFill="1" applyBorder="1" applyAlignment="1">
      <alignment horizontal="right"/>
    </xf>
    <xf numFmtId="165" fontId="9" fillId="0" borderId="4" xfId="1" applyNumberFormat="1" applyFont="1" applyBorder="1" applyAlignment="1">
      <alignment horizontal="center"/>
    </xf>
    <xf numFmtId="168" fontId="9" fillId="0" borderId="4" xfId="3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10" fillId="0" borderId="0" xfId="0" applyFont="1"/>
    <xf numFmtId="0" fontId="9" fillId="0" borderId="0" xfId="4" applyFont="1"/>
    <xf numFmtId="0" fontId="4" fillId="0" borderId="2" xfId="4" applyNumberFormat="1" applyFont="1" applyBorder="1"/>
    <xf numFmtId="9" fontId="9" fillId="0" borderId="0" xfId="3" applyNumberFormat="1" applyFont="1" applyAlignment="1">
      <alignment horizontal="center"/>
    </xf>
    <xf numFmtId="168" fontId="9" fillId="0" borderId="0" xfId="3" applyNumberFormat="1" applyFont="1" applyAlignment="1">
      <alignment horizontal="center"/>
    </xf>
    <xf numFmtId="0" fontId="7" fillId="0" borderId="1" xfId="4" quotePrefix="1" applyNumberFormat="1" applyFont="1" applyBorder="1"/>
    <xf numFmtId="14" fontId="4" fillId="0" borderId="1" xfId="4" applyNumberFormat="1" applyFont="1" applyBorder="1"/>
    <xf numFmtId="0" fontId="4" fillId="0" borderId="1" xfId="4" quotePrefix="1" applyNumberFormat="1" applyFont="1" applyBorder="1"/>
    <xf numFmtId="165" fontId="4" fillId="0" borderId="1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4" fontId="4" fillId="0" borderId="0" xfId="4" applyNumberFormat="1" applyFont="1"/>
    <xf numFmtId="0" fontId="4" fillId="0" borderId="0" xfId="4" quotePrefix="1" applyNumberFormat="1" applyFont="1"/>
    <xf numFmtId="9" fontId="4" fillId="0" borderId="0" xfId="3" applyFont="1" applyAlignment="1">
      <alignment horizontal="right"/>
    </xf>
    <xf numFmtId="9" fontId="5" fillId="0" borderId="0" xfId="3" applyFont="1" applyAlignment="1">
      <alignment horizontal="right"/>
    </xf>
    <xf numFmtId="0" fontId="7" fillId="0" borderId="0" xfId="4" quotePrefix="1" applyNumberFormat="1" applyFont="1"/>
    <xf numFmtId="165" fontId="4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165" fontId="9" fillId="0" borderId="0" xfId="4" applyNumberFormat="1" applyFont="1" applyAlignment="1">
      <alignment horizontal="center"/>
    </xf>
    <xf numFmtId="0" fontId="7" fillId="3" borderId="0" xfId="4" applyNumberFormat="1" applyFont="1" applyFill="1"/>
    <xf numFmtId="49" fontId="5" fillId="0" borderId="0" xfId="4" applyNumberFormat="1" applyFont="1"/>
    <xf numFmtId="49" fontId="7" fillId="0" borderId="0" xfId="4" applyNumberFormat="1" applyFont="1"/>
  </cellXfs>
  <cellStyles count="5">
    <cellStyle name="Comma" xfId="1" builtinId="3"/>
    <cellStyle name="Currency" xfId="2" builtinId="4"/>
    <cellStyle name="Normal" xfId="0" builtinId="0"/>
    <cellStyle name="Normal 2" xfId="4" xr:uid="{84D9B15B-3C98-F347-B531-7351CD70130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85725</xdr:rowOff>
    </xdr:from>
    <xdr:to>
      <xdr:col>9</xdr:col>
      <xdr:colOff>955675</xdr:colOff>
      <xdr:row>3</xdr:row>
      <xdr:rowOff>136525</xdr:rowOff>
    </xdr:to>
    <xdr:pic>
      <xdr:nvPicPr>
        <xdr:cNvPr id="2" name="Picture 9" descr="C:\Users\Ryan\Desktop\CSMC\Marketing\Logos\174471_logo_final.tif">
          <a:extLst>
            <a:ext uri="{FF2B5EF4-FFF2-40B4-BE49-F238E27FC236}">
              <a16:creationId xmlns:a16="http://schemas.microsoft.com/office/drawing/2014/main" id="{E6550444-5C41-C543-ABF5-CA5D2CD9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9475" y="85725"/>
          <a:ext cx="1003300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cs2015/Downloads/TRCS%20%20Budget%2019-20%20-%205-13-1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tudent Info"/>
      <sheetName val="Revenue Input"/>
      <sheetName val="LCFF"/>
      <sheetName val="Expenses Input"/>
      <sheetName val="Expenses Summary"/>
      <sheetName val="Employee Input 18-19"/>
      <sheetName val="Cash Flow %s Yr1"/>
      <sheetName val="Cash Flow $s Yr1"/>
      <sheetName val="Fiscal_Sets"/>
      <sheetName val="Employee Input Yr2"/>
      <sheetName val="Cash Flow %s Yr2"/>
      <sheetName val="Employee Input Yr3"/>
      <sheetName val="Cash Flow %s Yr3"/>
      <sheetName val="Employee Input Yr4"/>
      <sheetName val="Cash Flow %s Yr4"/>
      <sheetName val="Cash Flow $s Yr4"/>
      <sheetName val="Employee Input Yr5"/>
      <sheetName val="Cash Flow %s Yr5"/>
      <sheetName val="Cash Flow $s Yr5"/>
      <sheetName val="Cash Flow graphs"/>
      <sheetName val="CSMC COA"/>
      <sheetName val="CSMC Personnel Codes"/>
      <sheetName val="SACS Object Codes"/>
      <sheetName val="Cash Flow $s 18-19"/>
      <sheetName val="Cash Flow $s 19-20"/>
      <sheetName val="Cash Flow $s 20-21"/>
      <sheetName val="Sheet2"/>
    </sheetNames>
    <sheetDataSet>
      <sheetData sheetId="0">
        <row r="15">
          <cell r="B15" t="str">
            <v>1000</v>
          </cell>
        </row>
        <row r="16">
          <cell r="B16" t="str">
            <v>2000</v>
          </cell>
        </row>
        <row r="17">
          <cell r="B17" t="str">
            <v>3000</v>
          </cell>
        </row>
        <row r="19">
          <cell r="B19" t="str">
            <v>4000</v>
          </cell>
        </row>
        <row r="20">
          <cell r="B20" t="str">
            <v>5000</v>
          </cell>
        </row>
        <row r="21">
          <cell r="B21" t="str">
            <v>6000</v>
          </cell>
        </row>
        <row r="22">
          <cell r="B22" t="str">
            <v>7000</v>
          </cell>
        </row>
      </sheetData>
      <sheetData sheetId="1">
        <row r="1">
          <cell r="A1" t="str">
            <v>Three Rivers Charter</v>
          </cell>
        </row>
        <row r="3">
          <cell r="A3" t="str">
            <v>Five Year Budget, 2018-19 through 2022-23</v>
          </cell>
        </row>
        <row r="7">
          <cell r="D7" t="str">
            <v>2018-19</v>
          </cell>
          <cell r="E7" t="str">
            <v>2019-20</v>
          </cell>
          <cell r="F7" t="str">
            <v>2020-21</v>
          </cell>
          <cell r="G7" t="str">
            <v>2021-22</v>
          </cell>
          <cell r="H7" t="str">
            <v>2022-23</v>
          </cell>
        </row>
      </sheetData>
      <sheetData sheetId="2">
        <row r="8">
          <cell r="D8">
            <v>474469.25020000001</v>
          </cell>
          <cell r="E8">
            <v>554690.42027780856</v>
          </cell>
          <cell r="F8">
            <v>582380.42027780856</v>
          </cell>
          <cell r="G8">
            <v>614086.42027780856</v>
          </cell>
          <cell r="H8">
            <v>646739.42027780856</v>
          </cell>
        </row>
        <row r="9">
          <cell r="D9">
            <v>158651</v>
          </cell>
          <cell r="E9">
            <v>172979.35532219149</v>
          </cell>
          <cell r="F9">
            <v>172979.35532219149</v>
          </cell>
          <cell r="G9">
            <v>172979.35532219149</v>
          </cell>
          <cell r="H9">
            <v>172979.35532219149</v>
          </cell>
        </row>
        <row r="10">
          <cell r="D10">
            <v>346993.74979999999</v>
          </cell>
          <cell r="E10">
            <v>378331.22439999995</v>
          </cell>
          <cell r="F10">
            <v>378331.22439999995</v>
          </cell>
          <cell r="G10">
            <v>378331.22439999995</v>
          </cell>
          <cell r="H10">
            <v>378331.22439999995</v>
          </cell>
        </row>
        <row r="12">
          <cell r="D12">
            <v>980114</v>
          </cell>
          <cell r="E12">
            <v>1106001</v>
          </cell>
          <cell r="F12">
            <v>1133691</v>
          </cell>
          <cell r="G12">
            <v>1165397</v>
          </cell>
          <cell r="H12">
            <v>1198050</v>
          </cell>
        </row>
        <row r="23">
          <cell r="D23">
            <v>45852</v>
          </cell>
          <cell r="E23">
            <v>35852</v>
          </cell>
          <cell r="F23">
            <v>35852</v>
          </cell>
          <cell r="G23">
            <v>35852</v>
          </cell>
          <cell r="H23">
            <v>35852</v>
          </cell>
        </row>
        <row r="35">
          <cell r="D35">
            <v>118778.32859999999</v>
          </cell>
          <cell r="E35">
            <v>63027.65830000001</v>
          </cell>
          <cell r="F35">
            <v>63098.628429999997</v>
          </cell>
          <cell r="G35">
            <v>63181.226508870997</v>
          </cell>
          <cell r="H35">
            <v>63266.442946842217</v>
          </cell>
        </row>
        <row r="50">
          <cell r="D50">
            <v>54460</v>
          </cell>
          <cell r="E50">
            <v>49460</v>
          </cell>
          <cell r="F50">
            <v>49460</v>
          </cell>
          <cell r="G50">
            <v>49460</v>
          </cell>
          <cell r="H50">
            <v>49460</v>
          </cell>
        </row>
      </sheetData>
      <sheetData sheetId="3"/>
      <sheetData sheetId="4"/>
      <sheetData sheetId="5">
        <row r="6">
          <cell r="B6" t="str">
            <v>SACS Object Code</v>
          </cell>
          <cell r="D6" t="str">
            <v>2018-19</v>
          </cell>
          <cell r="E6" t="str">
            <v>2019-20</v>
          </cell>
          <cell r="F6" t="str">
            <v>2020-21</v>
          </cell>
          <cell r="G6" t="str">
            <v>2021-22</v>
          </cell>
          <cell r="H6" t="str">
            <v>2022-23</v>
          </cell>
        </row>
        <row r="8">
          <cell r="B8" t="str">
            <v>1100</v>
          </cell>
          <cell r="D8">
            <v>243627</v>
          </cell>
          <cell r="E8">
            <v>256903</v>
          </cell>
          <cell r="F8">
            <v>264610.09000000003</v>
          </cell>
          <cell r="G8">
            <v>272548.39270000003</v>
          </cell>
          <cell r="H8">
            <v>280724.84448100004</v>
          </cell>
        </row>
        <row r="9">
          <cell r="B9" t="str">
            <v>1105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1120</v>
          </cell>
          <cell r="D10">
            <v>3390</v>
          </cell>
          <cell r="E10">
            <v>811.08720000000005</v>
          </cell>
          <cell r="F10">
            <v>835.41981600000008</v>
          </cell>
          <cell r="G10">
            <v>860.48241048000011</v>
          </cell>
          <cell r="H10">
            <v>886.29688279440018</v>
          </cell>
        </row>
        <row r="11">
          <cell r="B11" t="str">
            <v>1200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1205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1300</v>
          </cell>
          <cell r="D13">
            <v>72028</v>
          </cell>
          <cell r="E13">
            <v>80084.191999999995</v>
          </cell>
          <cell r="F13">
            <v>82486.71776</v>
          </cell>
          <cell r="G13">
            <v>84961.319292800006</v>
          </cell>
          <cell r="H13">
            <v>87510.158871584004</v>
          </cell>
        </row>
        <row r="14">
          <cell r="B14" t="str">
            <v>1305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1900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1910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1000</v>
          </cell>
          <cell r="D17">
            <v>319045</v>
          </cell>
          <cell r="E17">
            <v>337798.27919999999</v>
          </cell>
          <cell r="F17">
            <v>347932.22757600003</v>
          </cell>
          <cell r="G17">
            <v>358370.19440328004</v>
          </cell>
          <cell r="H17">
            <v>369121.30023537844</v>
          </cell>
        </row>
        <row r="20">
          <cell r="B20" t="str">
            <v>2100</v>
          </cell>
          <cell r="D20">
            <v>92668</v>
          </cell>
          <cell r="E20">
            <v>133345.79999999999</v>
          </cell>
          <cell r="F20">
            <v>137346.174</v>
          </cell>
          <cell r="G20">
            <v>141466.55922</v>
          </cell>
          <cell r="H20">
            <v>145710.55599659999</v>
          </cell>
        </row>
        <row r="21">
          <cell r="B21" t="str">
            <v>2110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2200</v>
          </cell>
          <cell r="D22">
            <v>26297</v>
          </cell>
          <cell r="E22">
            <v>22000</v>
          </cell>
          <cell r="F22">
            <v>22660</v>
          </cell>
          <cell r="G22">
            <v>23339.8</v>
          </cell>
          <cell r="H22">
            <v>24039.993999999999</v>
          </cell>
        </row>
        <row r="23">
          <cell r="B23" t="str">
            <v>2210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2300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2400</v>
          </cell>
          <cell r="D25">
            <v>23179</v>
          </cell>
          <cell r="E25">
            <v>23874.37</v>
          </cell>
          <cell r="F25">
            <v>24590.6011</v>
          </cell>
          <cell r="G25">
            <v>25328.319133000001</v>
          </cell>
          <cell r="H25">
            <v>26088.16870699</v>
          </cell>
        </row>
        <row r="26">
          <cell r="B26" t="str">
            <v>2410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2900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2905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2910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2000</v>
          </cell>
          <cell r="D30">
            <v>142144</v>
          </cell>
          <cell r="E30">
            <v>179220.16999999998</v>
          </cell>
          <cell r="F30">
            <v>184596.7751</v>
          </cell>
          <cell r="G30">
            <v>190134.678353</v>
          </cell>
          <cell r="H30">
            <v>195838.71870358998</v>
          </cell>
        </row>
        <row r="33">
          <cell r="B33" t="str">
            <v>3101</v>
          </cell>
          <cell r="D33">
            <v>51221.26</v>
          </cell>
          <cell r="E33">
            <v>57763.505743199996</v>
          </cell>
          <cell r="F33">
            <v>66455.055467016005</v>
          </cell>
          <cell r="G33">
            <v>68448.707131026487</v>
          </cell>
          <cell r="H33">
            <v>70502.168344957288</v>
          </cell>
        </row>
        <row r="34">
          <cell r="B34" t="str">
            <v>3202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3313</v>
          </cell>
          <cell r="D35">
            <v>8891</v>
          </cell>
          <cell r="E35">
            <v>11201.260624999999</v>
          </cell>
          <cell r="F35">
            <v>11537.29844375</v>
          </cell>
          <cell r="G35">
            <v>11883.4173970625</v>
          </cell>
          <cell r="H35">
            <v>12239.919918974374</v>
          </cell>
        </row>
        <row r="36">
          <cell r="B36" t="str">
            <v>3323</v>
          </cell>
          <cell r="D36">
            <v>6631</v>
          </cell>
          <cell r="E36">
            <v>7496.7675134000001</v>
          </cell>
          <cell r="F36">
            <v>7721.670538802</v>
          </cell>
          <cell r="G36">
            <v>7953.3206549660608</v>
          </cell>
          <cell r="H36">
            <v>8191.9202746150422</v>
          </cell>
        </row>
        <row r="37">
          <cell r="B37" t="str">
            <v>3403</v>
          </cell>
          <cell r="D37">
            <v>61797</v>
          </cell>
          <cell r="E37">
            <v>88400</v>
          </cell>
          <cell r="F37">
            <v>91052</v>
          </cell>
          <cell r="G37">
            <v>93783.559999999983</v>
          </cell>
          <cell r="H37">
            <v>96597.066800000001</v>
          </cell>
        </row>
        <row r="38">
          <cell r="B38" t="str">
            <v>3503</v>
          </cell>
          <cell r="D38">
            <v>5807</v>
          </cell>
          <cell r="E38">
            <v>7000</v>
          </cell>
          <cell r="F38">
            <v>7000</v>
          </cell>
          <cell r="G38">
            <v>7000</v>
          </cell>
          <cell r="H38">
            <v>7000</v>
          </cell>
        </row>
        <row r="39">
          <cell r="B39" t="str">
            <v>3603</v>
          </cell>
          <cell r="D39">
            <v>5675</v>
          </cell>
          <cell r="E39">
            <v>7393.3638235600001</v>
          </cell>
          <cell r="F39">
            <v>7615.1647382668016</v>
          </cell>
          <cell r="G39">
            <v>7843.6196804148049</v>
          </cell>
          <cell r="H39">
            <v>8078.9282708272485</v>
          </cell>
        </row>
        <row r="40">
          <cell r="B40" t="str">
            <v>3703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3903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3000</v>
          </cell>
          <cell r="D42">
            <v>140022.26</v>
          </cell>
          <cell r="E42">
            <v>179254.89770516002</v>
          </cell>
          <cell r="F42">
            <v>191381.1891878348</v>
          </cell>
          <cell r="G42">
            <v>196912.6248634698</v>
          </cell>
          <cell r="H42">
            <v>202610.00360937396</v>
          </cell>
        </row>
        <row r="44">
          <cell r="D44">
            <v>601211.26</v>
          </cell>
          <cell r="E44">
            <v>696273.34690516</v>
          </cell>
          <cell r="F44">
            <v>723910.19186383486</v>
          </cell>
          <cell r="G44">
            <v>745417.49761974975</v>
          </cell>
          <cell r="H44">
            <v>767570.02254834236</v>
          </cell>
        </row>
        <row r="47">
          <cell r="B47" t="str">
            <v>4100</v>
          </cell>
          <cell r="D47">
            <v>20214</v>
          </cell>
          <cell r="E47">
            <v>20701.1574</v>
          </cell>
          <cell r="F47">
            <v>21280.789807199999</v>
          </cell>
          <cell r="G47">
            <v>21955.390844088241</v>
          </cell>
          <cell r="H47">
            <v>22651.376733845838</v>
          </cell>
        </row>
        <row r="48">
          <cell r="B48" t="str">
            <v>4200</v>
          </cell>
          <cell r="D48">
            <v>792</v>
          </cell>
          <cell r="E48">
            <v>811.08720000000005</v>
          </cell>
          <cell r="F48">
            <v>833.79764160000002</v>
          </cell>
          <cell r="G48">
            <v>860.22902683872007</v>
          </cell>
          <cell r="H48">
            <v>887.49828698950751</v>
          </cell>
        </row>
        <row r="49">
          <cell r="B49" t="str">
            <v>4300</v>
          </cell>
          <cell r="D49">
            <v>4348</v>
          </cell>
          <cell r="E49">
            <v>4452.7867999999999</v>
          </cell>
          <cell r="F49">
            <v>4577.4648304000002</v>
          </cell>
          <cell r="G49">
            <v>4722.5704655236805</v>
          </cell>
          <cell r="H49">
            <v>4872.2759492807818</v>
          </cell>
        </row>
        <row r="50">
          <cell r="B50" t="str">
            <v>4315</v>
          </cell>
          <cell r="D50">
            <v>2275</v>
          </cell>
          <cell r="E50">
            <v>2329.8274999999999</v>
          </cell>
          <cell r="F50">
            <v>2395.0626699999998</v>
          </cell>
          <cell r="G50">
            <v>2470.986156639</v>
          </cell>
          <cell r="H50">
            <v>2549.3164178044563</v>
          </cell>
        </row>
        <row r="51">
          <cell r="B51" t="str">
            <v>4342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4381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4400</v>
          </cell>
          <cell r="D53">
            <v>21279</v>
          </cell>
          <cell r="E53">
            <v>21791.823899999999</v>
          </cell>
          <cell r="F53">
            <v>22401.994969200001</v>
          </cell>
          <cell r="G53">
            <v>23112.138209723642</v>
          </cell>
          <cell r="H53">
            <v>23844.792990971884</v>
          </cell>
        </row>
        <row r="54">
          <cell r="B54" t="str">
            <v>4410</v>
          </cell>
          <cell r="D54">
            <v>3203</v>
          </cell>
          <cell r="E54">
            <v>5780.1923000000006</v>
          </cell>
          <cell r="F54">
            <v>5942.0376844000011</v>
          </cell>
          <cell r="G54">
            <v>6130.4002789954811</v>
          </cell>
          <cell r="H54">
            <v>6324.7339678396384</v>
          </cell>
        </row>
        <row r="55">
          <cell r="B55" t="str">
            <v>4430</v>
          </cell>
          <cell r="D55">
            <v>6247</v>
          </cell>
          <cell r="E55">
            <v>6397.5527000000002</v>
          </cell>
          <cell r="F55">
            <v>6576.6841756000003</v>
          </cell>
          <cell r="G55">
            <v>6785.1650639665204</v>
          </cell>
          <cell r="H55">
            <v>7000.2547964942596</v>
          </cell>
        </row>
        <row r="56"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0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B58">
            <v>0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B59">
            <v>0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B60">
            <v>0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B61">
            <v>0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B62">
            <v>0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B63" t="str">
            <v>4700</v>
          </cell>
          <cell r="D63">
            <v>405</v>
          </cell>
          <cell r="E63">
            <v>45000</v>
          </cell>
          <cell r="F63">
            <v>46260</v>
          </cell>
          <cell r="G63">
            <v>47726.442000000003</v>
          </cell>
          <cell r="H63">
            <v>49239.370211400004</v>
          </cell>
        </row>
        <row r="64">
          <cell r="B64" t="str">
            <v>4000</v>
          </cell>
          <cell r="D64">
            <v>58763</v>
          </cell>
          <cell r="E64">
            <v>107264.4278</v>
          </cell>
          <cell r="F64">
            <v>110267.8317784</v>
          </cell>
          <cell r="G64">
            <v>113763.32204577528</v>
          </cell>
          <cell r="H64">
            <v>117369.61935462637</v>
          </cell>
        </row>
        <row r="67">
          <cell r="B67" t="str">
            <v>5200</v>
          </cell>
          <cell r="D67">
            <v>6400</v>
          </cell>
          <cell r="E67">
            <v>6554.24</v>
          </cell>
          <cell r="F67">
            <v>6737.7587199999998</v>
          </cell>
          <cell r="G67">
            <v>6951.3456714240001</v>
          </cell>
          <cell r="H67">
            <v>7171.7033292081414</v>
          </cell>
        </row>
        <row r="68">
          <cell r="B68" t="str">
            <v>5210</v>
          </cell>
          <cell r="D68">
            <v>7996</v>
          </cell>
          <cell r="E68">
            <v>8188.7035999999998</v>
          </cell>
          <cell r="F68">
            <v>8417.9873007999995</v>
          </cell>
          <cell r="G68">
            <v>8684.8374982353598</v>
          </cell>
          <cell r="H68">
            <v>8960.1468469294214</v>
          </cell>
        </row>
        <row r="69">
          <cell r="B69" t="str">
            <v>5300</v>
          </cell>
          <cell r="D69">
            <v>2710</v>
          </cell>
          <cell r="E69">
            <v>2775.3110000000001</v>
          </cell>
          <cell r="F69">
            <v>2853.0197080000003</v>
          </cell>
          <cell r="G69">
            <v>2943.4604327436004</v>
          </cell>
          <cell r="H69">
            <v>3036.7681284615728</v>
          </cell>
        </row>
        <row r="70">
          <cell r="B70" t="str">
            <v>5400</v>
          </cell>
          <cell r="D70">
            <v>14679</v>
          </cell>
          <cell r="E70">
            <v>15032.7639</v>
          </cell>
          <cell r="F70">
            <v>15453.6812892</v>
          </cell>
          <cell r="G70">
            <v>15943.56298606764</v>
          </cell>
          <cell r="H70">
            <v>16448.973932725985</v>
          </cell>
        </row>
        <row r="71">
          <cell r="B71" t="str">
            <v>5450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 t="str">
            <v>5500</v>
          </cell>
          <cell r="D72">
            <v>25580</v>
          </cell>
          <cell r="E72">
            <v>26196.477999999999</v>
          </cell>
          <cell r="F72">
            <v>26929.979383999998</v>
          </cell>
          <cell r="G72">
            <v>27783.659730472798</v>
          </cell>
          <cell r="H72">
            <v>28664.401743928789</v>
          </cell>
        </row>
        <row r="73">
          <cell r="B73" t="str">
            <v>5501</v>
          </cell>
          <cell r="D73">
            <v>263</v>
          </cell>
          <cell r="E73">
            <v>269.3383</v>
          </cell>
          <cell r="F73">
            <v>276.87977240000004</v>
          </cell>
          <cell r="G73">
            <v>285.65686118508006</v>
          </cell>
          <cell r="H73">
            <v>294.71218368464713</v>
          </cell>
        </row>
        <row r="74">
          <cell r="B74" t="str">
            <v>5505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5600</v>
          </cell>
          <cell r="D75">
            <v>53804</v>
          </cell>
          <cell r="E75">
            <v>48283.200000000004</v>
          </cell>
          <cell r="F75">
            <v>48283.200000000004</v>
          </cell>
          <cell r="G75">
            <v>48283.200000000004</v>
          </cell>
          <cell r="H75">
            <v>48283.200000000004</v>
          </cell>
        </row>
        <row r="76">
          <cell r="B76" t="str">
            <v>5601</v>
          </cell>
          <cell r="D76">
            <v>500</v>
          </cell>
          <cell r="E76">
            <v>512.04999999999995</v>
          </cell>
          <cell r="F76">
            <v>526.38739999999996</v>
          </cell>
          <cell r="G76">
            <v>543.07388058000004</v>
          </cell>
          <cell r="H76">
            <v>560.28932259438602</v>
          </cell>
        </row>
        <row r="77">
          <cell r="B77" t="str">
            <v>5602</v>
          </cell>
          <cell r="D77">
            <v>2537</v>
          </cell>
          <cell r="E77">
            <v>2598.1417000000001</v>
          </cell>
          <cell r="F77">
            <v>2670.8896676000004</v>
          </cell>
          <cell r="G77">
            <v>2755.5568700629206</v>
          </cell>
          <cell r="H77">
            <v>2842.9080228439152</v>
          </cell>
        </row>
        <row r="78">
          <cell r="B78" t="str">
            <v>5605</v>
          </cell>
          <cell r="D78">
            <v>2758</v>
          </cell>
          <cell r="E78">
            <v>2824.4677999999999</v>
          </cell>
          <cell r="F78">
            <v>2903.5528983999998</v>
          </cell>
          <cell r="G78">
            <v>2995.5955252792801</v>
          </cell>
          <cell r="H78">
            <v>3090.5559034306334</v>
          </cell>
        </row>
        <row r="79">
          <cell r="B79" t="str">
            <v>5610</v>
          </cell>
          <cell r="D79">
            <v>300</v>
          </cell>
          <cell r="E79">
            <v>307.23</v>
          </cell>
          <cell r="F79">
            <v>315.83244000000002</v>
          </cell>
          <cell r="G79">
            <v>325.84432834800003</v>
          </cell>
          <cell r="H79">
            <v>336.17359355663166</v>
          </cell>
        </row>
        <row r="80">
          <cell r="B80" t="str">
            <v>5800</v>
          </cell>
          <cell r="D80">
            <v>43908.51</v>
          </cell>
          <cell r="E80">
            <v>89000</v>
          </cell>
          <cell r="F80">
            <v>16000</v>
          </cell>
          <cell r="G80">
            <v>16507.2</v>
          </cell>
          <cell r="H80">
            <v>17030.47824</v>
          </cell>
        </row>
        <row r="81">
          <cell r="B81" t="str">
            <v>5803</v>
          </cell>
          <cell r="D81">
            <v>6240</v>
          </cell>
          <cell r="E81">
            <v>6390.384</v>
          </cell>
          <cell r="F81">
            <v>6569.3147520000002</v>
          </cell>
          <cell r="G81">
            <v>6777.5620296384004</v>
          </cell>
          <cell r="H81">
            <v>6992.4107459779379</v>
          </cell>
        </row>
        <row r="82">
          <cell r="B82" t="str">
            <v>5805</v>
          </cell>
          <cell r="D82">
            <v>12243</v>
          </cell>
          <cell r="E82">
            <v>12538.0563</v>
          </cell>
          <cell r="F82">
            <v>12889.1218764</v>
          </cell>
          <cell r="G82">
            <v>13297.707039881881</v>
          </cell>
          <cell r="H82">
            <v>13719.244353046139</v>
          </cell>
        </row>
        <row r="83">
          <cell r="B83" t="str">
            <v>5806</v>
          </cell>
          <cell r="D83">
            <v>5258</v>
          </cell>
          <cell r="E83">
            <v>5384.7178000000004</v>
          </cell>
          <cell r="F83">
            <v>5535.4898984000001</v>
          </cell>
          <cell r="G83">
            <v>5710.9649281792808</v>
          </cell>
          <cell r="H83">
            <v>5892.0025164025647</v>
          </cell>
        </row>
        <row r="84">
          <cell r="B84" t="str">
            <v>5810</v>
          </cell>
          <cell r="D84">
            <v>1810</v>
          </cell>
          <cell r="E84">
            <v>1853.6210000000001</v>
          </cell>
          <cell r="F84">
            <v>1905.5223880000001</v>
          </cell>
          <cell r="G84">
            <v>1965.9274476996002</v>
          </cell>
          <cell r="H84">
            <v>2028.2473477916776</v>
          </cell>
        </row>
        <row r="85">
          <cell r="B85" t="str">
            <v>5811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5815</v>
          </cell>
          <cell r="D86">
            <v>513</v>
          </cell>
          <cell r="E86">
            <v>525.36329999999998</v>
          </cell>
          <cell r="F86">
            <v>540.07347240000001</v>
          </cell>
          <cell r="G86">
            <v>557.19380147508002</v>
          </cell>
          <cell r="H86">
            <v>574.85684498184014</v>
          </cell>
        </row>
        <row r="87">
          <cell r="B87" t="str">
            <v>5820</v>
          </cell>
          <cell r="D87">
            <v>12682</v>
          </cell>
          <cell r="E87">
            <v>12987.636200000001</v>
          </cell>
          <cell r="F87">
            <v>13351.290013600001</v>
          </cell>
          <cell r="G87">
            <v>13774.525907031122</v>
          </cell>
          <cell r="H87">
            <v>14211.17837828401</v>
          </cell>
        </row>
        <row r="88">
          <cell r="B88" t="str">
            <v>5836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5842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5850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5873</v>
          </cell>
          <cell r="D91">
            <v>44051.32</v>
          </cell>
          <cell r="E91">
            <v>45112.956811999997</v>
          </cell>
          <cell r="F91">
            <v>46376.119602735998</v>
          </cell>
          <cell r="G91">
            <v>47846.242594142735</v>
          </cell>
          <cell r="H91">
            <v>49362.968484377066</v>
          </cell>
        </row>
        <row r="92">
          <cell r="B92" t="str">
            <v>5874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5875</v>
          </cell>
          <cell r="D93">
            <v>9801.14</v>
          </cell>
          <cell r="E93">
            <v>11060.01</v>
          </cell>
          <cell r="F93">
            <v>11336.91</v>
          </cell>
          <cell r="G93">
            <v>11653.97</v>
          </cell>
          <cell r="H93">
            <v>11980.5</v>
          </cell>
        </row>
        <row r="94">
          <cell r="B94" t="str">
            <v>5877</v>
          </cell>
          <cell r="D94">
            <v>3782</v>
          </cell>
          <cell r="E94">
            <v>3873.1462000000001</v>
          </cell>
          <cell r="F94">
            <v>3981.5942936000001</v>
          </cell>
          <cell r="G94">
            <v>4107.8108327071204</v>
          </cell>
          <cell r="H94">
            <v>4238.0284361039367</v>
          </cell>
        </row>
        <row r="95">
          <cell r="B95" t="str">
            <v>5885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5890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5900</v>
          </cell>
          <cell r="D97">
            <v>6371</v>
          </cell>
          <cell r="E97">
            <v>6524.5411000000004</v>
          </cell>
          <cell r="F97">
            <v>6707.2282508000008</v>
          </cell>
          <cell r="G97">
            <v>6919.8473863503614</v>
          </cell>
          <cell r="H97">
            <v>7139.2065484976683</v>
          </cell>
        </row>
        <row r="98">
          <cell r="B98" t="str">
            <v>7010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0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B100">
            <v>0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B101" t="str">
            <v>5000</v>
          </cell>
          <cell r="D101">
            <v>264186.97000000003</v>
          </cell>
          <cell r="E101">
            <v>308792.35701199999</v>
          </cell>
          <cell r="F101">
            <v>240561.833128336</v>
          </cell>
          <cell r="G101">
            <v>246614.74575150426</v>
          </cell>
          <cell r="H101">
            <v>252858.95490282695</v>
          </cell>
        </row>
        <row r="104">
          <cell r="B104" t="str">
            <v>6900</v>
          </cell>
          <cell r="D104">
            <v>2824</v>
          </cell>
          <cell r="E104">
            <v>2824</v>
          </cell>
          <cell r="F104">
            <v>2824</v>
          </cell>
          <cell r="G104">
            <v>2824</v>
          </cell>
          <cell r="H104">
            <v>2824</v>
          </cell>
        </row>
        <row r="105">
          <cell r="B105" t="str">
            <v>6000</v>
          </cell>
          <cell r="D105">
            <v>2824</v>
          </cell>
          <cell r="E105">
            <v>2824</v>
          </cell>
          <cell r="F105">
            <v>2824</v>
          </cell>
          <cell r="G105">
            <v>2824</v>
          </cell>
          <cell r="H105">
            <v>2824</v>
          </cell>
        </row>
        <row r="108">
          <cell r="B108" t="str">
            <v>7010</v>
          </cell>
          <cell r="D108">
            <v>151678.87459999998</v>
          </cell>
          <cell r="E108">
            <v>165377.19880000001</v>
          </cell>
          <cell r="F108">
            <v>165377.19880000001</v>
          </cell>
          <cell r="G108">
            <v>165377.19880000001</v>
          </cell>
          <cell r="H108">
            <v>165377.19880000001</v>
          </cell>
        </row>
        <row r="109">
          <cell r="B109" t="str">
            <v>7438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 t="str">
            <v>8910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7000</v>
          </cell>
          <cell r="D111">
            <v>151678.87459999998</v>
          </cell>
          <cell r="E111">
            <v>165377.19880000001</v>
          </cell>
          <cell r="F111">
            <v>165377.19880000001</v>
          </cell>
          <cell r="G111">
            <v>165377.19880000001</v>
          </cell>
          <cell r="H111">
            <v>165377.19880000001</v>
          </cell>
        </row>
        <row r="113">
          <cell r="D113">
            <v>477452.84460000001</v>
          </cell>
          <cell r="E113">
            <v>584257.98361200001</v>
          </cell>
          <cell r="F113">
            <v>519030.86370673601</v>
          </cell>
          <cell r="G113">
            <v>528579.26659727958</v>
          </cell>
          <cell r="H113">
            <v>538429.77305745333</v>
          </cell>
        </row>
        <row r="116">
          <cell r="D116">
            <v>1078664.1046</v>
          </cell>
          <cell r="E116">
            <v>1280531.33051716</v>
          </cell>
          <cell r="F116">
            <v>1242941.0555705708</v>
          </cell>
          <cell r="G116">
            <v>1273996.7642170293</v>
          </cell>
          <cell r="H116">
            <v>1305999.7956057957</v>
          </cell>
        </row>
        <row r="118">
          <cell r="D118">
            <v>0</v>
          </cell>
        </row>
      </sheetData>
      <sheetData sheetId="6"/>
      <sheetData sheetId="7">
        <row r="161">
          <cell r="T16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84C1-1090-9F48-B922-69D0396CB955}">
  <dimension ref="A1:T42"/>
  <sheetViews>
    <sheetView tabSelected="1" workbookViewId="0">
      <selection activeCell="E5" sqref="E5"/>
    </sheetView>
  </sheetViews>
  <sheetFormatPr baseColWidth="10" defaultColWidth="8.83203125" defaultRowHeight="16"/>
  <cols>
    <col min="1" max="1" width="5.6640625" style="7" customWidth="1"/>
    <col min="2" max="2" width="6.33203125" style="2" customWidth="1"/>
    <col min="3" max="3" width="42.5" style="3" customWidth="1"/>
    <col min="4" max="4" width="17" style="4" customWidth="1"/>
    <col min="5" max="5" width="7.5" style="5" customWidth="1"/>
    <col min="6" max="6" width="15.83203125" style="4" customWidth="1"/>
    <col min="7" max="7" width="7.5" style="5" customWidth="1"/>
    <col min="8" max="8" width="17" style="4" customWidth="1"/>
    <col min="9" max="9" width="7.5" style="5" customWidth="1"/>
    <col min="10" max="10" width="16.6640625" style="4" customWidth="1"/>
    <col min="11" max="11" width="7.5" style="5" customWidth="1"/>
    <col min="12" max="12" width="17.5" style="4" customWidth="1"/>
    <col min="13" max="13" width="8.5" style="5" customWidth="1"/>
    <col min="14" max="15" width="9.1640625" style="4" customWidth="1"/>
    <col min="16" max="16" width="9.1640625" customWidth="1"/>
    <col min="21" max="261" width="8.83203125" style="3"/>
    <col min="262" max="262" width="22.83203125" style="3" customWidth="1"/>
    <col min="263" max="517" width="8.83203125" style="3"/>
    <col min="518" max="518" width="22.83203125" style="3" customWidth="1"/>
    <col min="519" max="773" width="8.83203125" style="3"/>
    <col min="774" max="774" width="22.83203125" style="3" customWidth="1"/>
    <col min="775" max="1029" width="8.83203125" style="3"/>
    <col min="1030" max="1030" width="22.83203125" style="3" customWidth="1"/>
    <col min="1031" max="1285" width="8.83203125" style="3"/>
    <col min="1286" max="1286" width="22.83203125" style="3" customWidth="1"/>
    <col min="1287" max="1541" width="8.83203125" style="3"/>
    <col min="1542" max="1542" width="22.83203125" style="3" customWidth="1"/>
    <col min="1543" max="1797" width="8.83203125" style="3"/>
    <col min="1798" max="1798" width="22.83203125" style="3" customWidth="1"/>
    <col min="1799" max="2053" width="8.83203125" style="3"/>
    <col min="2054" max="2054" width="22.83203125" style="3" customWidth="1"/>
    <col min="2055" max="2309" width="8.83203125" style="3"/>
    <col min="2310" max="2310" width="22.83203125" style="3" customWidth="1"/>
    <col min="2311" max="2565" width="8.83203125" style="3"/>
    <col min="2566" max="2566" width="22.83203125" style="3" customWidth="1"/>
    <col min="2567" max="2821" width="8.83203125" style="3"/>
    <col min="2822" max="2822" width="22.83203125" style="3" customWidth="1"/>
    <col min="2823" max="3077" width="8.83203125" style="3"/>
    <col min="3078" max="3078" width="22.83203125" style="3" customWidth="1"/>
    <col min="3079" max="3333" width="8.83203125" style="3"/>
    <col min="3334" max="3334" width="22.83203125" style="3" customWidth="1"/>
    <col min="3335" max="3589" width="8.83203125" style="3"/>
    <col min="3590" max="3590" width="22.83203125" style="3" customWidth="1"/>
    <col min="3591" max="3845" width="8.83203125" style="3"/>
    <col min="3846" max="3846" width="22.83203125" style="3" customWidth="1"/>
    <col min="3847" max="4101" width="8.83203125" style="3"/>
    <col min="4102" max="4102" width="22.83203125" style="3" customWidth="1"/>
    <col min="4103" max="4357" width="8.83203125" style="3"/>
    <col min="4358" max="4358" width="22.83203125" style="3" customWidth="1"/>
    <col min="4359" max="4613" width="8.83203125" style="3"/>
    <col min="4614" max="4614" width="22.83203125" style="3" customWidth="1"/>
    <col min="4615" max="4869" width="8.83203125" style="3"/>
    <col min="4870" max="4870" width="22.83203125" style="3" customWidth="1"/>
    <col min="4871" max="5125" width="8.83203125" style="3"/>
    <col min="5126" max="5126" width="22.83203125" style="3" customWidth="1"/>
    <col min="5127" max="5381" width="8.83203125" style="3"/>
    <col min="5382" max="5382" width="22.83203125" style="3" customWidth="1"/>
    <col min="5383" max="5637" width="8.83203125" style="3"/>
    <col min="5638" max="5638" width="22.83203125" style="3" customWidth="1"/>
    <col min="5639" max="5893" width="8.83203125" style="3"/>
    <col min="5894" max="5894" width="22.83203125" style="3" customWidth="1"/>
    <col min="5895" max="6149" width="8.83203125" style="3"/>
    <col min="6150" max="6150" width="22.83203125" style="3" customWidth="1"/>
    <col min="6151" max="6405" width="8.83203125" style="3"/>
    <col min="6406" max="6406" width="22.83203125" style="3" customWidth="1"/>
    <col min="6407" max="6661" width="8.83203125" style="3"/>
    <col min="6662" max="6662" width="22.83203125" style="3" customWidth="1"/>
    <col min="6663" max="6917" width="8.83203125" style="3"/>
    <col min="6918" max="6918" width="22.83203125" style="3" customWidth="1"/>
    <col min="6919" max="7173" width="8.83203125" style="3"/>
    <col min="7174" max="7174" width="22.83203125" style="3" customWidth="1"/>
    <col min="7175" max="7429" width="8.83203125" style="3"/>
    <col min="7430" max="7430" width="22.83203125" style="3" customWidth="1"/>
    <col min="7431" max="7685" width="8.83203125" style="3"/>
    <col min="7686" max="7686" width="22.83203125" style="3" customWidth="1"/>
    <col min="7687" max="7941" width="8.83203125" style="3"/>
    <col min="7942" max="7942" width="22.83203125" style="3" customWidth="1"/>
    <col min="7943" max="8197" width="8.83203125" style="3"/>
    <col min="8198" max="8198" width="22.83203125" style="3" customWidth="1"/>
    <col min="8199" max="8453" width="8.83203125" style="3"/>
    <col min="8454" max="8454" width="22.83203125" style="3" customWidth="1"/>
    <col min="8455" max="8709" width="8.83203125" style="3"/>
    <col min="8710" max="8710" width="22.83203125" style="3" customWidth="1"/>
    <col min="8711" max="8965" width="8.83203125" style="3"/>
    <col min="8966" max="8966" width="22.83203125" style="3" customWidth="1"/>
    <col min="8967" max="9221" width="8.83203125" style="3"/>
    <col min="9222" max="9222" width="22.83203125" style="3" customWidth="1"/>
    <col min="9223" max="9477" width="8.83203125" style="3"/>
    <col min="9478" max="9478" width="22.83203125" style="3" customWidth="1"/>
    <col min="9479" max="9733" width="8.83203125" style="3"/>
    <col min="9734" max="9734" width="22.83203125" style="3" customWidth="1"/>
    <col min="9735" max="9989" width="8.83203125" style="3"/>
    <col min="9990" max="9990" width="22.83203125" style="3" customWidth="1"/>
    <col min="9991" max="10245" width="8.83203125" style="3"/>
    <col min="10246" max="10246" width="22.83203125" style="3" customWidth="1"/>
    <col min="10247" max="10501" width="8.83203125" style="3"/>
    <col min="10502" max="10502" width="22.83203125" style="3" customWidth="1"/>
    <col min="10503" max="10757" width="8.83203125" style="3"/>
    <col min="10758" max="10758" width="22.83203125" style="3" customWidth="1"/>
    <col min="10759" max="11013" width="8.83203125" style="3"/>
    <col min="11014" max="11014" width="22.83203125" style="3" customWidth="1"/>
    <col min="11015" max="11269" width="8.83203125" style="3"/>
    <col min="11270" max="11270" width="22.83203125" style="3" customWidth="1"/>
    <col min="11271" max="11525" width="8.83203125" style="3"/>
    <col min="11526" max="11526" width="22.83203125" style="3" customWidth="1"/>
    <col min="11527" max="11781" width="8.83203125" style="3"/>
    <col min="11782" max="11782" width="22.83203125" style="3" customWidth="1"/>
    <col min="11783" max="12037" width="8.83203125" style="3"/>
    <col min="12038" max="12038" width="22.83203125" style="3" customWidth="1"/>
    <col min="12039" max="12293" width="8.83203125" style="3"/>
    <col min="12294" max="12294" width="22.83203125" style="3" customWidth="1"/>
    <col min="12295" max="12549" width="8.83203125" style="3"/>
    <col min="12550" max="12550" width="22.83203125" style="3" customWidth="1"/>
    <col min="12551" max="12805" width="8.83203125" style="3"/>
    <col min="12806" max="12806" width="22.83203125" style="3" customWidth="1"/>
    <col min="12807" max="13061" width="8.83203125" style="3"/>
    <col min="13062" max="13062" width="22.83203125" style="3" customWidth="1"/>
    <col min="13063" max="13317" width="8.83203125" style="3"/>
    <col min="13318" max="13318" width="22.83203125" style="3" customWidth="1"/>
    <col min="13319" max="13573" width="8.83203125" style="3"/>
    <col min="13574" max="13574" width="22.83203125" style="3" customWidth="1"/>
    <col min="13575" max="13829" width="8.83203125" style="3"/>
    <col min="13830" max="13830" width="22.83203125" style="3" customWidth="1"/>
    <col min="13831" max="14085" width="8.83203125" style="3"/>
    <col min="14086" max="14086" width="22.83203125" style="3" customWidth="1"/>
    <col min="14087" max="14341" width="8.83203125" style="3"/>
    <col min="14342" max="14342" width="22.83203125" style="3" customWidth="1"/>
    <col min="14343" max="14597" width="8.83203125" style="3"/>
    <col min="14598" max="14598" width="22.83203125" style="3" customWidth="1"/>
    <col min="14599" max="14853" width="8.83203125" style="3"/>
    <col min="14854" max="14854" width="22.83203125" style="3" customWidth="1"/>
    <col min="14855" max="15109" width="8.83203125" style="3"/>
    <col min="15110" max="15110" width="22.83203125" style="3" customWidth="1"/>
    <col min="15111" max="15365" width="8.83203125" style="3"/>
    <col min="15366" max="15366" width="22.83203125" style="3" customWidth="1"/>
    <col min="15367" max="15621" width="8.83203125" style="3"/>
    <col min="15622" max="15622" width="22.83203125" style="3" customWidth="1"/>
    <col min="15623" max="15877" width="8.83203125" style="3"/>
    <col min="15878" max="15878" width="22.83203125" style="3" customWidth="1"/>
    <col min="15879" max="16133" width="8.83203125" style="3"/>
    <col min="16134" max="16134" width="22.83203125" style="3" customWidth="1"/>
    <col min="16135" max="16384" width="8.83203125" style="3"/>
  </cols>
  <sheetData>
    <row r="1" spans="1:18" ht="20">
      <c r="A1" s="1" t="str">
        <f>'[1]Student Info'!$A$1</f>
        <v>Three Rivers Charter</v>
      </c>
    </row>
    <row r="2" spans="1:18" ht="18">
      <c r="A2" s="6" t="s">
        <v>0</v>
      </c>
    </row>
    <row r="3" spans="1:18" ht="18">
      <c r="A3" s="6" t="str">
        <f>'[1]Student Info'!$A$3</f>
        <v>Five Year Budget, 2018-19 through 2022-23</v>
      </c>
    </row>
    <row r="4" spans="1:18" ht="29.25" customHeight="1"/>
    <row r="5" spans="1:18" ht="18">
      <c r="A5" s="8"/>
      <c r="B5" s="9"/>
      <c r="C5" s="8"/>
    </row>
    <row r="6" spans="1:18" ht="19" thickBot="1">
      <c r="A6" s="10"/>
      <c r="B6" s="11" t="s">
        <v>1</v>
      </c>
      <c r="C6" s="10" t="s">
        <v>2</v>
      </c>
      <c r="D6" s="12" t="str">
        <f>'[1]Student Info'!D$7</f>
        <v>2018-19</v>
      </c>
      <c r="E6" s="13"/>
      <c r="F6" s="12" t="str">
        <f>'[1]Student Info'!E$7</f>
        <v>2019-20</v>
      </c>
      <c r="G6" s="13"/>
      <c r="H6" s="12" t="str">
        <f>'[1]Student Info'!F$7</f>
        <v>2020-21</v>
      </c>
      <c r="I6" s="13"/>
      <c r="J6" s="12" t="str">
        <f>'[1]Student Info'!G$7</f>
        <v>2021-22</v>
      </c>
      <c r="K6" s="13"/>
      <c r="L6" s="12" t="str">
        <f>'[1]Student Info'!H$7</f>
        <v>2022-23</v>
      </c>
      <c r="M6" s="13"/>
    </row>
    <row r="7" spans="1:18" ht="18">
      <c r="A7" s="14" t="s">
        <v>3</v>
      </c>
      <c r="B7" s="15"/>
      <c r="C7" s="14"/>
      <c r="D7" s="16"/>
      <c r="E7" s="17"/>
      <c r="F7" s="16"/>
      <c r="G7" s="17"/>
      <c r="H7" s="16"/>
      <c r="I7" s="17"/>
      <c r="J7" s="16"/>
      <c r="K7" s="17"/>
      <c r="L7" s="16"/>
      <c r="M7" s="17"/>
    </row>
    <row r="8" spans="1:18" ht="18">
      <c r="A8" s="14"/>
      <c r="B8" s="18"/>
      <c r="C8" s="19" t="s">
        <v>4</v>
      </c>
      <c r="D8" s="20">
        <f>IF('[1]Revenue Input'!D12=0,"",'[1]Revenue Input'!D12)</f>
        <v>980114</v>
      </c>
      <c r="E8" s="21"/>
      <c r="F8" s="20">
        <f>IF('[1]Revenue Input'!E12=0,"",'[1]Revenue Input'!E12)</f>
        <v>1106001</v>
      </c>
      <c r="G8" s="21"/>
      <c r="H8" s="20">
        <f>IF('[1]Revenue Input'!F12=0,"",'[1]Revenue Input'!F12)</f>
        <v>1133691</v>
      </c>
      <c r="I8" s="21"/>
      <c r="J8" s="20">
        <f>IF('[1]Revenue Input'!G12=0,"",'[1]Revenue Input'!G12)</f>
        <v>1165397</v>
      </c>
      <c r="K8" s="21"/>
      <c r="L8" s="20">
        <f>IF('[1]Revenue Input'!H12=0,"",'[1]Revenue Input'!H12)</f>
        <v>1198050</v>
      </c>
      <c r="M8" s="21"/>
    </row>
    <row r="9" spans="1:18" ht="18">
      <c r="A9" s="14"/>
      <c r="B9" s="18"/>
      <c r="C9" s="19" t="s">
        <v>5</v>
      </c>
      <c r="D9" s="20">
        <f>IF('[1]Revenue Input'!D23=0,"",'[1]Revenue Input'!D23)</f>
        <v>45852</v>
      </c>
      <c r="E9" s="21"/>
      <c r="F9" s="20">
        <f>IF('[1]Revenue Input'!E23=0,"",'[1]Revenue Input'!E23)</f>
        <v>35852</v>
      </c>
      <c r="G9" s="21"/>
      <c r="H9" s="20">
        <f>IF('[1]Revenue Input'!F23=0,"",'[1]Revenue Input'!F23)</f>
        <v>35852</v>
      </c>
      <c r="I9" s="21"/>
      <c r="J9" s="20">
        <f>IF('[1]Revenue Input'!G23=0,"",'[1]Revenue Input'!G23)</f>
        <v>35852</v>
      </c>
      <c r="K9" s="21"/>
      <c r="L9" s="20">
        <f>IF('[1]Revenue Input'!H23=0,"",'[1]Revenue Input'!H23)</f>
        <v>35852</v>
      </c>
      <c r="M9" s="21"/>
    </row>
    <row r="10" spans="1:18" ht="18">
      <c r="A10" s="14"/>
      <c r="B10" s="18"/>
      <c r="C10" s="19" t="s">
        <v>6</v>
      </c>
      <c r="D10" s="20">
        <f>+'[1]Revenue Input'!D35</f>
        <v>118778.32859999999</v>
      </c>
      <c r="E10" s="21"/>
      <c r="F10" s="20">
        <f>+'[1]Revenue Input'!E35</f>
        <v>63027.65830000001</v>
      </c>
      <c r="G10" s="21"/>
      <c r="H10" s="20">
        <f>+'[1]Revenue Input'!F35</f>
        <v>63098.628429999997</v>
      </c>
      <c r="I10" s="21"/>
      <c r="J10" s="20">
        <f>+'[1]Revenue Input'!G35</f>
        <v>63181.226508870997</v>
      </c>
      <c r="K10" s="21"/>
      <c r="L10" s="20">
        <f>+'[1]Revenue Input'!H35</f>
        <v>63266.442946842217</v>
      </c>
      <c r="M10" s="21"/>
    </row>
    <row r="11" spans="1:18" ht="18">
      <c r="A11" s="14"/>
      <c r="B11" s="18"/>
      <c r="C11" s="19" t="s">
        <v>7</v>
      </c>
      <c r="D11" s="20">
        <f>IF('[1]Revenue Input'!D50=0,"",'[1]Revenue Input'!D50)</f>
        <v>54460</v>
      </c>
      <c r="E11" s="21"/>
      <c r="F11" s="20">
        <f>IF('[1]Revenue Input'!E50=0,"",'[1]Revenue Input'!E50)</f>
        <v>49460</v>
      </c>
      <c r="G11" s="21"/>
      <c r="H11" s="20">
        <f>IF('[1]Revenue Input'!F50=0,"",'[1]Revenue Input'!F50)</f>
        <v>49460</v>
      </c>
      <c r="I11" s="21"/>
      <c r="J11" s="20">
        <f>IF('[1]Revenue Input'!G50=0,"",'[1]Revenue Input'!G50)</f>
        <v>49460</v>
      </c>
      <c r="K11" s="21"/>
      <c r="L11" s="20">
        <f>IF('[1]Revenue Input'!H50=0,"",'[1]Revenue Input'!H50)</f>
        <v>49460</v>
      </c>
      <c r="M11" s="21"/>
      <c r="R11" t="s">
        <v>8</v>
      </c>
    </row>
    <row r="12" spans="1:18" ht="18">
      <c r="A12" s="14"/>
      <c r="B12" s="22" t="s">
        <v>9</v>
      </c>
      <c r="C12" s="22"/>
      <c r="D12" s="23">
        <f>IF(SUM(D8:D11)&gt;0,SUM(D8:D11),"")</f>
        <v>1199204.3285999999</v>
      </c>
      <c r="E12" s="24"/>
      <c r="F12" s="23">
        <f>IF(SUM(F8:F11)&gt;0,SUM(F8:F11),"")</f>
        <v>1254340.6583</v>
      </c>
      <c r="G12" s="24"/>
      <c r="H12" s="23">
        <f>IF(SUM(H8:H11)&gt;0,SUM(H8:H11),"")</f>
        <v>1282101.62843</v>
      </c>
      <c r="I12" s="24"/>
      <c r="J12" s="23">
        <f>IF(SUM(J8:J11)&gt;0,SUM(J8:J11),"")</f>
        <v>1313890.226508871</v>
      </c>
      <c r="K12" s="24"/>
      <c r="L12" s="23">
        <f>IF(SUM(L8:L11)&gt;0,SUM(L8:L11),"")</f>
        <v>1346628.4429468422</v>
      </c>
      <c r="M12" s="24"/>
    </row>
    <row r="13" spans="1:18" ht="18">
      <c r="A13" s="14"/>
      <c r="B13" s="22"/>
      <c r="C13" s="22"/>
      <c r="D13" s="25"/>
      <c r="E13" s="26"/>
      <c r="F13" s="25"/>
      <c r="G13" s="26"/>
      <c r="H13" s="25"/>
      <c r="I13" s="26"/>
      <c r="J13" s="25"/>
      <c r="K13" s="26"/>
      <c r="L13" s="25"/>
      <c r="M13" s="26"/>
    </row>
    <row r="14" spans="1:18" ht="18">
      <c r="A14" s="14" t="s">
        <v>10</v>
      </c>
      <c r="B14" s="15"/>
      <c r="C14" s="14"/>
      <c r="D14" s="27"/>
      <c r="E14" s="28"/>
      <c r="F14" s="27"/>
      <c r="G14" s="28"/>
      <c r="H14" s="27"/>
      <c r="I14" s="28"/>
      <c r="J14" s="27"/>
      <c r="K14" s="28"/>
      <c r="L14" s="27"/>
      <c r="M14" s="28"/>
    </row>
    <row r="15" spans="1:18" ht="18">
      <c r="A15" s="14"/>
      <c r="B15" s="29" t="s">
        <v>11</v>
      </c>
      <c r="C15" s="30" t="s">
        <v>12</v>
      </c>
      <c r="D15" s="20">
        <f>IF(SUMIF('[1]Expenses Summary'!$B:$B,'[1]Budget Summary'!$B15,'[1]Expenses Summary'!D:D)=0,"",SUMIF('[1]Expenses Summary'!$B:$B,'[1]Budget Summary'!$B15,'[1]Expenses Summary'!D:D))</f>
        <v>319045</v>
      </c>
      <c r="E15" s="31">
        <f>+D15/$D$23</f>
        <v>0.29577789660323511</v>
      </c>
      <c r="F15" s="20">
        <f>IF(SUMIF('[1]Expenses Summary'!$B:$B,'[1]Budget Summary'!$B15,'[1]Expenses Summary'!E:E)=0,"",SUMIF('[1]Expenses Summary'!$B:$B,'[1]Budget Summary'!$B15,'[1]Expenses Summary'!E:E))</f>
        <v>337798.27919999999</v>
      </c>
      <c r="G15" s="31">
        <f>+F15/$F$23</f>
        <v>0.26379540363418957</v>
      </c>
      <c r="H15" s="20">
        <f>IF(SUMIF('[1]Expenses Summary'!$B:$B,'[1]Budget Summary'!$B15,'[1]Expenses Summary'!F:F)=0,"",SUMIF('[1]Expenses Summary'!$B:$B,'[1]Budget Summary'!$B15,'[1]Expenses Summary'!F:F))</f>
        <v>347932.22757600003</v>
      </c>
      <c r="I15" s="31">
        <f>+H15/$H$23</f>
        <v>0.27992657094771251</v>
      </c>
      <c r="J15" s="20">
        <f>IF(SUMIF('[1]Expenses Summary'!$B:$B,'[1]Budget Summary'!$B15,'[1]Expenses Summary'!G:G)=0,"",SUMIF('[1]Expenses Summary'!$B:$B,'[1]Budget Summary'!$B15,'[1]Expenses Summary'!G:G))</f>
        <v>358370.19440328004</v>
      </c>
      <c r="K15" s="31">
        <f>+J15/$J$23</f>
        <v>0.28129600048358566</v>
      </c>
      <c r="L15" s="20">
        <f>IF(SUMIF('[1]Expenses Summary'!$B:$B,'[1]Budget Summary'!$B15,'[1]Expenses Summary'!H:H)=0,"",SUMIF('[1]Expenses Summary'!$B:$B,'[1]Budget Summary'!$B15,'[1]Expenses Summary'!H:H))</f>
        <v>369121.30023537844</v>
      </c>
      <c r="M15" s="31">
        <f>+L15/$L$23</f>
        <v>0.28263503675677015</v>
      </c>
    </row>
    <row r="16" spans="1:18" ht="18">
      <c r="A16" s="14"/>
      <c r="B16" s="32" t="s">
        <v>13</v>
      </c>
      <c r="C16" s="30" t="s">
        <v>14</v>
      </c>
      <c r="D16" s="20">
        <f>IF(SUMIF('[1]Expenses Summary'!$B:$B,'[1]Budget Summary'!$B16,'[1]Expenses Summary'!D:D)=0,"",SUMIF('[1]Expenses Summary'!$B:$B,'[1]Budget Summary'!$B16,'[1]Expenses Summary'!D:D))</f>
        <v>142144</v>
      </c>
      <c r="E16" s="31">
        <f>+D16/$D$23</f>
        <v>0.1317778160910538</v>
      </c>
      <c r="F16" s="20">
        <f>IF(SUMIF('[1]Expenses Summary'!$B:$B,'[1]Budget Summary'!$B16,'[1]Expenses Summary'!E:E)=0,"",SUMIF('[1]Expenses Summary'!$B:$B,'[1]Budget Summary'!$B16,'[1]Expenses Summary'!E:E))</f>
        <v>179220.16999999998</v>
      </c>
      <c r="G16" s="31">
        <f>+F16/$F$23</f>
        <v>0.13995766111214125</v>
      </c>
      <c r="H16" s="20">
        <f>IF(SUMIF('[1]Expenses Summary'!$B:$B,'[1]Budget Summary'!$B16,'[1]Expenses Summary'!F:F)=0,"",SUMIF('[1]Expenses Summary'!$B:$B,'[1]Budget Summary'!$B16,'[1]Expenses Summary'!F:F))</f>
        <v>184596.7751</v>
      </c>
      <c r="I16" s="31">
        <f>+H16/$H$23</f>
        <v>0.14851611367464329</v>
      </c>
      <c r="J16" s="20">
        <f>IF(SUMIF('[1]Expenses Summary'!$B:$B,'[1]Budget Summary'!$B16,'[1]Expenses Summary'!G:G)=0,"",SUMIF('[1]Expenses Summary'!$B:$B,'[1]Budget Summary'!$B16,'[1]Expenses Summary'!G:G))</f>
        <v>190134.678353</v>
      </c>
      <c r="K16" s="31">
        <f>+J16/$J$23</f>
        <v>0.14924266975658501</v>
      </c>
      <c r="L16" s="20">
        <f>IF(SUMIF('[1]Expenses Summary'!$B:$B,'[1]Budget Summary'!$B16,'[1]Expenses Summary'!H:H)=0,"",SUMIF('[1]Expenses Summary'!$B:$B,'[1]Budget Summary'!$B16,'[1]Expenses Summary'!H:H))</f>
        <v>195838.71870358998</v>
      </c>
      <c r="M16" s="31">
        <f>+L16/$L$23</f>
        <v>0.14995310057667277</v>
      </c>
    </row>
    <row r="17" spans="1:20" ht="19" thickBot="1">
      <c r="A17" s="14"/>
      <c r="B17" s="32" t="s">
        <v>15</v>
      </c>
      <c r="C17" s="30" t="s">
        <v>16</v>
      </c>
      <c r="D17" s="33">
        <f>IF(SUMIF('[1]Expenses Summary'!$B:$B,'[1]Budget Summary'!$B17,'[1]Expenses Summary'!D:D)=0,"",SUMIF('[1]Expenses Summary'!$B:$B,'[1]Budget Summary'!$B17,'[1]Expenses Summary'!D:D))</f>
        <v>140022.26</v>
      </c>
      <c r="E17" s="34">
        <f>+D17/$D$23</f>
        <v>0.12981080894679844</v>
      </c>
      <c r="F17" s="33">
        <f>IF(SUMIF('[1]Expenses Summary'!$B:$B,'[1]Budget Summary'!$B17,'[1]Expenses Summary'!E:E)=0,"",SUMIF('[1]Expenses Summary'!$B:$B,'[1]Budget Summary'!$B17,'[1]Expenses Summary'!E:E))</f>
        <v>179254.89770516002</v>
      </c>
      <c r="G17" s="34">
        <f>+F17/$F$23</f>
        <v>0.13998478087433092</v>
      </c>
      <c r="H17" s="33">
        <f>IF(SUMIF('[1]Expenses Summary'!$B:$B,'[1]Budget Summary'!$B17,'[1]Expenses Summary'!F:F)=0,"",SUMIF('[1]Expenses Summary'!$B:$B,'[1]Budget Summary'!$B17,'[1]Expenses Summary'!F:F))</f>
        <v>191381.1891878348</v>
      </c>
      <c r="I17" s="34">
        <f>+H17/$H$23</f>
        <v>0.15397446912716345</v>
      </c>
      <c r="J17" s="33">
        <f>IF(SUMIF('[1]Expenses Summary'!$B:$B,'[1]Budget Summary'!$B17,'[1]Expenses Summary'!G:G)=0,"",SUMIF('[1]Expenses Summary'!$B:$B,'[1]Budget Summary'!$B17,'[1]Expenses Summary'!G:G))</f>
        <v>196912.6248634698</v>
      </c>
      <c r="K17" s="34">
        <f>+J17/$J$23</f>
        <v>0.15456289246110291</v>
      </c>
      <c r="L17" s="33">
        <f>IF(SUMIF('[1]Expenses Summary'!$B:$B,'[1]Budget Summary'!$B17,'[1]Expenses Summary'!H:H)=0,"",SUMIF('[1]Expenses Summary'!$B:$B,'[1]Budget Summary'!$B17,'[1]Expenses Summary'!H:H))</f>
        <v>202610.00360937396</v>
      </c>
      <c r="M17" s="34">
        <f>+L17/$L$23</f>
        <v>0.15513785246451137</v>
      </c>
    </row>
    <row r="18" spans="1:20" s="42" customFormat="1" ht="15">
      <c r="A18" s="35"/>
      <c r="B18" s="36"/>
      <c r="C18" s="37" t="s">
        <v>17</v>
      </c>
      <c r="D18" s="38">
        <f>SUM(D15:D17)</f>
        <v>601211.26</v>
      </c>
      <c r="E18" s="39">
        <f t="shared" ref="E18:L18" si="0">SUM(E15:E17)</f>
        <v>0.55736652164108735</v>
      </c>
      <c r="F18" s="38">
        <f t="shared" si="0"/>
        <v>696273.34690516</v>
      </c>
      <c r="G18" s="39">
        <f>SUM(G15:G17)</f>
        <v>0.54373784562066174</v>
      </c>
      <c r="H18" s="38">
        <f t="shared" si="0"/>
        <v>723910.19186383486</v>
      </c>
      <c r="I18" s="39">
        <f>SUM(I15:I17)</f>
        <v>0.5824171537495193</v>
      </c>
      <c r="J18" s="38">
        <f t="shared" si="0"/>
        <v>745417.49761974975</v>
      </c>
      <c r="K18" s="39">
        <f>SUM(K15:K17)</f>
        <v>0.58510156270127356</v>
      </c>
      <c r="L18" s="38">
        <f t="shared" si="0"/>
        <v>767570.02254834236</v>
      </c>
      <c r="M18" s="39">
        <f>SUM(M15:M17)</f>
        <v>0.58772598979795432</v>
      </c>
      <c r="N18" s="40"/>
      <c r="O18" s="40"/>
      <c r="P18" s="41"/>
      <c r="Q18" s="41"/>
      <c r="R18" s="41"/>
      <c r="S18" s="41"/>
      <c r="T18" s="41"/>
    </row>
    <row r="19" spans="1:20" ht="18">
      <c r="A19" s="14"/>
      <c r="B19" s="32" t="s">
        <v>18</v>
      </c>
      <c r="C19" s="30" t="s">
        <v>19</v>
      </c>
      <c r="D19" s="20">
        <f>IF(SUMIF('[1]Expenses Summary'!$B:$B,'[1]Budget Summary'!$B19,'[1]Expenses Summary'!D:D)=0,"",SUMIF('[1]Expenses Summary'!$B:$B,'[1]Budget Summary'!$B19,'[1]Expenses Summary'!D:D))</f>
        <v>58763</v>
      </c>
      <c r="E19" s="31">
        <f>+D19/$D$23</f>
        <v>5.4477570681552463E-2</v>
      </c>
      <c r="F19" s="20">
        <f>IF(SUMIF('[1]Expenses Summary'!$B:$B,'[1]Budget Summary'!$B19,'[1]Expenses Summary'!E:E)=0,"",SUMIF('[1]Expenses Summary'!$B:$B,'[1]Budget Summary'!$B19,'[1]Expenses Summary'!E:E))</f>
        <v>107264.4278</v>
      </c>
      <c r="G19" s="31">
        <f>+F19/$F$23</f>
        <v>8.3765562968834056E-2</v>
      </c>
      <c r="H19" s="20">
        <f>IF(SUMIF('[1]Expenses Summary'!$B:$B,'[1]Budget Summary'!$B19,'[1]Expenses Summary'!F:F)=0,"",SUMIF('[1]Expenses Summary'!$B:$B,'[1]Budget Summary'!$B19,'[1]Expenses Summary'!F:F))</f>
        <v>110267.8317784</v>
      </c>
      <c r="I19" s="31">
        <f>+H19/$H$23</f>
        <v>8.8715254262626053E-2</v>
      </c>
      <c r="J19" s="20">
        <f>IF(SUMIF('[1]Expenses Summary'!$B:$B,'[1]Budget Summary'!$B19,'[1]Expenses Summary'!G:G)=0,"",SUMIF('[1]Expenses Summary'!$B:$B,'[1]Budget Summary'!$B19,'[1]Expenses Summary'!G:G))</f>
        <v>113763.32204577528</v>
      </c>
      <c r="K19" s="31">
        <f>+J19/$J$23</f>
        <v>8.9296397950972606E-2</v>
      </c>
      <c r="L19" s="20">
        <f>IF(SUMIF('[1]Expenses Summary'!$B:$B,'[1]Budget Summary'!$B19,'[1]Expenses Summary'!H:H)=0,"",SUMIF('[1]Expenses Summary'!$B:$B,'[1]Budget Summary'!$B19,'[1]Expenses Summary'!H:H))</f>
        <v>117369.61935462637</v>
      </c>
      <c r="M19" s="31">
        <f>+L19/$L$23</f>
        <v>8.9869554152712375E-2</v>
      </c>
    </row>
    <row r="20" spans="1:20" ht="18">
      <c r="A20" s="14"/>
      <c r="B20" s="32" t="s">
        <v>20</v>
      </c>
      <c r="C20" s="30" t="s">
        <v>21</v>
      </c>
      <c r="D20" s="20">
        <f>IF(SUMIF('[1]Expenses Summary'!$B:$B,'[1]Budget Summary'!$B20,'[1]Expenses Summary'!D:D)=0,"",SUMIF('[1]Expenses Summary'!$B:$B,'[1]Budget Summary'!$B20,'[1]Expenses Summary'!D:D))</f>
        <v>264186.97000000003</v>
      </c>
      <c r="E20" s="31">
        <f>+D20/$D$23</f>
        <v>0.24492051684427585</v>
      </c>
      <c r="F20" s="20">
        <f>IF(SUMIF('[1]Expenses Summary'!$B:$B,'[1]Budget Summary'!$B20,'[1]Expenses Summary'!E:E)=0,"",SUMIF('[1]Expenses Summary'!$B:$B,'[1]Budget Summary'!$B20,'[1]Expenses Summary'!E:E))</f>
        <v>308792.35701199999</v>
      </c>
      <c r="G20" s="31">
        <f>+F20/$F$23</f>
        <v>0.24114392959623257</v>
      </c>
      <c r="H20" s="20">
        <f>IF(SUMIF('[1]Expenses Summary'!$B:$B,'[1]Budget Summary'!$B20,'[1]Expenses Summary'!F:F)=0,"",SUMIF('[1]Expenses Summary'!$B:$B,'[1]Budget Summary'!$B20,'[1]Expenses Summary'!F:F))</f>
        <v>240561.833128336</v>
      </c>
      <c r="I20" s="31">
        <f>+H20/$H$23</f>
        <v>0.19354243071318161</v>
      </c>
      <c r="J20" s="20">
        <f>IF(SUMIF('[1]Expenses Summary'!$B:$B,'[1]Budget Summary'!$B20,'[1]Expenses Summary'!G:G)=0,"",SUMIF('[1]Expenses Summary'!$B:$B,'[1]Budget Summary'!$B20,'[1]Expenses Summary'!G:G))</f>
        <v>246614.74575150426</v>
      </c>
      <c r="K20" s="31">
        <f>+J20/$J$23</f>
        <v>0.19357564530634291</v>
      </c>
      <c r="L20" s="20">
        <f>IF(SUMIF('[1]Expenses Summary'!$B:$B,'[1]Budget Summary'!$B20,'[1]Expenses Summary'!H:H)=0,"",SUMIF('[1]Expenses Summary'!$B:$B,'[1]Budget Summary'!$B20,'[1]Expenses Summary'!H:H))</f>
        <v>252858.95490282695</v>
      </c>
      <c r="M20" s="31">
        <f>+L20/$L$23</f>
        <v>0.19361331889453842</v>
      </c>
    </row>
    <row r="21" spans="1:20" ht="18">
      <c r="A21" s="14"/>
      <c r="B21" s="32" t="s">
        <v>22</v>
      </c>
      <c r="C21" s="43" t="s">
        <v>23</v>
      </c>
      <c r="D21" s="20">
        <f>IF(SUMIF('[1]Expenses Summary'!$B:$B,'[1]Budget Summary'!$B21,'[1]Expenses Summary'!D:D)=0,"",SUMIF('[1]Expenses Summary'!$B:$B,'[1]Budget Summary'!$B21,'[1]Expenses Summary'!D:D))</f>
        <v>2824</v>
      </c>
      <c r="E21" s="31"/>
      <c r="F21" s="20">
        <f>IF(SUMIF('[1]Expenses Summary'!$B:$B,'[1]Budget Summary'!$B21,'[1]Expenses Summary'!E:E)=0,"",SUMIF('[1]Expenses Summary'!$B:$B,'[1]Budget Summary'!$B21,'[1]Expenses Summary'!E:E))</f>
        <v>2824</v>
      </c>
      <c r="G21" s="31"/>
      <c r="H21" s="20">
        <f>IF(SUMIF('[1]Expenses Summary'!$B:$B,'[1]Budget Summary'!$B21,'[1]Expenses Summary'!F:F)=0,"",SUMIF('[1]Expenses Summary'!$B:$B,'[1]Budget Summary'!$B21,'[1]Expenses Summary'!F:F))</f>
        <v>2824</v>
      </c>
      <c r="I21" s="31"/>
      <c r="J21" s="20">
        <f>IF(SUMIF('[1]Expenses Summary'!$B:$B,'[1]Budget Summary'!$B21,'[1]Expenses Summary'!G:G)=0,"",SUMIF('[1]Expenses Summary'!$B:$B,'[1]Budget Summary'!$B21,'[1]Expenses Summary'!G:G))</f>
        <v>2824</v>
      </c>
      <c r="K21" s="31"/>
      <c r="L21" s="20">
        <f>IF(SUMIF('[1]Expenses Summary'!$B:$B,'[1]Budget Summary'!$B21,'[1]Expenses Summary'!H:H)=0,"",SUMIF('[1]Expenses Summary'!$B:$B,'[1]Budget Summary'!$B21,'[1]Expenses Summary'!H:H))</f>
        <v>2824</v>
      </c>
      <c r="M21" s="31"/>
    </row>
    <row r="22" spans="1:20" ht="18">
      <c r="A22" s="14"/>
      <c r="B22" s="32" t="s">
        <v>24</v>
      </c>
      <c r="C22" s="43" t="s">
        <v>25</v>
      </c>
      <c r="D22" s="20">
        <f>IF(SUMIF('[1]Expenses Summary'!$B:$B,'[1]Budget Summary'!$B22,'[1]Expenses Summary'!D:D)=0,"",SUMIF('[1]Expenses Summary'!$B:$B,'[1]Budget Summary'!$B22,'[1]Expenses Summary'!D:D))</f>
        <v>151678.87459999998</v>
      </c>
      <c r="E22" s="21"/>
      <c r="F22" s="20">
        <f>IF(SUMIF('[1]Expenses Summary'!$B:$B,'[1]Budget Summary'!$B22,'[1]Expenses Summary'!E:E)=0,"",SUMIF('[1]Expenses Summary'!$B:$B,'[1]Budget Summary'!$B22,'[1]Expenses Summary'!E:E))</f>
        <v>165377.19880000001</v>
      </c>
      <c r="G22" s="21"/>
      <c r="H22" s="20">
        <f>IF(SUMIF('[1]Expenses Summary'!$B:$B,'[1]Budget Summary'!$B22,'[1]Expenses Summary'!F:F)=0,"",SUMIF('[1]Expenses Summary'!$B:$B,'[1]Budget Summary'!$B22,'[1]Expenses Summary'!F:F))</f>
        <v>165377.19880000001</v>
      </c>
      <c r="I22" s="21"/>
      <c r="J22" s="20">
        <f>IF(SUMIF('[1]Expenses Summary'!$B:$B,'[1]Budget Summary'!$B22,'[1]Expenses Summary'!G:G)=0,"",SUMIF('[1]Expenses Summary'!$B:$B,'[1]Budget Summary'!$B22,'[1]Expenses Summary'!G:G))</f>
        <v>165377.19880000001</v>
      </c>
      <c r="K22" s="21"/>
      <c r="L22" s="20">
        <f>IF(SUMIF('[1]Expenses Summary'!$B:$B,'[1]Budget Summary'!$B22,'[1]Expenses Summary'!H:H)=0,"",SUMIF('[1]Expenses Summary'!$B:$B,'[1]Budget Summary'!$B22,'[1]Expenses Summary'!H:H))</f>
        <v>165377.19880000001</v>
      </c>
      <c r="M22" s="21"/>
    </row>
    <row r="23" spans="1:20" ht="18">
      <c r="A23" s="14"/>
      <c r="B23" s="22" t="s">
        <v>26</v>
      </c>
      <c r="C23" s="22"/>
      <c r="D23" s="23">
        <f>IF(SUM(D18:D22)&gt;0,SUM(D18:D22),"")</f>
        <v>1078664.1046</v>
      </c>
      <c r="E23" s="44"/>
      <c r="F23" s="23">
        <f>IF(SUM(F18:F22)&gt;0,SUM(F18:F22),"")</f>
        <v>1280531.3305171598</v>
      </c>
      <c r="G23" s="45"/>
      <c r="H23" s="23">
        <f>IF(SUM(H18:H22)&gt;0,SUM(H18:H22),"")</f>
        <v>1242941.0555705708</v>
      </c>
      <c r="I23" s="45"/>
      <c r="J23" s="23">
        <f>IF(SUM(J18:J22)&gt;0,SUM(J18:J22),"")</f>
        <v>1273996.7642170293</v>
      </c>
      <c r="K23" s="45"/>
      <c r="L23" s="23">
        <f>IF(SUM(L18:L22)&gt;0,SUM(L18:L22),"")</f>
        <v>1305999.7956057959</v>
      </c>
      <c r="M23" s="45"/>
    </row>
    <row r="24" spans="1:20" s="4" customFormat="1" ht="17" thickBot="1">
      <c r="A24" s="46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50"/>
      <c r="P24"/>
      <c r="Q24"/>
      <c r="R24"/>
      <c r="S24"/>
      <c r="T24"/>
    </row>
    <row r="25" spans="1:20" s="4" customFormat="1">
      <c r="A25" s="22" t="s">
        <v>27</v>
      </c>
      <c r="B25" s="51"/>
      <c r="C25" s="52"/>
      <c r="D25" s="23">
        <f>IF(D23="","",D12-D23)</f>
        <v>120540.22399999993</v>
      </c>
      <c r="E25" s="24"/>
      <c r="F25" s="23">
        <f>IF(F23="","",F12-F23)</f>
        <v>-26190.672217159765</v>
      </c>
      <c r="G25" s="24"/>
      <c r="H25" s="23">
        <f>IF(H23="","",H12-H23)</f>
        <v>39160.572859429289</v>
      </c>
      <c r="I25" s="24"/>
      <c r="J25" s="23">
        <f>IF(J23="","",J12-J23)</f>
        <v>39893.462291841628</v>
      </c>
      <c r="K25" s="24"/>
      <c r="L25" s="23">
        <f>IF(L23="","",L12-L23)</f>
        <v>40628.647341046249</v>
      </c>
      <c r="M25" s="24"/>
      <c r="P25"/>
      <c r="Q25"/>
      <c r="R25"/>
      <c r="S25"/>
      <c r="T25"/>
    </row>
    <row r="26" spans="1:20" s="4" customFormat="1">
      <c r="A26" s="22"/>
      <c r="B26" s="2" t="s">
        <v>28</v>
      </c>
      <c r="C26" s="52"/>
      <c r="D26" s="53">
        <f>D25/SUM('[1]Revenue Input'!D8:D10)</f>
        <v>0.12298592204580276</v>
      </c>
      <c r="E26" s="54"/>
      <c r="F26" s="53">
        <f>F25/SUM('[1]Revenue Input'!E8:E10)</f>
        <v>-2.3680514047600108E-2</v>
      </c>
      <c r="G26" s="54"/>
      <c r="H26" s="53">
        <f>H25/SUM('[1]Revenue Input'!F8:F10)</f>
        <v>3.4542545419721328E-2</v>
      </c>
      <c r="I26" s="54"/>
      <c r="J26" s="53">
        <f>J25/SUM('[1]Revenue Input'!G8:G10)</f>
        <v>3.4231650065893106E-2</v>
      </c>
      <c r="K26" s="54"/>
      <c r="L26" s="53">
        <f>L25/SUM('[1]Revenue Input'!H8:H10)</f>
        <v>3.3912313627182715E-2</v>
      </c>
      <c r="M26" s="54"/>
      <c r="P26"/>
      <c r="Q26"/>
      <c r="R26"/>
      <c r="S26"/>
      <c r="T26"/>
    </row>
    <row r="27" spans="1:20" s="4" customFormat="1">
      <c r="A27" s="55"/>
      <c r="B27" s="2"/>
      <c r="C27" s="3"/>
      <c r="D27" s="56"/>
      <c r="E27" s="57"/>
      <c r="F27" s="56"/>
      <c r="G27" s="57"/>
      <c r="H27" s="56"/>
      <c r="I27" s="57"/>
      <c r="J27" s="56"/>
      <c r="K27" s="57"/>
      <c r="L27" s="56"/>
      <c r="M27" s="57"/>
      <c r="P27"/>
      <c r="Q27"/>
      <c r="R27"/>
      <c r="S27"/>
      <c r="T27"/>
    </row>
    <row r="28" spans="1:20" s="4" customFormat="1">
      <c r="A28" s="22" t="s">
        <v>29</v>
      </c>
      <c r="B28" s="2"/>
      <c r="C28" s="3"/>
      <c r="D28" s="58">
        <v>944807</v>
      </c>
      <c r="E28" s="59"/>
      <c r="F28" s="58">
        <f>D33</f>
        <v>1065347.2239999999</v>
      </c>
      <c r="G28" s="59"/>
      <c r="H28" s="58">
        <f>F33</f>
        <v>1039156.5517828402</v>
      </c>
      <c r="I28" s="59"/>
      <c r="J28" s="58">
        <f>H33</f>
        <v>1078317.1246422695</v>
      </c>
      <c r="K28" s="59"/>
      <c r="L28" s="58">
        <f>J33</f>
        <v>1118210.5869341111</v>
      </c>
      <c r="M28" s="59"/>
      <c r="P28"/>
      <c r="Q28"/>
      <c r="R28"/>
      <c r="S28"/>
      <c r="T28"/>
    </row>
    <row r="29" spans="1:20" s="4" customFormat="1">
      <c r="A29" s="55"/>
      <c r="B29" s="2"/>
      <c r="C29" s="3"/>
      <c r="D29" s="56"/>
      <c r="E29" s="57"/>
      <c r="F29" s="56"/>
      <c r="G29" s="57"/>
      <c r="H29" s="56"/>
      <c r="I29" s="57"/>
      <c r="J29" s="56"/>
      <c r="K29" s="57"/>
      <c r="L29" s="56"/>
      <c r="M29" s="57"/>
      <c r="P29"/>
      <c r="Q29"/>
      <c r="R29"/>
      <c r="S29"/>
      <c r="T29"/>
    </row>
    <row r="30" spans="1:20" s="4" customFormat="1" hidden="1">
      <c r="A30" s="55"/>
      <c r="B30" s="2"/>
      <c r="C30" s="3"/>
      <c r="D30" s="56"/>
      <c r="E30" s="57"/>
      <c r="F30" s="56"/>
      <c r="G30" s="57"/>
      <c r="H30" s="56"/>
      <c r="I30" s="57"/>
      <c r="J30" s="56"/>
      <c r="K30" s="57"/>
      <c r="L30" s="56"/>
      <c r="M30" s="57"/>
      <c r="P30"/>
      <c r="Q30"/>
      <c r="R30"/>
      <c r="S30"/>
      <c r="T30"/>
    </row>
    <row r="31" spans="1:20" s="4" customFormat="1" hidden="1">
      <c r="A31" s="60" t="s">
        <v>30</v>
      </c>
      <c r="B31" s="2"/>
      <c r="C31" s="3"/>
      <c r="D31" s="56">
        <f>'[1]Cash Flow %s Yr1'!T161</f>
        <v>0</v>
      </c>
      <c r="E31" s="57"/>
      <c r="F31" s="56"/>
      <c r="G31" s="57"/>
      <c r="H31" s="56"/>
      <c r="I31" s="57"/>
      <c r="J31" s="56"/>
      <c r="K31" s="57"/>
      <c r="L31" s="56"/>
      <c r="M31" s="57"/>
      <c r="P31"/>
      <c r="Q31"/>
      <c r="R31"/>
      <c r="S31"/>
      <c r="T31"/>
    </row>
    <row r="32" spans="1:20" s="4" customFormat="1" hidden="1">
      <c r="B32" s="2"/>
      <c r="C32" s="3"/>
      <c r="D32" s="56"/>
      <c r="E32" s="57"/>
      <c r="F32" s="56"/>
      <c r="G32" s="57"/>
      <c r="H32" s="56"/>
      <c r="I32" s="57"/>
      <c r="J32" s="56"/>
      <c r="K32" s="57"/>
      <c r="L32" s="56"/>
      <c r="M32" s="57"/>
      <c r="P32"/>
      <c r="Q32"/>
      <c r="R32"/>
      <c r="S32"/>
      <c r="T32"/>
    </row>
    <row r="33" spans="1:20" s="4" customFormat="1">
      <c r="A33" s="22" t="s">
        <v>31</v>
      </c>
      <c r="C33" s="3"/>
      <c r="D33" s="23">
        <f>D28+D25-D31</f>
        <v>1065347.2239999999</v>
      </c>
      <c r="E33" s="24"/>
      <c r="F33" s="23">
        <f>F28+F25-F31</f>
        <v>1039156.5517828402</v>
      </c>
      <c r="G33" s="24"/>
      <c r="H33" s="23">
        <f>H28+H25-H31</f>
        <v>1078317.1246422695</v>
      </c>
      <c r="I33" s="24"/>
      <c r="J33" s="23">
        <f>J28+J25-J31</f>
        <v>1118210.5869341111</v>
      </c>
      <c r="K33" s="24"/>
      <c r="L33" s="23">
        <f>L28+L25-L31</f>
        <v>1158839.2342751573</v>
      </c>
      <c r="M33" s="24"/>
      <c r="P33"/>
      <c r="Q33"/>
      <c r="R33"/>
      <c r="S33"/>
      <c r="T33"/>
    </row>
    <row r="34" spans="1:20" s="2" customFormat="1">
      <c r="A34" s="55"/>
      <c r="B34" s="2" t="s">
        <v>28</v>
      </c>
      <c r="C34" s="3"/>
      <c r="D34" s="53">
        <f>D33/SUM('[1]Revenue Input'!D8:D10)</f>
        <v>1.0869625614979481</v>
      </c>
      <c r="E34" s="54"/>
      <c r="F34" s="53">
        <f>F33/SUM('[1]Revenue Input'!E8:E10)</f>
        <v>0.9395620363660071</v>
      </c>
      <c r="G34" s="54"/>
      <c r="H34" s="53">
        <f>H33/SUM('[1]Revenue Input'!F8:F10)</f>
        <v>0.95115611276994305</v>
      </c>
      <c r="I34" s="54"/>
      <c r="J34" s="53">
        <f>J33/SUM('[1]Revenue Input'!G8:G10)</f>
        <v>0.95951043887543142</v>
      </c>
      <c r="K34" s="54"/>
      <c r="L34" s="53">
        <f>L33/SUM('[1]Revenue Input'!H8:H10)</f>
        <v>0.96727117755949865</v>
      </c>
      <c r="M34" s="54"/>
      <c r="N34" s="4"/>
      <c r="O34" s="4"/>
      <c r="P34"/>
      <c r="Q34"/>
      <c r="R34"/>
      <c r="S34"/>
      <c r="T34"/>
    </row>
    <row r="35" spans="1:20" s="2" customFormat="1">
      <c r="A35" s="55"/>
      <c r="E35" s="61"/>
      <c r="G35" s="61"/>
      <c r="I35" s="61"/>
      <c r="K35" s="61"/>
      <c r="M35" s="61"/>
      <c r="N35" s="4"/>
      <c r="O35" s="4"/>
      <c r="P35"/>
      <c r="Q35"/>
      <c r="R35"/>
      <c r="S35"/>
      <c r="T35"/>
    </row>
    <row r="36" spans="1:20" s="2" customFormat="1">
      <c r="A36" s="55"/>
      <c r="B36" s="62"/>
      <c r="C36" s="3"/>
      <c r="D36" s="56"/>
      <c r="E36" s="57"/>
      <c r="F36" s="56"/>
      <c r="G36" s="57"/>
      <c r="H36" s="56"/>
      <c r="I36" s="57"/>
      <c r="J36" s="56"/>
      <c r="K36" s="57"/>
      <c r="L36" s="56"/>
      <c r="M36" s="57"/>
      <c r="N36" s="4"/>
      <c r="O36" s="4"/>
      <c r="P36"/>
      <c r="Q36"/>
      <c r="R36"/>
      <c r="S36"/>
      <c r="T36"/>
    </row>
    <row r="37" spans="1:20" s="2" customFormat="1">
      <c r="A37" s="55"/>
      <c r="C37" s="3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4"/>
      <c r="P37"/>
      <c r="Q37"/>
      <c r="R37"/>
      <c r="S37"/>
      <c r="T37"/>
    </row>
    <row r="38" spans="1:20" s="2" customFormat="1">
      <c r="A38" s="55"/>
      <c r="C38" s="3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4"/>
      <c r="P38"/>
      <c r="Q38"/>
      <c r="R38"/>
      <c r="S38"/>
      <c r="T38"/>
    </row>
    <row r="39" spans="1:20" s="2" customFormat="1">
      <c r="A39" s="55"/>
      <c r="C39" s="3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4"/>
      <c r="P39"/>
      <c r="Q39"/>
      <c r="R39"/>
      <c r="S39"/>
      <c r="T39"/>
    </row>
    <row r="40" spans="1:20" s="2" customFormat="1">
      <c r="A40" s="55"/>
      <c r="C40" s="3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4"/>
      <c r="P40"/>
      <c r="Q40"/>
      <c r="R40"/>
      <c r="S40"/>
      <c r="T40"/>
    </row>
    <row r="41" spans="1:20" s="2" customFormat="1">
      <c r="A41" s="55"/>
      <c r="C41" s="3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4"/>
      <c r="P41"/>
      <c r="Q41"/>
      <c r="R41"/>
      <c r="S41"/>
      <c r="T41"/>
    </row>
    <row r="42" spans="1:20" s="2" customFormat="1">
      <c r="A42" s="55"/>
      <c r="C42" s="3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4"/>
      <c r="P42"/>
      <c r="Q42"/>
      <c r="R42"/>
      <c r="S42"/>
      <c r="T4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Coy</dc:creator>
  <cp:lastModifiedBy>Roger Coy</cp:lastModifiedBy>
  <dcterms:created xsi:type="dcterms:W3CDTF">2019-05-16T19:37:14Z</dcterms:created>
  <dcterms:modified xsi:type="dcterms:W3CDTF">2019-05-16T19:38:24Z</dcterms:modified>
</cp:coreProperties>
</file>