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980" windowHeight="9192" activeTab="0"/>
  </bookViews>
  <sheets>
    <sheet name="Budget Certification" sheetId="1" r:id="rId1"/>
    <sheet name="Budget Alternative Form" sheetId="2" r:id="rId2"/>
    <sheet name="Budget MYP" sheetId="3" r:id="rId3"/>
  </sheets>
  <definedNames>
    <definedName name="Fiscal_Year">'Budget MYP'!$N$17:$P$26</definedName>
    <definedName name="_xlnm.Print_Area" localSheetId="1">'Budget Alternative Form'!$A$1:$I$158</definedName>
    <definedName name="_xlnm.Print_Area" localSheetId="2">'Budget MYP'!$A$1:$J$160</definedName>
    <definedName name="_xlnm.Print_Titles" localSheetId="1">'Budget Alternative Form'!$1:$5</definedName>
    <definedName name="_xlnm.Print_Titles" localSheetId="2">'Budget MYP'!$1:$5</definedName>
  </definedNames>
  <calcPr fullCalcOnLoad="1"/>
</workbook>
</file>

<file path=xl/sharedStrings.xml><?xml version="1.0" encoding="utf-8"?>
<sst xmlns="http://schemas.openxmlformats.org/spreadsheetml/2006/main" count="676" uniqueCount="265">
  <si>
    <t xml:space="preserve">CHARTER SCHOOL </t>
  </si>
  <si>
    <t>MULTI-YEAR PROJECTION - ALTERNATIVE FORM</t>
  </si>
  <si>
    <t>Charter School Name:</t>
  </si>
  <si>
    <t>CDS #:</t>
  </si>
  <si>
    <t>Charter Approving Entity:</t>
  </si>
  <si>
    <t>County:</t>
  </si>
  <si>
    <t>Charter #:</t>
  </si>
  <si>
    <t>Fiscal Year:</t>
  </si>
  <si>
    <t>This charter school uses the following basis of accounting:</t>
  </si>
  <si>
    <r>
      <t xml:space="preserve">   Accrual Basis</t>
    </r>
    <r>
      <rPr>
        <sz val="9.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</si>
  <si>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r>
      <t xml:space="preserve">   </t>
    </r>
    <r>
      <rPr>
        <b/>
        <sz val="9.2"/>
        <color indexed="8"/>
        <rFont val="Arial"/>
        <family val="2"/>
      </rPr>
      <t>Modified Accrual Basis</t>
    </r>
    <r>
      <rPr>
        <sz val="9.2"/>
        <color indexed="8"/>
        <rFont val="Arial"/>
        <family val="2"/>
      </rPr>
      <t xml:space="preserve"> (Applicable Capital Outlay / Debt Service objects are 6100-6170, 6200-6500, 7438, and 7439)</t>
    </r>
  </si>
  <si>
    <t>Look-up Table - Do Not Delete</t>
  </si>
  <si>
    <t>Totals for</t>
  </si>
  <si>
    <t>2006/07</t>
  </si>
  <si>
    <t>2007/08</t>
  </si>
  <si>
    <t>2008/09</t>
  </si>
  <si>
    <t xml:space="preserve">              Description</t>
  </si>
  <si>
    <t>Object Code</t>
  </si>
  <si>
    <t>Unrestricted</t>
  </si>
  <si>
    <t>Restricted</t>
  </si>
  <si>
    <t>Total</t>
  </si>
  <si>
    <t>2009/10</t>
  </si>
  <si>
    <t>A.</t>
  </si>
  <si>
    <t>REVENUES</t>
  </si>
  <si>
    <t xml:space="preserve"> </t>
  </si>
  <si>
    <t>1.</t>
  </si>
  <si>
    <t>State Aid - Current Year</t>
  </si>
  <si>
    <t>State Aid - Prior Years</t>
  </si>
  <si>
    <t>2016/17</t>
  </si>
  <si>
    <t>2017/18</t>
  </si>
  <si>
    <t>8091, 8097</t>
  </si>
  <si>
    <t>2.</t>
  </si>
  <si>
    <r>
      <t>Federal Revenues</t>
    </r>
    <r>
      <rPr>
        <sz val="11"/>
        <color indexed="10"/>
        <rFont val="Arial"/>
        <family val="2"/>
      </rPr>
      <t xml:space="preserve"> </t>
    </r>
  </si>
  <si>
    <t>Special Education - Federal</t>
  </si>
  <si>
    <t>8181, 8182</t>
  </si>
  <si>
    <t>Child Nutrition - Federal</t>
  </si>
  <si>
    <t>Other Federal Revenues</t>
  </si>
  <si>
    <t>8110, 8260-8299</t>
  </si>
  <si>
    <t xml:space="preserve">          Total, Federal Revenues </t>
  </si>
  <si>
    <t>3.</t>
  </si>
  <si>
    <t>Other State Revenues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</si>
  <si>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</si>
  <si>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</si>
  <si>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</si>
  <si>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</si>
  <si>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</si>
  <si>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4.</t>
  </si>
  <si>
    <t>Other Local Revenues</t>
  </si>
  <si>
    <t>All Other Local Revenues</t>
  </si>
  <si>
    <t>LocalRevAO</t>
  </si>
  <si>
    <t xml:space="preserve">          Total, Local Revenues</t>
  </si>
  <si>
    <t>5.</t>
  </si>
  <si>
    <t>TOTAL REVENUES</t>
  </si>
  <si>
    <t>B.</t>
  </si>
  <si>
    <t>EXPENDITURES</t>
  </si>
  <si>
    <t>Certificated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</si>
  <si>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</si>
  <si>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</si>
  <si>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</si>
  <si>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</si>
  <si>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</si>
  <si>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</si>
  <si>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</si>
  <si>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</si>
  <si>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</si>
  <si>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</si>
  <si>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</si>
  <si>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</si>
  <si>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</si>
  <si>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</si>
  <si>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</si>
  <si>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</si>
  <si>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</si>
  <si>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</si>
  <si>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</si>
  <si>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</si>
  <si>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</si>
  <si>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</si>
  <si>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</si>
  <si>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3701-3702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</si>
  <si>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</si>
  <si>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</si>
  <si>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</si>
  <si>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</si>
  <si>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</si>
  <si>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</si>
  <si>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</si>
  <si>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</si>
  <si>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</si>
  <si>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</si>
  <si>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</si>
  <si>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</si>
  <si>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</si>
  <si>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</si>
  <si>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</si>
  <si>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</si>
  <si>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</si>
  <si>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</si>
  <si>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</si>
  <si>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 xml:space="preserve">          Total, Services and Other Operating Expenditures</t>
  </si>
  <si>
    <t>6.</t>
  </si>
  <si>
    <t>Buildings and Improvements of Buildings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</si>
  <si>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</si>
  <si>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</si>
  <si>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</si>
  <si>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</si>
  <si>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Depreciation Expense (for full accrual only)</t>
  </si>
  <si>
    <t xml:space="preserve">          Total, Capital Outlay</t>
  </si>
  <si>
    <t>7.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</si>
  <si>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</si>
  <si>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</si>
  <si>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</si>
  <si>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</si>
  <si>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</si>
  <si>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</si>
  <si>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</si>
  <si>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</si>
  <si>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</si>
  <si>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</si>
  <si>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Debt Service:</t>
  </si>
  <si>
    <t xml:space="preserve">     Interest</t>
  </si>
  <si>
    <t xml:space="preserve">     Principal</t>
  </si>
  <si>
    <t xml:space="preserve">          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</si>
  <si>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</si>
  <si>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</si>
  <si>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</si>
  <si>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</si>
  <si>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</si>
  <si>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</si>
  <si>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</si>
  <si>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</si>
  <si>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</si>
  <si>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</si>
  <si>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</si>
  <si>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</si>
  <si>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</si>
  <si>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</si>
  <si>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</si>
  <si>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</si>
  <si>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</si>
  <si>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</si>
  <si>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</si>
  <si>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</si>
  <si>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</si>
  <si>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</si>
  <si>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</si>
  <si>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 to Beginning Balance</t>
  </si>
  <si>
    <t>9793, 9795</t>
  </si>
  <si>
    <t>c.</t>
  </si>
  <si>
    <t>Adjusted Beginning Balance</t>
  </si>
  <si>
    <t>Ending Fund Balance, June 30 (E + F.1.c.)</t>
  </si>
  <si>
    <t>Undesignated / Unappropriated Amount</t>
  </si>
  <si>
    <t>BUDGET REPORT - ALTERNATIVE FORM</t>
  </si>
  <si>
    <t>Pick list</t>
  </si>
  <si>
    <t>Don't delete</t>
  </si>
  <si>
    <t>Budgeting Period:</t>
  </si>
  <si>
    <r>
      <t xml:space="preserve">   Accrual Basis</t>
    </r>
    <r>
      <rPr>
        <sz val="11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</si>
  <si>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r>
      <t xml:space="preserve">   </t>
    </r>
    <r>
      <rPr>
        <b/>
        <sz val="11"/>
        <color indexed="8"/>
        <rFont val="Arial"/>
        <family val="2"/>
      </rPr>
      <t>Modified Accrual Basis</t>
    </r>
    <r>
      <rPr>
        <sz val="11"/>
        <color indexed="8"/>
        <rFont val="Arial"/>
        <family val="2"/>
      </rPr>
      <t xml:space="preserve"> (Applicable Capital Outlay / Debt Service objects are 6100-6170, 6200-6500, 7438, and 7439)</t>
    </r>
  </si>
  <si>
    <t>Est. Actuals</t>
  </si>
  <si>
    <t>Current Budget Year</t>
  </si>
  <si>
    <t>Prior Year</t>
  </si>
  <si>
    <t>Unrest.</t>
  </si>
  <si>
    <t>Rest.</t>
  </si>
  <si>
    <t>Federal Revenues</t>
  </si>
  <si>
    <t xml:space="preserve">          </t>
  </si>
  <si>
    <t>CHARTER SCHOOL</t>
  </si>
  <si>
    <t>CHARTER SCHOOL CERTIFICATION</t>
  </si>
  <si>
    <t>To the entity that approved the charter school:</t>
  </si>
  <si>
    <t>(</t>
  </si>
  <si>
    <t>)</t>
  </si>
  <si>
    <r>
      <t xml:space="preserve">CHARTER SCHOOL BUDGET FINANCIAL REPORT -- ALTERNATIVE FORM:  </t>
    </r>
    <r>
      <rPr>
        <sz val="10"/>
        <rFont val="Arial"/>
        <family val="2"/>
      </rPr>
      <t>This report</t>
    </r>
  </si>
  <si>
    <t>Signed:</t>
  </si>
  <si>
    <t xml:space="preserve">      Date:</t>
  </si>
  <si>
    <t>Charter School Official</t>
  </si>
  <si>
    <t>(Original signature required)</t>
  </si>
  <si>
    <t>Print
Name:</t>
  </si>
  <si>
    <t xml:space="preserve">       Title:</t>
  </si>
  <si>
    <t>To the County Superintendent of Schools:</t>
  </si>
  <si>
    <r>
      <t xml:space="preserve">is hereby filed with the County Superintendent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</si>
  <si>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t>Authorized Representative of
Charter Approving Entity</t>
  </si>
  <si>
    <r>
      <t xml:space="preserve">verified for mathematical accuracy by the County Superintendent of Schools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</si>
  <si>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t>For additional information on the BUDGET, please contact:</t>
  </si>
  <si>
    <t>For Approving Entity:</t>
  </si>
  <si>
    <t>For Charter School:</t>
  </si>
  <si>
    <t>Name</t>
  </si>
  <si>
    <t>Title</t>
  </si>
  <si>
    <t>Telephone</t>
  </si>
  <si>
    <t>E-mail address</t>
  </si>
  <si>
    <t>ACOE District Advisor</t>
  </si>
  <si>
    <t>Professional/Consulting Services &amp; Operating Expend.</t>
  </si>
  <si>
    <t>7281-7299</t>
  </si>
  <si>
    <t>Subagreements for Services</t>
  </si>
  <si>
    <t>6100-6170</t>
  </si>
  <si>
    <t>OPEB, Allocated</t>
  </si>
  <si>
    <t>OPEB, Active Employees</t>
  </si>
  <si>
    <t>3751-3752</t>
  </si>
  <si>
    <t>Certificated Teachers' Salaries</t>
  </si>
  <si>
    <t>Non-certificated Instructional Aides' Salaries</t>
  </si>
  <si>
    <r>
      <t xml:space="preserve">Capital Outlay </t>
    </r>
    <r>
      <rPr>
        <sz val="10"/>
        <color indexed="8"/>
        <rFont val="Arial"/>
        <family val="2"/>
      </rPr>
      <t>(Objects 6100-6170, 6200-6500 - modified accrual basis)</t>
    </r>
  </si>
  <si>
    <t>Depreciation Expense (for full accrual basis only)</t>
  </si>
  <si>
    <r>
      <t xml:space="preserve">Capital Outlay </t>
    </r>
    <r>
      <rPr>
        <sz val="10"/>
        <color indexed="8"/>
        <rFont val="Arial"/>
        <family val="2"/>
      </rPr>
      <t>(Objects 6100-6170, 6200-6500 for mod. accrual basis)</t>
    </r>
  </si>
  <si>
    <t>(name continued)</t>
  </si>
  <si>
    <t>Nonspendable</t>
  </si>
  <si>
    <t>All Others</t>
  </si>
  <si>
    <t>Committed</t>
  </si>
  <si>
    <t>Stabilization Arrangements</t>
  </si>
  <si>
    <t>Other Commitments</t>
  </si>
  <si>
    <t>d.</t>
  </si>
  <si>
    <t>Assigned</t>
  </si>
  <si>
    <t>Other Assignments</t>
  </si>
  <si>
    <t>e.</t>
  </si>
  <si>
    <t>Unassigned/Unappropriated</t>
  </si>
  <si>
    <t>Reserve for Economic Uncertainties</t>
  </si>
  <si>
    <t>Unassigned / Unappropriated Amount</t>
  </si>
  <si>
    <t xml:space="preserve">c. </t>
  </si>
  <si>
    <t xml:space="preserve">Components of Ending Fund Balance </t>
  </si>
  <si>
    <t xml:space="preserve">Revolving Cash  </t>
  </si>
  <si>
    <t xml:space="preserve">Stores </t>
  </si>
  <si>
    <t xml:space="preserve">Prepaid Expenditures </t>
  </si>
  <si>
    <t xml:space="preserve">Revolving Cash </t>
  </si>
  <si>
    <t>Education Protection Account State Aid - Current Year</t>
  </si>
  <si>
    <t>LCFF Sources</t>
  </si>
  <si>
    <t>2018/19</t>
  </si>
  <si>
    <t>2019/20</t>
  </si>
  <si>
    <t>2020/21</t>
  </si>
  <si>
    <t>Every Student Succeeds Act (Titles I - V)</t>
  </si>
  <si>
    <t>Land and Improvements of Land</t>
  </si>
  <si>
    <t>Transfer of Charter Schools in Lieu of Property Taxes</t>
  </si>
  <si>
    <t xml:space="preserve">    Other LCFF Transfers</t>
  </si>
  <si>
    <t xml:space="preserve">          Total, LCFF Sources</t>
  </si>
  <si>
    <t>Donated Food Commodities</t>
  </si>
  <si>
    <t>Transfers of Direct Costs</t>
  </si>
  <si>
    <t>5700-5799</t>
  </si>
  <si>
    <t>Adjustments/Restatements to Beginning Balance</t>
  </si>
  <si>
    <t>Transfers of Charter Schools in Lieu of Property Taxes</t>
  </si>
  <si>
    <t>Transfer of Indirect Costs</t>
  </si>
  <si>
    <t>7300-7399</t>
  </si>
  <si>
    <t>Transfers of Indirect Costs</t>
  </si>
  <si>
    <t>2021/22</t>
  </si>
  <si>
    <r>
      <t xml:space="preserve">CHARTER SCHOOL BUDGET FINANCIAL REPORT -- ALTERNATIVE FORM:  </t>
    </r>
    <r>
      <rPr>
        <sz val="10"/>
        <rFont val="Arial"/>
        <family val="2"/>
      </rPr>
      <t>This report has been</t>
    </r>
  </si>
  <si>
    <t>approved by the governing board of the charter school, it includes the expenditures necessary to implement the Local Control</t>
  </si>
  <si>
    <t>and Accountability Plan (LCAP), and is hereby filed by the charter school pursuant to Education Code Section 47604.33.</t>
  </si>
  <si>
    <t>2022/23</t>
  </si>
  <si>
    <t>2023/24</t>
  </si>
  <si>
    <t>2024/25</t>
  </si>
  <si>
    <t>2025/26</t>
  </si>
  <si>
    <t>2026/27</t>
  </si>
  <si>
    <t>2027/28</t>
  </si>
  <si>
    <t>Alameda</t>
  </si>
  <si>
    <t>x</t>
  </si>
  <si>
    <t>Community School for Creative Education</t>
  </si>
  <si>
    <t>01-10017-0123968</t>
  </si>
  <si>
    <t>Alameda County Office of Education</t>
  </si>
  <si>
    <t>1284</t>
  </si>
  <si>
    <t>Susan Lefkowitz</t>
  </si>
  <si>
    <t>Regional Director, CSMC</t>
  </si>
  <si>
    <t>530-520-5556</t>
  </si>
  <si>
    <t>slefkowitz@csmci.com</t>
  </si>
  <si>
    <t>Ida Oberman</t>
  </si>
  <si>
    <t>Executive Director</t>
  </si>
  <si>
    <t>Juwen Lam</t>
  </si>
  <si>
    <t>Executive Director, RAAP</t>
  </si>
  <si>
    <t>510-670-4147</t>
  </si>
  <si>
    <t>juwenl@acoe.org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</si>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</sst>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b/>
      <sz val="9.2"/>
      <color indexed="8"/>
      <name val="Arial"/>
      <family val="2"/>
    </font>
    <font>
      <sz val="9.2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Alignment="1" applyProtection="1" quotePrefix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 quotePrefix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right"/>
      <protection/>
    </xf>
    <xf numFmtId="0" fontId="9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left"/>
      <protection/>
    </xf>
    <xf numFmtId="49" fontId="5" fillId="34" borderId="14" xfId="0" applyNumberFormat="1" applyFont="1" applyFill="1" applyBorder="1" applyAlignment="1" applyProtection="1">
      <alignment horizontal="center"/>
      <protection/>
    </xf>
    <xf numFmtId="4" fontId="5" fillId="34" borderId="15" xfId="0" applyNumberFormat="1" applyFont="1" applyFill="1" applyBorder="1" applyAlignment="1" applyProtection="1">
      <alignment horizontal="center" wrapText="1"/>
      <protection/>
    </xf>
    <xf numFmtId="4" fontId="5" fillId="34" borderId="16" xfId="0" applyNumberFormat="1" applyFon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2" fillId="34" borderId="15" xfId="0" applyNumberFormat="1" applyFont="1" applyFill="1" applyBorder="1" applyAlignment="1" applyProtection="1">
      <alignment horizontal="center"/>
      <protection/>
    </xf>
    <xf numFmtId="49" fontId="2" fillId="34" borderId="18" xfId="0" applyNumberFormat="1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 applyProtection="1">
      <alignment horizontal="left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164" fontId="5" fillId="34" borderId="20" xfId="0" applyNumberFormat="1" applyFont="1" applyFill="1" applyBorder="1" applyAlignment="1" applyProtection="1">
      <alignment horizontal="center"/>
      <protection/>
    </xf>
    <xf numFmtId="4" fontId="5" fillId="34" borderId="21" xfId="0" applyNumberFormat="1" applyFont="1" applyFill="1" applyBorder="1" applyAlignment="1" applyProtection="1">
      <alignment horizontal="center"/>
      <protection/>
    </xf>
    <xf numFmtId="4" fontId="5" fillId="34" borderId="22" xfId="0" applyNumberFormat="1" applyFont="1" applyFill="1" applyBorder="1" applyAlignment="1" applyProtection="1" quotePrefix="1">
      <alignment horizontal="center"/>
      <protection/>
    </xf>
    <xf numFmtId="49" fontId="5" fillId="0" borderId="13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40" fontId="2" fillId="0" borderId="24" xfId="0" applyNumberFormat="1" applyFont="1" applyFill="1" applyBorder="1" applyAlignment="1" applyProtection="1">
      <alignment horizontal="right"/>
      <protection/>
    </xf>
    <xf numFmtId="40" fontId="2" fillId="0" borderId="10" xfId="0" applyNumberFormat="1" applyFont="1" applyFill="1" applyBorder="1" applyAlignment="1" applyProtection="1">
      <alignment horizontal="right"/>
      <protection/>
    </xf>
    <xf numFmtId="40" fontId="2" fillId="0" borderId="25" xfId="0" applyNumberFormat="1" applyFont="1" applyFill="1" applyBorder="1" applyAlignment="1" applyProtection="1">
      <alignment horizontal="right"/>
      <protection/>
    </xf>
    <xf numFmtId="40" fontId="2" fillId="0" borderId="16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 quotePrefix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40" fontId="2" fillId="0" borderId="26" xfId="0" applyNumberFormat="1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 horizontal="center"/>
      <protection/>
    </xf>
    <xf numFmtId="39" fontId="2" fillId="0" borderId="28" xfId="0" applyNumberFormat="1" applyFont="1" applyFill="1" applyBorder="1" applyAlignment="1" applyProtection="1">
      <alignment horizontal="right"/>
      <protection/>
    </xf>
    <xf numFmtId="39" fontId="2" fillId="0" borderId="29" xfId="0" applyNumberFormat="1" applyFont="1" applyFill="1" applyBorder="1" applyAlignment="1" applyProtection="1">
      <alignment horizontal="right"/>
      <protection/>
    </xf>
    <xf numFmtId="39" fontId="2" fillId="0" borderId="30" xfId="0" applyNumberFormat="1" applyFont="1" applyFill="1" applyBorder="1" applyAlignment="1" applyProtection="1">
      <alignment horizontal="right"/>
      <protection/>
    </xf>
    <xf numFmtId="39" fontId="2" fillId="0" borderId="31" xfId="0" applyNumberFormat="1" applyFont="1" applyFill="1" applyBorder="1" applyAlignment="1" applyProtection="1">
      <alignment horizontal="right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3" xfId="0" applyFont="1" applyFill="1" applyBorder="1" applyAlignment="1" applyProtection="1">
      <alignment horizontal="center"/>
      <protection/>
    </xf>
    <xf numFmtId="3" fontId="2" fillId="0" borderId="32" xfId="0" applyNumberFormat="1" applyFont="1" applyFill="1" applyBorder="1" applyAlignment="1" applyProtection="1" quotePrefix="1">
      <alignment horizontal="center"/>
      <protection/>
    </xf>
    <xf numFmtId="39" fontId="2" fillId="35" borderId="34" xfId="0" applyNumberFormat="1" applyFont="1" applyFill="1" applyBorder="1" applyAlignment="1" applyProtection="1">
      <alignment horizontal="right"/>
      <protection/>
    </xf>
    <xf numFmtId="39" fontId="2" fillId="35" borderId="35" xfId="0" applyNumberFormat="1" applyFont="1" applyFill="1" applyBorder="1" applyAlignment="1" applyProtection="1">
      <alignment horizontal="right"/>
      <protection/>
    </xf>
    <xf numFmtId="39" fontId="2" fillId="35" borderId="36" xfId="0" applyNumberFormat="1" applyFont="1" applyFill="1" applyBorder="1" applyAlignment="1" applyProtection="1">
      <alignment horizontal="right"/>
      <protection/>
    </xf>
    <xf numFmtId="39" fontId="2" fillId="35" borderId="37" xfId="0" applyNumberFormat="1" applyFont="1" applyFill="1" applyBorder="1" applyAlignment="1" applyProtection="1">
      <alignment horizontal="right"/>
      <protection/>
    </xf>
    <xf numFmtId="40" fontId="2" fillId="0" borderId="38" xfId="0" applyNumberFormat="1" applyFont="1" applyFill="1" applyBorder="1" applyAlignment="1" applyProtection="1">
      <alignment horizontal="right"/>
      <protection/>
    </xf>
    <xf numFmtId="40" fontId="2" fillId="0" borderId="39" xfId="0" applyNumberFormat="1" applyFont="1" applyFill="1" applyBorder="1" applyAlignment="1" applyProtection="1">
      <alignment horizontal="right"/>
      <protection/>
    </xf>
    <xf numFmtId="40" fontId="2" fillId="0" borderId="4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 quotePrefix="1">
      <alignment horizontal="left"/>
      <protection/>
    </xf>
    <xf numFmtId="40" fontId="2" fillId="0" borderId="17" xfId="0" applyNumberFormat="1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 quotePrefix="1">
      <alignment horizontal="center"/>
      <protection/>
    </xf>
    <xf numFmtId="49" fontId="2" fillId="0" borderId="13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 quotePrefix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 quotePrefix="1">
      <alignment/>
      <protection/>
    </xf>
    <xf numFmtId="49" fontId="2" fillId="0" borderId="41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49" fontId="2" fillId="0" borderId="42" xfId="0" applyNumberFormat="1" applyFont="1" applyBorder="1" applyAlignment="1" applyProtection="1">
      <alignment/>
      <protection/>
    </xf>
    <xf numFmtId="0" fontId="2" fillId="0" borderId="43" xfId="0" applyFont="1" applyFill="1" applyBorder="1" applyAlignment="1" applyProtection="1">
      <alignment horizontal="center"/>
      <protection/>
    </xf>
    <xf numFmtId="39" fontId="2" fillId="35" borderId="44" xfId="0" applyNumberFormat="1" applyFont="1" applyFill="1" applyBorder="1" applyAlignment="1" applyProtection="1">
      <alignment horizontal="right"/>
      <protection/>
    </xf>
    <xf numFmtId="39" fontId="2" fillId="35" borderId="45" xfId="0" applyNumberFormat="1" applyFont="1" applyFill="1" applyBorder="1" applyAlignment="1" applyProtection="1">
      <alignment horizontal="right"/>
      <protection/>
    </xf>
    <xf numFmtId="39" fontId="2" fillId="35" borderId="46" xfId="0" applyNumberFormat="1" applyFont="1" applyFill="1" applyBorder="1" applyAlignment="1" applyProtection="1">
      <alignment horizontal="right"/>
      <protection/>
    </xf>
    <xf numFmtId="39" fontId="2" fillId="35" borderId="47" xfId="0" applyNumberFormat="1" applyFont="1" applyFill="1" applyBorder="1" applyAlignment="1" applyProtection="1">
      <alignment horizontal="right"/>
      <protection/>
    </xf>
    <xf numFmtId="0" fontId="12" fillId="0" borderId="12" xfId="0" applyFont="1" applyBorder="1" applyAlignment="1" applyProtection="1">
      <alignment/>
      <protection/>
    </xf>
    <xf numFmtId="49" fontId="2" fillId="34" borderId="48" xfId="0" applyNumberFormat="1" applyFont="1" applyFill="1" applyBorder="1" applyAlignment="1" applyProtection="1">
      <alignment horizontal="center"/>
      <protection/>
    </xf>
    <xf numFmtId="49" fontId="2" fillId="34" borderId="49" xfId="0" applyNumberFormat="1" applyFont="1" applyFill="1" applyBorder="1" applyAlignment="1" applyProtection="1">
      <alignment horizontal="center"/>
      <protection/>
    </xf>
    <xf numFmtId="49" fontId="5" fillId="34" borderId="49" xfId="0" applyNumberFormat="1" applyFont="1" applyFill="1" applyBorder="1" applyAlignment="1" applyProtection="1">
      <alignment horizontal="left"/>
      <protection/>
    </xf>
    <xf numFmtId="49" fontId="5" fillId="34" borderId="50" xfId="0" applyNumberFormat="1" applyFont="1" applyFill="1" applyBorder="1" applyAlignment="1" applyProtection="1">
      <alignment horizontal="center"/>
      <protection/>
    </xf>
    <xf numFmtId="4" fontId="5" fillId="34" borderId="51" xfId="0" applyNumberFormat="1" applyFont="1" applyFill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27" xfId="0" applyFont="1" applyBorder="1" applyAlignment="1" applyProtection="1" quotePrefix="1">
      <alignment horizontal="center"/>
      <protection/>
    </xf>
    <xf numFmtId="0" fontId="2" fillId="0" borderId="32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/>
      <protection/>
    </xf>
    <xf numFmtId="40" fontId="2" fillId="36" borderId="52" xfId="0" applyNumberFormat="1" applyFont="1" applyFill="1" applyBorder="1" applyAlignment="1" applyProtection="1">
      <alignment horizontal="right"/>
      <protection/>
    </xf>
    <xf numFmtId="40" fontId="2" fillId="36" borderId="53" xfId="0" applyNumberFormat="1" applyFont="1" applyFill="1" applyBorder="1" applyAlignment="1" applyProtection="1">
      <alignment horizontal="right"/>
      <protection/>
    </xf>
    <xf numFmtId="40" fontId="2" fillId="36" borderId="54" xfId="0" applyNumberFormat="1" applyFont="1" applyFill="1" applyBorder="1" applyAlignment="1" applyProtection="1">
      <alignment horizontal="right"/>
      <protection/>
    </xf>
    <xf numFmtId="40" fontId="2" fillId="36" borderId="55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Border="1" applyAlignment="1" applyProtection="1">
      <alignment/>
      <protection/>
    </xf>
    <xf numFmtId="0" fontId="14" fillId="0" borderId="32" xfId="0" applyFont="1" applyBorder="1" applyAlignment="1" applyProtection="1">
      <alignment horizontal="center"/>
      <protection/>
    </xf>
    <xf numFmtId="40" fontId="2" fillId="0" borderId="52" xfId="0" applyNumberFormat="1" applyFont="1" applyFill="1" applyBorder="1" applyAlignment="1" applyProtection="1">
      <alignment horizontal="right"/>
      <protection/>
    </xf>
    <xf numFmtId="40" fontId="2" fillId="0" borderId="53" xfId="0" applyNumberFormat="1" applyFont="1" applyFill="1" applyBorder="1" applyAlignment="1" applyProtection="1">
      <alignment horizontal="right"/>
      <protection/>
    </xf>
    <xf numFmtId="40" fontId="2" fillId="0" borderId="54" xfId="0" applyNumberFormat="1" applyFont="1" applyFill="1" applyBorder="1" applyAlignment="1" applyProtection="1">
      <alignment horizontal="right"/>
      <protection/>
    </xf>
    <xf numFmtId="40" fontId="2" fillId="0" borderId="55" xfId="0" applyNumberFormat="1" applyFont="1" applyFill="1" applyBorder="1" applyAlignment="1" applyProtection="1">
      <alignment horizontal="right"/>
      <protection/>
    </xf>
    <xf numFmtId="49" fontId="5" fillId="0" borderId="41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" fontId="2" fillId="0" borderId="32" xfId="0" applyNumberFormat="1" applyFont="1" applyBorder="1" applyAlignment="1" applyProtection="1" quotePrefix="1">
      <alignment horizontal="center"/>
      <protection/>
    </xf>
    <xf numFmtId="39" fontId="2" fillId="36" borderId="25" xfId="0" applyNumberFormat="1" applyFont="1" applyFill="1" applyBorder="1" applyAlignment="1" applyProtection="1">
      <alignment horizontal="right"/>
      <protection/>
    </xf>
    <xf numFmtId="39" fontId="2" fillId="36" borderId="16" xfId="0" applyNumberFormat="1" applyFont="1" applyFill="1" applyBorder="1" applyAlignment="1" applyProtection="1">
      <alignment horizontal="right"/>
      <protection/>
    </xf>
    <xf numFmtId="0" fontId="2" fillId="0" borderId="41" xfId="0" applyNumberFormat="1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56" xfId="0" applyFill="1" applyBorder="1" applyAlignment="1" applyProtection="1">
      <alignment/>
      <protection/>
    </xf>
    <xf numFmtId="0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10" fillId="0" borderId="57" xfId="0" applyFont="1" applyBorder="1" applyAlignment="1" applyProtection="1" quotePrefix="1">
      <alignment horizontal="center"/>
      <protection/>
    </xf>
    <xf numFmtId="49" fontId="17" fillId="37" borderId="58" xfId="0" applyNumberFormat="1" applyFont="1" applyFill="1" applyBorder="1" applyAlignment="1" applyProtection="1">
      <alignment horizontal="left"/>
      <protection/>
    </xf>
    <xf numFmtId="49" fontId="16" fillId="37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17" fillId="0" borderId="0" xfId="0" applyNumberFormat="1" applyFont="1" applyBorder="1" applyAlignment="1" applyProtection="1">
      <alignment horizontal="left"/>
      <protection/>
    </xf>
    <xf numFmtId="0" fontId="16" fillId="3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5" fillId="0" borderId="0" xfId="0" applyNumberFormat="1" applyFont="1" applyAlignment="1" applyProtection="1" quotePrefix="1">
      <alignment horizontal="left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left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4" fontId="3" fillId="34" borderId="51" xfId="0" applyNumberFormat="1" applyFont="1" applyFill="1" applyBorder="1" applyAlignment="1" applyProtection="1">
      <alignment horizontal="center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 applyProtection="1">
      <alignment horizontal="left"/>
      <protection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3" fillId="34" borderId="22" xfId="0" applyNumberFormat="1" applyFont="1" applyFill="1" applyBorder="1" applyAlignment="1" applyProtection="1">
      <alignment horizontal="center"/>
      <protection/>
    </xf>
    <xf numFmtId="49" fontId="3" fillId="34" borderId="15" xfId="0" applyNumberFormat="1" applyFont="1" applyFill="1" applyBorder="1" applyAlignment="1" applyProtection="1">
      <alignment horizontal="center"/>
      <protection/>
    </xf>
    <xf numFmtId="49" fontId="3" fillId="34" borderId="59" xfId="0" applyNumberFormat="1" applyFont="1" applyFill="1" applyBorder="1" applyAlignment="1" applyProtection="1">
      <alignment horizontal="center"/>
      <protection/>
    </xf>
    <xf numFmtId="49" fontId="3" fillId="34" borderId="22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40" fontId="4" fillId="0" borderId="16" xfId="0" applyNumberFormat="1" applyFont="1" applyFill="1" applyBorder="1" applyAlignment="1" applyProtection="1">
      <alignment horizontal="right"/>
      <protection/>
    </xf>
    <xf numFmtId="40" fontId="4" fillId="0" borderId="26" xfId="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 quotePrefix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39" fontId="4" fillId="0" borderId="31" xfId="0" applyNumberFormat="1" applyFont="1" applyFill="1" applyBorder="1" applyAlignment="1" applyProtection="1">
      <alignment horizontal="right"/>
      <protection locked="0"/>
    </xf>
    <xf numFmtId="39" fontId="4" fillId="0" borderId="28" xfId="0" applyNumberFormat="1" applyFont="1" applyFill="1" applyBorder="1" applyAlignment="1" applyProtection="1">
      <alignment horizontal="right"/>
      <protection locked="0"/>
    </xf>
    <xf numFmtId="39" fontId="4" fillId="0" borderId="31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" fontId="4" fillId="0" borderId="32" xfId="0" applyNumberFormat="1" applyFont="1" applyFill="1" applyBorder="1" applyAlignment="1" applyProtection="1" quotePrefix="1">
      <alignment horizontal="center"/>
      <protection/>
    </xf>
    <xf numFmtId="39" fontId="4" fillId="35" borderId="37" xfId="0" applyNumberFormat="1" applyFont="1" applyFill="1" applyBorder="1" applyAlignment="1" applyProtection="1">
      <alignment horizontal="right"/>
      <protection/>
    </xf>
    <xf numFmtId="39" fontId="4" fillId="35" borderId="34" xfId="0" applyNumberFormat="1" applyFont="1" applyFill="1" applyBorder="1" applyAlignment="1" applyProtection="1">
      <alignment horizontal="right"/>
      <protection/>
    </xf>
    <xf numFmtId="40" fontId="4" fillId="0" borderId="40" xfId="0" applyNumberFormat="1" applyFont="1" applyFill="1" applyBorder="1" applyAlignment="1" applyProtection="1">
      <alignment horizontal="right"/>
      <protection/>
    </xf>
    <xf numFmtId="40" fontId="4" fillId="0" borderId="24" xfId="0" applyNumberFormat="1" applyFont="1" applyFill="1" applyBorder="1" applyAlignment="1" applyProtection="1">
      <alignment horizontal="right"/>
      <protection/>
    </xf>
    <xf numFmtId="39" fontId="4" fillId="0" borderId="40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 quotePrefix="1">
      <alignment horizontal="left"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 quotePrefix="1">
      <alignment horizontal="center"/>
      <protection/>
    </xf>
    <xf numFmtId="39" fontId="4" fillId="36" borderId="28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/>
      <protection/>
    </xf>
    <xf numFmtId="39" fontId="4" fillId="36" borderId="60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39" fontId="4" fillId="0" borderId="4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 quotePrefix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 quotePrefix="1">
      <alignment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 quotePrefix="1">
      <alignment/>
      <protection/>
    </xf>
    <xf numFmtId="49" fontId="4" fillId="0" borderId="4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center"/>
      <protection/>
    </xf>
    <xf numFmtId="39" fontId="4" fillId="35" borderId="47" xfId="0" applyNumberFormat="1" applyFont="1" applyFill="1" applyBorder="1" applyAlignment="1" applyProtection="1">
      <alignment horizontal="right"/>
      <protection/>
    </xf>
    <xf numFmtId="39" fontId="4" fillId="35" borderId="44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/>
    </xf>
    <xf numFmtId="49" fontId="4" fillId="34" borderId="49" xfId="0" applyNumberFormat="1" applyFont="1" applyFill="1" applyBorder="1" applyAlignment="1" applyProtection="1">
      <alignment horizontal="center"/>
      <protection/>
    </xf>
    <xf numFmtId="49" fontId="3" fillId="34" borderId="49" xfId="0" applyNumberFormat="1" applyFont="1" applyFill="1" applyBorder="1" applyAlignment="1" applyProtection="1">
      <alignment horizontal="left"/>
      <protection/>
    </xf>
    <xf numFmtId="49" fontId="3" fillId="34" borderId="50" xfId="0" applyNumberFormat="1" applyFont="1" applyFill="1" applyBorder="1" applyAlignment="1" applyProtection="1">
      <alignment horizontal="center"/>
      <protection/>
    </xf>
    <xf numFmtId="0" fontId="16" fillId="33" borderId="17" xfId="0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 quotePrefix="1">
      <alignment horizontal="center"/>
      <protection/>
    </xf>
    <xf numFmtId="0" fontId="4" fillId="0" borderId="32" xfId="0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 quotePrefix="1">
      <alignment/>
      <protection/>
    </xf>
    <xf numFmtId="40" fontId="4" fillId="36" borderId="55" xfId="0" applyNumberFormat="1" applyFont="1" applyFill="1" applyBorder="1" applyAlignment="1" applyProtection="1">
      <alignment horizontal="right"/>
      <protection/>
    </xf>
    <xf numFmtId="40" fontId="4" fillId="36" borderId="52" xfId="0" applyNumberFormat="1" applyFont="1" applyFill="1" applyBorder="1" applyAlignment="1" applyProtection="1">
      <alignment horizontal="right"/>
      <protection/>
    </xf>
    <xf numFmtId="39" fontId="4" fillId="36" borderId="55" xfId="0" applyNumberFormat="1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39" fontId="4" fillId="0" borderId="16" xfId="0" applyNumberFormat="1" applyFont="1" applyFill="1" applyBorder="1" applyAlignment="1" applyProtection="1">
      <alignment/>
      <protection/>
    </xf>
    <xf numFmtId="40" fontId="4" fillId="0" borderId="55" xfId="0" applyNumberFormat="1" applyFont="1" applyFill="1" applyBorder="1" applyAlignment="1" applyProtection="1">
      <alignment horizontal="right"/>
      <protection/>
    </xf>
    <xf numFmtId="40" fontId="4" fillId="0" borderId="52" xfId="0" applyNumberFormat="1" applyFont="1" applyFill="1" applyBorder="1" applyAlignment="1" applyProtection="1">
      <alignment horizontal="right"/>
      <protection/>
    </xf>
    <xf numFmtId="39" fontId="4" fillId="0" borderId="55" xfId="0" applyNumberFormat="1" applyFont="1" applyFill="1" applyBorder="1" applyAlignment="1" applyProtection="1">
      <alignment/>
      <protection/>
    </xf>
    <xf numFmtId="49" fontId="3" fillId="0" borderId="41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32" xfId="0" applyNumberFormat="1" applyFont="1" applyBorder="1" applyAlignment="1" applyProtection="1" quotePrefix="1">
      <alignment horizontal="center"/>
      <protection/>
    </xf>
    <xf numFmtId="0" fontId="4" fillId="0" borderId="41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0" fontId="4" fillId="0" borderId="61" xfId="0" applyFont="1" applyBorder="1" applyAlignment="1" applyProtection="1">
      <alignment horizontal="center"/>
      <protection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Alignment="1" applyProtection="1">
      <alignment horizontal="centerContinuous"/>
      <protection/>
    </xf>
    <xf numFmtId="0" fontId="0" fillId="0" borderId="0" xfId="57" applyFont="1" applyAlignment="1" applyProtection="1">
      <alignment horizontal="centerContinuous"/>
      <protection/>
    </xf>
    <xf numFmtId="0" fontId="0" fillId="0" borderId="0" xfId="57" applyFont="1" applyProtection="1">
      <alignment/>
      <protection/>
    </xf>
    <xf numFmtId="0" fontId="0" fillId="0" borderId="0" xfId="57" applyFont="1" applyAlignment="1" applyProtection="1">
      <alignment/>
      <protection/>
    </xf>
    <xf numFmtId="0" fontId="20" fillId="0" borderId="0" xfId="57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0" fillId="0" borderId="0" xfId="57" applyFont="1" applyBorder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6" fillId="0" borderId="0" xfId="57" applyFont="1" applyBorder="1" applyAlignment="1" applyProtection="1">
      <alignment/>
      <protection/>
    </xf>
    <xf numFmtId="0" fontId="0" fillId="0" borderId="62" xfId="57" applyFont="1" applyBorder="1" applyProtection="1">
      <alignment/>
      <protection/>
    </xf>
    <xf numFmtId="0" fontId="0" fillId="0" borderId="62" xfId="57" applyFont="1" applyBorder="1" applyAlignment="1" applyProtection="1">
      <alignment/>
      <protection/>
    </xf>
    <xf numFmtId="0" fontId="6" fillId="0" borderId="62" xfId="57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57" applyFont="1" applyBorder="1" applyAlignment="1" applyProtection="1">
      <alignment horizontal="center"/>
      <protection locked="0"/>
    </xf>
    <xf numFmtId="0" fontId="6" fillId="0" borderId="0" xfId="57" applyFont="1" applyAlignment="1" applyProtection="1">
      <alignment/>
      <protection/>
    </xf>
    <xf numFmtId="0" fontId="6" fillId="0" borderId="0" xfId="57" applyFont="1" applyAlignment="1" applyProtection="1">
      <alignment horizontal="center"/>
      <protection/>
    </xf>
    <xf numFmtId="0" fontId="0" fillId="0" borderId="0" xfId="57" applyFont="1" applyAlignment="1" applyProtection="1" quotePrefix="1">
      <alignment horizontal="left"/>
      <protection/>
    </xf>
    <xf numFmtId="0" fontId="0" fillId="0" borderId="0" xfId="57" applyFont="1" applyAlignment="1" applyProtection="1">
      <alignment horizontal="centerContinuous" vertical="top"/>
      <protection/>
    </xf>
    <xf numFmtId="0" fontId="6" fillId="0" borderId="0" xfId="0" applyFont="1" applyAlignment="1" applyProtection="1">
      <alignment horizontal="centerContinuous" vertical="top"/>
      <protection/>
    </xf>
    <xf numFmtId="0" fontId="6" fillId="0" borderId="0" xfId="57" applyFont="1" applyAlignment="1" applyProtection="1" quotePrefix="1">
      <alignment horizontal="left" wrapText="1"/>
      <protection/>
    </xf>
    <xf numFmtId="0" fontId="6" fillId="0" borderId="0" xfId="57" applyFont="1" applyBorder="1" applyProtection="1">
      <alignment/>
      <protection/>
    </xf>
    <xf numFmtId="0" fontId="6" fillId="0" borderId="63" xfId="57" applyFont="1" applyBorder="1" applyProtection="1">
      <alignment/>
      <protection/>
    </xf>
    <xf numFmtId="0" fontId="6" fillId="0" borderId="63" xfId="57" applyFont="1" applyBorder="1" applyAlignment="1" applyProtection="1">
      <alignment/>
      <protection/>
    </xf>
    <xf numFmtId="0" fontId="0" fillId="0" borderId="64" xfId="57" applyFont="1" applyBorder="1" applyAlignment="1" applyProtection="1">
      <alignment horizontal="centerContinuous" wrapText="1"/>
      <protection/>
    </xf>
    <xf numFmtId="0" fontId="0" fillId="0" borderId="64" xfId="57" applyFont="1" applyBorder="1" applyAlignment="1" applyProtection="1">
      <alignment/>
      <protection/>
    </xf>
    <xf numFmtId="0" fontId="0" fillId="0" borderId="0" xfId="57" applyFont="1" applyAlignment="1" applyProtection="1">
      <alignment horizontal="center"/>
      <protection/>
    </xf>
    <xf numFmtId="0" fontId="22" fillId="0" borderId="0" xfId="57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64" xfId="57" applyFont="1" applyBorder="1" applyAlignment="1" applyProtection="1">
      <alignment/>
      <protection/>
    </xf>
    <xf numFmtId="0" fontId="6" fillId="0" borderId="0" xfId="57" applyFo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57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6" fillId="0" borderId="0" xfId="57" applyFont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 horizontal="center"/>
      <protection/>
    </xf>
    <xf numFmtId="40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 quotePrefix="1">
      <alignment horizontal="left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39" fontId="2" fillId="36" borderId="28" xfId="0" applyNumberFormat="1" applyFont="1" applyFill="1" applyBorder="1" applyAlignment="1" applyProtection="1">
      <alignment horizontal="right"/>
      <protection/>
    </xf>
    <xf numFmtId="39" fontId="2" fillId="36" borderId="29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 quotePrefix="1">
      <alignment horizontal="left"/>
      <protection/>
    </xf>
    <xf numFmtId="49" fontId="5" fillId="0" borderId="0" xfId="0" applyNumberFormat="1" applyFont="1" applyBorder="1" applyAlignment="1" applyProtection="1" quotePrefix="1">
      <alignment horizontal="right"/>
      <protection/>
    </xf>
    <xf numFmtId="4" fontId="26" fillId="34" borderId="5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Border="1" applyAlignment="1" applyProtection="1">
      <alignment horizontal="left"/>
      <protection/>
    </xf>
    <xf numFmtId="39" fontId="4" fillId="0" borderId="65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Border="1" applyAlignment="1" applyProtection="1" quotePrefix="1">
      <alignment horizontal="left"/>
      <protection/>
    </xf>
    <xf numFmtId="0" fontId="4" fillId="0" borderId="14" xfId="0" applyFont="1" applyBorder="1" applyAlignment="1" applyProtection="1" quotePrefix="1">
      <alignment horizontal="center"/>
      <protection/>
    </xf>
    <xf numFmtId="39" fontId="4" fillId="0" borderId="24" xfId="0" applyNumberFormat="1" applyFont="1" applyFill="1" applyBorder="1" applyAlignment="1" applyProtection="1">
      <alignment horizontal="right"/>
      <protection/>
    </xf>
    <xf numFmtId="0" fontId="0" fillId="33" borderId="38" xfId="0" applyFill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/>
    </xf>
    <xf numFmtId="39" fontId="2" fillId="38" borderId="44" xfId="0" applyNumberFormat="1" applyFont="1" applyFill="1" applyBorder="1" applyAlignment="1" applyProtection="1">
      <alignment horizontal="right"/>
      <protection/>
    </xf>
    <xf numFmtId="39" fontId="2" fillId="38" borderId="66" xfId="0" applyNumberFormat="1" applyFont="1" applyFill="1" applyBorder="1" applyAlignment="1" applyProtection="1">
      <alignment horizontal="right"/>
      <protection/>
    </xf>
    <xf numFmtId="39" fontId="2" fillId="38" borderId="46" xfId="0" applyNumberFormat="1" applyFont="1" applyFill="1" applyBorder="1" applyAlignment="1" applyProtection="1">
      <alignment horizontal="right"/>
      <protection/>
    </xf>
    <xf numFmtId="39" fontId="4" fillId="38" borderId="44" xfId="0" applyNumberFormat="1" applyFont="1" applyFill="1" applyBorder="1" applyAlignment="1" applyProtection="1">
      <alignment horizontal="right"/>
      <protection/>
    </xf>
    <xf numFmtId="39" fontId="2" fillId="36" borderId="26" xfId="0" applyNumberFormat="1" applyFont="1" applyFill="1" applyBorder="1" applyAlignment="1" applyProtection="1">
      <alignment horizontal="right"/>
      <protection/>
    </xf>
    <xf numFmtId="39" fontId="2" fillId="36" borderId="17" xfId="0" applyNumberFormat="1" applyFont="1" applyFill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>
      <alignment/>
      <protection/>
    </xf>
    <xf numFmtId="39" fontId="4" fillId="0" borderId="28" xfId="0" applyNumberFormat="1" applyFont="1" applyFill="1" applyBorder="1" applyAlignment="1" applyProtection="1">
      <alignment/>
      <protection locked="0"/>
    </xf>
    <xf numFmtId="39" fontId="4" fillId="37" borderId="40" xfId="0" applyNumberFormat="1" applyFont="1" applyFill="1" applyBorder="1" applyAlignment="1" applyProtection="1">
      <alignment horizontal="right"/>
      <protection/>
    </xf>
    <xf numFmtId="40" fontId="4" fillId="37" borderId="16" xfId="0" applyNumberFormat="1" applyFont="1" applyFill="1" applyBorder="1" applyAlignment="1" applyProtection="1">
      <alignment horizontal="right"/>
      <protection/>
    </xf>
    <xf numFmtId="39" fontId="4" fillId="37" borderId="31" xfId="0" applyNumberFormat="1" applyFont="1" applyFill="1" applyBorder="1" applyAlignment="1" applyProtection="1">
      <alignment horizontal="right"/>
      <protection locked="0"/>
    </xf>
    <xf numFmtId="39" fontId="4" fillId="37" borderId="22" xfId="0" applyNumberFormat="1" applyFont="1" applyFill="1" applyBorder="1" applyAlignment="1" applyProtection="1">
      <alignment horizontal="right"/>
      <protection locked="0"/>
    </xf>
    <xf numFmtId="40" fontId="2" fillId="39" borderId="26" xfId="0" applyNumberFormat="1" applyFont="1" applyFill="1" applyBorder="1" applyAlignment="1" applyProtection="1">
      <alignment horizontal="right"/>
      <protection/>
    </xf>
    <xf numFmtId="40" fontId="2" fillId="39" borderId="17" xfId="0" applyNumberFormat="1" applyFont="1" applyFill="1" applyBorder="1" applyAlignment="1" applyProtection="1">
      <alignment horizontal="right"/>
      <protection/>
    </xf>
    <xf numFmtId="40" fontId="2" fillId="39" borderId="25" xfId="0" applyNumberFormat="1" applyFont="1" applyFill="1" applyBorder="1" applyAlignment="1" applyProtection="1">
      <alignment horizontal="right"/>
      <protection/>
    </xf>
    <xf numFmtId="40" fontId="2" fillId="39" borderId="16" xfId="0" applyNumberFormat="1" applyFont="1" applyFill="1" applyBorder="1" applyAlignment="1" applyProtection="1">
      <alignment horizontal="right"/>
      <protection/>
    </xf>
    <xf numFmtId="40" fontId="2" fillId="38" borderId="26" xfId="0" applyNumberFormat="1" applyFont="1" applyFill="1" applyBorder="1" applyAlignment="1" applyProtection="1">
      <alignment horizontal="right"/>
      <protection/>
    </xf>
    <xf numFmtId="40" fontId="2" fillId="38" borderId="17" xfId="0" applyNumberFormat="1" applyFont="1" applyFill="1" applyBorder="1" applyAlignment="1" applyProtection="1">
      <alignment horizontal="right"/>
      <protection/>
    </xf>
    <xf numFmtId="40" fontId="2" fillId="38" borderId="25" xfId="0" applyNumberFormat="1" applyFont="1" applyFill="1" applyBorder="1" applyAlignment="1" applyProtection="1">
      <alignment horizontal="right"/>
      <protection/>
    </xf>
    <xf numFmtId="40" fontId="2" fillId="38" borderId="16" xfId="0" applyNumberFormat="1" applyFont="1" applyFill="1" applyBorder="1" applyAlignment="1" applyProtection="1">
      <alignment horizontal="right"/>
      <protection/>
    </xf>
    <xf numFmtId="39" fontId="2" fillId="38" borderId="52" xfId="0" applyNumberFormat="1" applyFont="1" applyFill="1" applyBorder="1" applyAlignment="1" applyProtection="1">
      <alignment horizontal="right"/>
      <protection/>
    </xf>
    <xf numFmtId="39" fontId="2" fillId="38" borderId="53" xfId="0" applyNumberFormat="1" applyFont="1" applyFill="1" applyBorder="1" applyAlignment="1" applyProtection="1">
      <alignment horizontal="right"/>
      <protection/>
    </xf>
    <xf numFmtId="39" fontId="2" fillId="38" borderId="54" xfId="0" applyNumberFormat="1" applyFont="1" applyFill="1" applyBorder="1" applyAlignment="1" applyProtection="1">
      <alignment horizontal="right"/>
      <protection/>
    </xf>
    <xf numFmtId="39" fontId="2" fillId="38" borderId="55" xfId="0" applyNumberFormat="1" applyFont="1" applyFill="1" applyBorder="1" applyAlignment="1" applyProtection="1">
      <alignment horizontal="right"/>
      <protection/>
    </xf>
    <xf numFmtId="39" fontId="2" fillId="38" borderId="31" xfId="0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39" fontId="4" fillId="40" borderId="37" xfId="0" applyNumberFormat="1" applyFont="1" applyFill="1" applyBorder="1" applyAlignment="1" applyProtection="1">
      <alignment horizontal="right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40" borderId="58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 quotePrefix="1">
      <alignment horizontal="center"/>
      <protection/>
    </xf>
    <xf numFmtId="39" fontId="4" fillId="0" borderId="16" xfId="0" applyNumberFormat="1" applyFont="1" applyFill="1" applyBorder="1" applyAlignment="1" applyProtection="1">
      <alignment horizontal="right"/>
      <protection locked="0"/>
    </xf>
    <xf numFmtId="39" fontId="4" fillId="0" borderId="26" xfId="0" applyNumberFormat="1" applyFont="1" applyFill="1" applyBorder="1" applyAlignment="1" applyProtection="1">
      <alignment horizontal="right"/>
      <protection locked="0"/>
    </xf>
    <xf numFmtId="39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33" xfId="0" applyFont="1" applyFill="1" applyBorder="1" applyAlignment="1" applyProtection="1" quotePrefix="1">
      <alignment horizontal="center"/>
      <protection/>
    </xf>
    <xf numFmtId="39" fontId="2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39" fontId="2" fillId="38" borderId="33" xfId="0" applyNumberFormat="1" applyFont="1" applyFill="1" applyBorder="1" applyAlignment="1" applyProtection="1">
      <alignment horizontal="right"/>
      <protection/>
    </xf>
    <xf numFmtId="39" fontId="2" fillId="38" borderId="67" xfId="0" applyNumberFormat="1" applyFont="1" applyFill="1" applyBorder="1" applyAlignment="1" applyProtection="1">
      <alignment horizontal="right"/>
      <protection/>
    </xf>
    <xf numFmtId="39" fontId="4" fillId="38" borderId="47" xfId="0" applyNumberFormat="1" applyFont="1" applyFill="1" applyBorder="1" applyAlignment="1" applyProtection="1">
      <alignment horizontal="right"/>
      <protection/>
    </xf>
    <xf numFmtId="39" fontId="4" fillId="38" borderId="68" xfId="0" applyNumberFormat="1" applyFont="1" applyFill="1" applyBorder="1" applyAlignment="1" applyProtection="1">
      <alignment horizontal="right"/>
      <protection/>
    </xf>
    <xf numFmtId="49" fontId="3" fillId="34" borderId="21" xfId="0" applyNumberFormat="1" applyFont="1" applyFill="1" applyBorder="1" applyAlignment="1" applyProtection="1">
      <alignment horizontal="center"/>
      <protection/>
    </xf>
    <xf numFmtId="39" fontId="4" fillId="0" borderId="69" xfId="0" applyNumberFormat="1" applyFont="1" applyFill="1" applyBorder="1" applyAlignment="1" applyProtection="1">
      <alignment/>
      <protection/>
    </xf>
    <xf numFmtId="39" fontId="4" fillId="0" borderId="70" xfId="0" applyNumberFormat="1" applyFont="1" applyFill="1" applyBorder="1" applyAlignment="1" applyProtection="1">
      <alignment/>
      <protection locked="0"/>
    </xf>
    <xf numFmtId="39" fontId="4" fillId="36" borderId="67" xfId="0" applyNumberFormat="1" applyFont="1" applyFill="1" applyBorder="1" applyAlignment="1" applyProtection="1">
      <alignment/>
      <protection/>
    </xf>
    <xf numFmtId="39" fontId="4" fillId="0" borderId="71" xfId="0" applyNumberFormat="1" applyFont="1" applyFill="1" applyBorder="1" applyAlignment="1" applyProtection="1">
      <alignment/>
      <protection/>
    </xf>
    <xf numFmtId="39" fontId="4" fillId="35" borderId="72" xfId="0" applyNumberFormat="1" applyFont="1" applyFill="1" applyBorder="1" applyAlignment="1" applyProtection="1">
      <alignment horizontal="right"/>
      <protection/>
    </xf>
    <xf numFmtId="39" fontId="4" fillId="0" borderId="71" xfId="0" applyNumberFormat="1" applyFont="1" applyFill="1" applyBorder="1" applyAlignment="1" applyProtection="1">
      <alignment/>
      <protection/>
    </xf>
    <xf numFmtId="39" fontId="4" fillId="36" borderId="69" xfId="0" applyNumberFormat="1" applyFont="1" applyFill="1" applyBorder="1" applyAlignment="1" applyProtection="1">
      <alignment horizontal="right"/>
      <protection/>
    </xf>
    <xf numFmtId="39" fontId="4" fillId="36" borderId="69" xfId="0" applyNumberFormat="1" applyFont="1" applyFill="1" applyBorder="1" applyAlignment="1" applyProtection="1">
      <alignment/>
      <protection/>
    </xf>
    <xf numFmtId="39" fontId="4" fillId="36" borderId="70" xfId="0" applyNumberFormat="1" applyFont="1" applyFill="1" applyBorder="1" applyAlignment="1" applyProtection="1">
      <alignment/>
      <protection/>
    </xf>
    <xf numFmtId="39" fontId="4" fillId="0" borderId="69" xfId="0" applyNumberFormat="1" applyFont="1" applyFill="1" applyBorder="1" applyAlignment="1" applyProtection="1">
      <alignment/>
      <protection/>
    </xf>
    <xf numFmtId="39" fontId="4" fillId="0" borderId="21" xfId="0" applyNumberFormat="1" applyFont="1" applyFill="1" applyBorder="1" applyAlignment="1" applyProtection="1">
      <alignment/>
      <protection locked="0"/>
    </xf>
    <xf numFmtId="49" fontId="3" fillId="34" borderId="34" xfId="0" applyNumberFormat="1" applyFont="1" applyFill="1" applyBorder="1" applyAlignment="1" applyProtection="1">
      <alignment horizontal="center"/>
      <protection/>
    </xf>
    <xf numFmtId="4" fontId="3" fillId="34" borderId="73" xfId="0" applyNumberFormat="1" applyFont="1" applyFill="1" applyBorder="1" applyAlignment="1" applyProtection="1">
      <alignment horizontal="center"/>
      <protection/>
    </xf>
    <xf numFmtId="39" fontId="4" fillId="0" borderId="70" xfId="0" applyNumberFormat="1" applyFont="1" applyFill="1" applyBorder="1" applyAlignment="1" applyProtection="1">
      <alignment/>
      <protection/>
    </xf>
    <xf numFmtId="39" fontId="4" fillId="0" borderId="69" xfId="0" applyNumberFormat="1" applyFont="1" applyFill="1" applyBorder="1" applyAlignment="1" applyProtection="1">
      <alignment horizontal="right"/>
      <protection/>
    </xf>
    <xf numFmtId="39" fontId="4" fillId="0" borderId="21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39" fontId="4" fillId="0" borderId="29" xfId="0" applyNumberFormat="1" applyFont="1" applyFill="1" applyBorder="1" applyAlignment="1" applyProtection="1">
      <alignment horizontal="right"/>
      <protection locked="0"/>
    </xf>
    <xf numFmtId="39" fontId="4" fillId="40" borderId="72" xfId="0" applyNumberFormat="1" applyFont="1" applyFill="1" applyBorder="1" applyAlignment="1" applyProtection="1">
      <alignment horizontal="right"/>
      <protection/>
    </xf>
    <xf numFmtId="39" fontId="4" fillId="35" borderId="74" xfId="0" applyNumberFormat="1" applyFont="1" applyFill="1" applyBorder="1" applyAlignment="1" applyProtection="1">
      <alignment horizontal="right"/>
      <protection/>
    </xf>
    <xf numFmtId="39" fontId="4" fillId="40" borderId="34" xfId="0" applyNumberFormat="1" applyFont="1" applyFill="1" applyBorder="1" applyAlignment="1" applyProtection="1">
      <alignment horizontal="right"/>
      <protection/>
    </xf>
    <xf numFmtId="39" fontId="4" fillId="0" borderId="6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37" borderId="58" xfId="0" applyNumberFormat="1" applyFont="1" applyFill="1" applyBorder="1" applyAlignment="1" applyProtection="1" quotePrefix="1">
      <alignment horizontal="left"/>
      <protection/>
    </xf>
    <xf numFmtId="39" fontId="0" fillId="0" borderId="0" xfId="0" applyNumberFormat="1" applyAlignment="1" applyProtection="1">
      <alignment/>
      <protection/>
    </xf>
    <xf numFmtId="0" fontId="6" fillId="0" borderId="18" xfId="57" applyFont="1" applyBorder="1" applyAlignment="1" applyProtection="1">
      <alignment horizontal="left"/>
      <protection locked="0"/>
    </xf>
    <xf numFmtId="0" fontId="6" fillId="0" borderId="18" xfId="57" applyFont="1" applyBorder="1" applyAlignment="1" applyProtection="1">
      <alignment horizontal="left"/>
      <protection/>
    </xf>
    <xf numFmtId="0" fontId="24" fillId="0" borderId="18" xfId="53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Alignment="1" applyProtection="1" quotePrefix="1">
      <alignment horizontal="center"/>
      <protection/>
    </xf>
    <xf numFmtId="0" fontId="3" fillId="40" borderId="18" xfId="0" applyNumberFormat="1" applyFont="1" applyFill="1" applyBorder="1" applyAlignment="1" applyProtection="1">
      <alignment horizontal="left"/>
      <protection/>
    </xf>
    <xf numFmtId="0" fontId="0" fillId="0" borderId="0" xfId="57" applyFont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3" fillId="0" borderId="0" xfId="0" applyNumberFormat="1" applyFont="1" applyAlignment="1" applyProtection="1" quotePrefix="1">
      <alignment horizontal="right"/>
      <protection/>
    </xf>
    <xf numFmtId="0" fontId="3" fillId="0" borderId="0" xfId="0" applyNumberFormat="1" applyFont="1" applyAlignment="1" applyProtection="1">
      <alignment horizontal="right"/>
      <protection/>
    </xf>
    <xf numFmtId="4" fontId="3" fillId="34" borderId="15" xfId="0" applyNumberFormat="1" applyFont="1" applyFill="1" applyBorder="1" applyAlignment="1" applyProtection="1" quotePrefix="1">
      <alignment horizontal="center"/>
      <protection/>
    </xf>
    <xf numFmtId="4" fontId="3" fillId="34" borderId="21" xfId="0" applyNumberFormat="1" applyFont="1" applyFill="1" applyBorder="1" applyAlignment="1" applyProtection="1">
      <alignment horizontal="center"/>
      <protection/>
    </xf>
    <xf numFmtId="4" fontId="3" fillId="34" borderId="75" xfId="0" applyNumberFormat="1" applyFont="1" applyFill="1" applyBorder="1" applyAlignment="1" applyProtection="1" quotePrefix="1">
      <alignment horizontal="center"/>
      <protection/>
    </xf>
    <xf numFmtId="4" fontId="3" fillId="34" borderId="76" xfId="0" applyNumberFormat="1" applyFont="1" applyFill="1" applyBorder="1" applyAlignment="1" applyProtection="1">
      <alignment horizontal="center"/>
      <protection/>
    </xf>
    <xf numFmtId="49" fontId="4" fillId="0" borderId="58" xfId="0" applyNumberFormat="1" applyFont="1" applyBorder="1" applyAlignment="1" applyProtection="1">
      <alignment horizontal="left"/>
      <protection locked="0"/>
    </xf>
    <xf numFmtId="49" fontId="4" fillId="37" borderId="58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 quotePrefix="1">
      <alignment horizontal="center"/>
      <protection/>
    </xf>
    <xf numFmtId="49" fontId="4" fillId="0" borderId="18" xfId="0" applyNumberFormat="1" applyFont="1" applyBorder="1" applyAlignment="1" applyProtection="1">
      <alignment horizontal="left"/>
      <protection locked="0"/>
    </xf>
    <xf numFmtId="0" fontId="4" fillId="40" borderId="18" xfId="0" applyNumberFormat="1" applyFont="1" applyFill="1" applyBorder="1" applyAlignment="1" applyProtection="1">
      <alignment horizontal="left"/>
      <protection/>
    </xf>
    <xf numFmtId="4" fontId="5" fillId="34" borderId="75" xfId="0" applyNumberFormat="1" applyFont="1" applyFill="1" applyBorder="1" applyAlignment="1" applyProtection="1">
      <alignment horizontal="center" wrapText="1"/>
      <protection/>
    </xf>
    <xf numFmtId="4" fontId="5" fillId="34" borderId="77" xfId="0" applyNumberFormat="1" applyFont="1" applyFill="1" applyBorder="1" applyAlignment="1" applyProtection="1">
      <alignment horizontal="center" wrapText="1"/>
      <protection/>
    </xf>
    <xf numFmtId="4" fontId="5" fillId="34" borderId="76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E Alternate Form Cert Page 8 15 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efkowitz@csmci.com" TargetMode="External" /><Relationship Id="rId2" Type="http://schemas.openxmlformats.org/officeDocument/2006/relationships/hyperlink" Target="mailto:juwenl@acoe.org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Q52"/>
  <sheetViews>
    <sheetView showGridLines="0" tabSelected="1" zoomScale="85" zoomScaleNormal="85" zoomScalePageLayoutView="0" workbookViewId="0" topLeftCell="A10">
      <selection activeCell="T40" sqref="T40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1.57421875" style="0" customWidth="1"/>
    <col min="4" max="4" width="1.1484375" style="0" customWidth="1"/>
    <col min="10" max="10" width="5.140625" style="0" customWidth="1"/>
    <col min="11" max="11" width="9.00390625" style="0" customWidth="1"/>
    <col min="15" max="15" width="6.8515625" style="0" customWidth="1"/>
    <col min="16" max="16" width="27.421875" style="0" customWidth="1"/>
    <col min="17" max="17" width="0.13671875" style="0" customWidth="1"/>
  </cols>
  <sheetData>
    <row r="1" spans="1:16" ht="13.5">
      <c r="A1" s="342" t="s">
        <v>165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6" ht="13.5">
      <c r="A2" s="343" t="s">
        <v>152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13.5">
      <c r="A3" s="214"/>
      <c r="B3" s="215"/>
      <c r="C3" s="215"/>
      <c r="D3" s="215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ht="13.5">
      <c r="A4" s="342" t="s">
        <v>166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5" spans="1:16" ht="13.5">
      <c r="A5" s="216"/>
      <c r="B5" s="217"/>
      <c r="C5" s="216"/>
      <c r="D5" s="218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5">
      <c r="A6" s="219"/>
      <c r="B6" s="220"/>
      <c r="C6" s="219"/>
      <c r="D6" s="219"/>
      <c r="E6" s="221"/>
      <c r="F6" s="221"/>
      <c r="G6" s="221"/>
      <c r="H6" s="221"/>
      <c r="I6" s="222" t="s">
        <v>2</v>
      </c>
      <c r="J6" s="344" t="str">
        <f>IF('Budget Alternative Form'!E4="","",'Budget Alternative Form'!E4)</f>
        <v>Community School for Creative Education</v>
      </c>
      <c r="K6" s="344"/>
      <c r="L6" s="344"/>
      <c r="M6" s="344"/>
      <c r="N6" s="344"/>
      <c r="O6" s="344"/>
      <c r="P6" s="248"/>
    </row>
    <row r="7" spans="1:16" ht="15">
      <c r="A7" s="219"/>
      <c r="B7" s="220"/>
      <c r="C7" s="219"/>
      <c r="D7" s="219"/>
      <c r="E7" s="221"/>
      <c r="F7" s="221"/>
      <c r="G7" s="221"/>
      <c r="H7" s="221"/>
      <c r="I7" s="258" t="s">
        <v>201</v>
      </c>
      <c r="J7" s="344">
        <f>IF('Budget Alternative Form'!E5="","",'Budget Alternative Form'!E5)</f>
      </c>
      <c r="K7" s="344"/>
      <c r="L7" s="344"/>
      <c r="M7" s="344"/>
      <c r="N7" s="344"/>
      <c r="O7" s="344"/>
      <c r="P7" s="248"/>
    </row>
    <row r="8" spans="1:16" ht="15">
      <c r="A8" s="219"/>
      <c r="B8" s="220"/>
      <c r="C8" s="219"/>
      <c r="D8" s="219"/>
      <c r="E8" s="221"/>
      <c r="F8" s="221"/>
      <c r="G8" s="221"/>
      <c r="H8" s="221"/>
      <c r="I8" s="222" t="s">
        <v>3</v>
      </c>
      <c r="J8" s="344" t="str">
        <f>IF('Budget Alternative Form'!E6="","",'Budget Alternative Form'!E6)</f>
        <v>01-10017-0123968</v>
      </c>
      <c r="K8" s="344"/>
      <c r="L8" s="344"/>
      <c r="M8" s="344"/>
      <c r="N8" s="344"/>
      <c r="O8" s="344"/>
      <c r="P8" s="248"/>
    </row>
    <row r="9" spans="1:16" ht="15">
      <c r="A9" s="219"/>
      <c r="B9" s="220"/>
      <c r="C9" s="219"/>
      <c r="D9" s="219"/>
      <c r="E9" s="221"/>
      <c r="F9" s="221"/>
      <c r="G9" s="221"/>
      <c r="H9" s="221"/>
      <c r="I9" s="222" t="s">
        <v>4</v>
      </c>
      <c r="J9" s="344" t="str">
        <f>IF('Budget Alternative Form'!E7="","",'Budget Alternative Form'!E7)</f>
        <v>Alameda County Office of Education</v>
      </c>
      <c r="K9" s="344"/>
      <c r="L9" s="344"/>
      <c r="M9" s="344"/>
      <c r="N9" s="344"/>
      <c r="O9" s="344"/>
      <c r="P9" s="248"/>
    </row>
    <row r="10" spans="1:16" ht="15">
      <c r="A10" s="219"/>
      <c r="B10" s="220"/>
      <c r="C10" s="219"/>
      <c r="D10" s="219"/>
      <c r="E10" s="221"/>
      <c r="F10" s="221"/>
      <c r="G10" s="221"/>
      <c r="H10" s="221"/>
      <c r="I10" s="222" t="s">
        <v>5</v>
      </c>
      <c r="J10" s="344" t="str">
        <f>IF('Budget Alternative Form'!E8="","",'Budget Alternative Form'!E8)</f>
        <v>Alameda</v>
      </c>
      <c r="K10" s="344"/>
      <c r="L10" s="344"/>
      <c r="M10" s="344"/>
      <c r="N10" s="344"/>
      <c r="O10" s="344"/>
      <c r="P10" s="248"/>
    </row>
    <row r="11" spans="1:16" ht="15">
      <c r="A11" s="219"/>
      <c r="B11" s="220"/>
      <c r="C11" s="219"/>
      <c r="D11" s="219"/>
      <c r="E11" s="221"/>
      <c r="F11" s="221"/>
      <c r="G11" s="221"/>
      <c r="H11" s="221"/>
      <c r="I11" s="222" t="s">
        <v>6</v>
      </c>
      <c r="J11" s="344" t="str">
        <f>IF('Budget Alternative Form'!E9="","",'Budget Alternative Form'!E9)</f>
        <v>1284</v>
      </c>
      <c r="K11" s="344"/>
      <c r="L11" s="344"/>
      <c r="M11" s="344"/>
      <c r="N11" s="344"/>
      <c r="O11" s="344"/>
      <c r="P11" s="248"/>
    </row>
    <row r="12" spans="1:16" ht="15">
      <c r="A12" s="219"/>
      <c r="B12" s="220"/>
      <c r="C12" s="219"/>
      <c r="D12" s="219"/>
      <c r="E12" s="221"/>
      <c r="F12" s="221"/>
      <c r="G12" s="221"/>
      <c r="H12" s="221"/>
      <c r="I12" s="222" t="s">
        <v>7</v>
      </c>
      <c r="J12" s="344" t="str">
        <f>IF('Budget Alternative Form'!E10="","",'Budget Alternative Form'!E10)</f>
        <v>2022/23</v>
      </c>
      <c r="K12" s="344"/>
      <c r="L12" s="344"/>
      <c r="M12" s="344"/>
      <c r="N12" s="344"/>
      <c r="O12" s="344"/>
      <c r="P12" s="248"/>
    </row>
    <row r="13" spans="1:16" ht="14.25" thickBot="1">
      <c r="A13" s="223"/>
      <c r="B13" s="224"/>
      <c r="C13" s="223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</row>
    <row r="14" spans="1:16" ht="14.25" thickTop="1">
      <c r="A14" s="226"/>
      <c r="B14" s="227"/>
      <c r="C14" s="226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</row>
    <row r="15" spans="1:16" ht="13.5">
      <c r="A15" s="216"/>
      <c r="B15" s="217"/>
      <c r="C15" s="216"/>
      <c r="D15" s="225"/>
      <c r="E15" s="225" t="s">
        <v>167</v>
      </c>
      <c r="F15" s="229"/>
      <c r="G15" s="229"/>
      <c r="H15" s="229"/>
      <c r="I15" s="229"/>
      <c r="J15" s="229"/>
      <c r="K15" s="225"/>
      <c r="L15" s="229"/>
      <c r="M15" s="229"/>
      <c r="N15" s="229"/>
      <c r="O15" s="229"/>
      <c r="P15" s="229"/>
    </row>
    <row r="16" spans="1:16" ht="13.5">
      <c r="A16" s="216" t="s">
        <v>168</v>
      </c>
      <c r="B16" s="230" t="s">
        <v>249</v>
      </c>
      <c r="C16" s="223" t="s">
        <v>169</v>
      </c>
      <c r="D16" s="231"/>
      <c r="E16" s="232" t="str">
        <f>IF($J$12="","",$J$12)</f>
        <v>2022/23</v>
      </c>
      <c r="F16" s="231" t="s">
        <v>239</v>
      </c>
      <c r="G16" s="231"/>
      <c r="H16" s="231"/>
      <c r="I16" s="231"/>
      <c r="J16" s="231"/>
      <c r="K16" s="231"/>
      <c r="L16" s="231"/>
      <c r="M16" s="231"/>
      <c r="N16" s="231"/>
      <c r="O16" s="231"/>
      <c r="P16" s="231"/>
    </row>
    <row r="17" spans="1:16" ht="13.5">
      <c r="A17" s="216"/>
      <c r="B17" s="217"/>
      <c r="C17" s="216"/>
      <c r="D17" s="231"/>
      <c r="E17" s="233" t="s">
        <v>240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</row>
    <row r="18" spans="1:17" ht="13.5">
      <c r="A18" s="216"/>
      <c r="B18" s="217"/>
      <c r="C18" s="216"/>
      <c r="D18" s="231"/>
      <c r="E18" s="345" t="s">
        <v>241</v>
      </c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</row>
    <row r="19" spans="1:16" ht="29.25" customHeight="1">
      <c r="A19" s="216"/>
      <c r="B19" s="217"/>
      <c r="C19" s="216"/>
      <c r="D19" s="231"/>
      <c r="E19" s="231" t="s">
        <v>171</v>
      </c>
      <c r="F19" s="339"/>
      <c r="G19" s="346"/>
      <c r="H19" s="346"/>
      <c r="I19" s="346"/>
      <c r="J19" s="346"/>
      <c r="K19" s="231"/>
      <c r="L19" s="231" t="s">
        <v>172</v>
      </c>
      <c r="M19" s="338"/>
      <c r="N19" s="338"/>
      <c r="O19" s="338"/>
      <c r="P19" s="231"/>
    </row>
    <row r="20" spans="1:16" ht="13.5">
      <c r="A20" s="216"/>
      <c r="B20" s="217"/>
      <c r="C20" s="216"/>
      <c r="D20" s="217"/>
      <c r="E20" s="216"/>
      <c r="F20" s="234" t="s">
        <v>173</v>
      </c>
      <c r="G20" s="235"/>
      <c r="H20" s="235"/>
      <c r="I20" s="235"/>
      <c r="J20" s="235"/>
      <c r="K20" s="217"/>
      <c r="L20" s="217"/>
      <c r="M20" s="217"/>
      <c r="N20" s="217"/>
      <c r="O20" s="217"/>
      <c r="P20" s="217"/>
    </row>
    <row r="21" spans="1:16" ht="13.5">
      <c r="A21" s="216"/>
      <c r="B21" s="217"/>
      <c r="C21" s="216"/>
      <c r="D21" s="217"/>
      <c r="E21" s="216"/>
      <c r="F21" s="234" t="s">
        <v>174</v>
      </c>
      <c r="G21" s="235"/>
      <c r="H21" s="235"/>
      <c r="I21" s="235"/>
      <c r="J21" s="235"/>
      <c r="K21" s="217"/>
      <c r="L21" s="217"/>
      <c r="M21" s="217"/>
      <c r="N21" s="217"/>
      <c r="O21" s="217"/>
      <c r="P21" s="217"/>
    </row>
    <row r="22" spans="1:16" ht="27">
      <c r="A22" s="216"/>
      <c r="B22" s="217"/>
      <c r="C22" s="216"/>
      <c r="D22" s="231"/>
      <c r="E22" s="236" t="s">
        <v>175</v>
      </c>
      <c r="F22" s="338" t="s">
        <v>258</v>
      </c>
      <c r="G22" s="341"/>
      <c r="H22" s="341"/>
      <c r="I22" s="341"/>
      <c r="J22" s="341"/>
      <c r="K22" s="231"/>
      <c r="L22" s="231" t="s">
        <v>176</v>
      </c>
      <c r="M22" s="338" t="s">
        <v>259</v>
      </c>
      <c r="N22" s="338"/>
      <c r="O22" s="338"/>
      <c r="P22" s="231"/>
    </row>
    <row r="23" spans="1:16" ht="14.25" thickBot="1">
      <c r="A23" s="237"/>
      <c r="B23" s="225"/>
      <c r="C23" s="237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</row>
    <row r="24" spans="1:16" ht="13.5">
      <c r="A24" s="238"/>
      <c r="B24" s="239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</row>
    <row r="25" spans="1:16" ht="13.5">
      <c r="A25" s="216"/>
      <c r="B25" s="217"/>
      <c r="C25" s="216"/>
      <c r="D25" s="231"/>
      <c r="E25" s="225" t="s">
        <v>177</v>
      </c>
      <c r="F25" s="225"/>
      <c r="G25" s="225"/>
      <c r="H25" s="225"/>
      <c r="I25" s="225"/>
      <c r="J25" s="225"/>
      <c r="K25" s="231"/>
      <c r="L25" s="231"/>
      <c r="M25" s="225"/>
      <c r="N25" s="225"/>
      <c r="O25" s="225"/>
      <c r="P25" s="229"/>
    </row>
    <row r="26" spans="1:16" ht="13.5">
      <c r="A26" s="216" t="s">
        <v>168</v>
      </c>
      <c r="B26" s="230" t="s">
        <v>249</v>
      </c>
      <c r="C26" s="223" t="s">
        <v>169</v>
      </c>
      <c r="D26" s="231"/>
      <c r="E26" s="232" t="str">
        <f>IF($J$12="","",$J$12)</f>
        <v>2022/23</v>
      </c>
      <c r="F26" s="231" t="s">
        <v>170</v>
      </c>
      <c r="G26" s="231"/>
      <c r="H26" s="231"/>
      <c r="I26" s="231"/>
      <c r="J26" s="231"/>
      <c r="K26" s="231"/>
      <c r="L26" s="231"/>
      <c r="M26" s="231"/>
      <c r="N26" s="231"/>
      <c r="O26" s="231"/>
      <c r="P26" s="231"/>
    </row>
    <row r="27" spans="1:16" ht="13.5">
      <c r="A27" s="216"/>
      <c r="B27" s="217"/>
      <c r="C27" s="216"/>
      <c r="D27" s="231"/>
      <c r="E27" s="233" t="s">
        <v>178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</row>
    <row r="28" spans="1:16" ht="27.75" customHeight="1">
      <c r="A28" s="216"/>
      <c r="B28" s="217"/>
      <c r="C28" s="216"/>
      <c r="D28" s="231"/>
      <c r="E28" s="231" t="s">
        <v>171</v>
      </c>
      <c r="F28" s="339"/>
      <c r="G28" s="339"/>
      <c r="H28" s="339"/>
      <c r="I28" s="339"/>
      <c r="J28" s="339"/>
      <c r="K28" s="231"/>
      <c r="L28" s="231" t="s">
        <v>172</v>
      </c>
      <c r="M28" s="338"/>
      <c r="N28" s="338"/>
      <c r="O28" s="338"/>
      <c r="P28" s="231"/>
    </row>
    <row r="29" spans="1:16" ht="26.25">
      <c r="A29" s="216"/>
      <c r="B29" s="217"/>
      <c r="C29" s="216"/>
      <c r="D29" s="217"/>
      <c r="E29" s="217"/>
      <c r="F29" s="240" t="s">
        <v>179</v>
      </c>
      <c r="G29" s="240"/>
      <c r="H29" s="240"/>
      <c r="I29" s="240"/>
      <c r="J29" s="240"/>
      <c r="K29" s="217"/>
      <c r="L29" s="217"/>
      <c r="M29" s="241"/>
      <c r="N29" s="241"/>
      <c r="O29" s="241"/>
      <c r="P29" s="217"/>
    </row>
    <row r="30" spans="1:16" ht="12.75">
      <c r="A30" s="216"/>
      <c r="B30" s="217"/>
      <c r="C30" s="216"/>
      <c r="D30" s="217"/>
      <c r="E30" s="217"/>
      <c r="F30" s="215" t="s">
        <v>174</v>
      </c>
      <c r="G30" s="215"/>
      <c r="H30" s="215"/>
      <c r="I30" s="215"/>
      <c r="J30" s="215"/>
      <c r="K30" s="217"/>
      <c r="L30" s="217"/>
      <c r="M30" s="217"/>
      <c r="N30" s="217"/>
      <c r="O30" s="217"/>
      <c r="P30" s="217"/>
    </row>
    <row r="31" spans="1:16" ht="27">
      <c r="A31" s="216"/>
      <c r="B31" s="217"/>
      <c r="C31" s="216"/>
      <c r="D31" s="231"/>
      <c r="E31" s="236" t="s">
        <v>175</v>
      </c>
      <c r="F31" s="338" t="s">
        <v>260</v>
      </c>
      <c r="G31" s="338"/>
      <c r="H31" s="338"/>
      <c r="I31" s="338"/>
      <c r="J31" s="338"/>
      <c r="K31" s="231"/>
      <c r="L31" s="231" t="s">
        <v>176</v>
      </c>
      <c r="M31" s="338" t="s">
        <v>261</v>
      </c>
      <c r="N31" s="338"/>
      <c r="O31" s="338"/>
      <c r="P31" s="231"/>
    </row>
    <row r="32" spans="1:16" ht="13.5" thickBot="1">
      <c r="A32" s="223"/>
      <c r="B32" s="224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</row>
    <row r="33" spans="1:16" ht="13.5" thickTop="1">
      <c r="A33" s="226"/>
      <c r="B33" s="227"/>
      <c r="C33" s="226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</row>
    <row r="34" spans="1:16" ht="13.5">
      <c r="A34" s="216"/>
      <c r="B34" s="217"/>
      <c r="C34" s="216"/>
      <c r="D34" s="217"/>
      <c r="E34" s="225" t="s">
        <v>181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17"/>
    </row>
    <row r="35" spans="1:16" ht="12.75">
      <c r="A35" s="216"/>
      <c r="B35" s="217"/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1:16" ht="13.5">
      <c r="A36" s="216"/>
      <c r="B36" s="217"/>
      <c r="C36" s="216"/>
      <c r="D36" s="217"/>
      <c r="E36" s="243" t="s">
        <v>182</v>
      </c>
      <c r="F36" s="244"/>
      <c r="G36" s="244"/>
      <c r="H36" s="244"/>
      <c r="I36" s="244"/>
      <c r="J36" s="244"/>
      <c r="K36" s="231"/>
      <c r="L36" s="243" t="s">
        <v>183</v>
      </c>
      <c r="M36" s="244"/>
      <c r="N36" s="244"/>
      <c r="O36" s="244"/>
      <c r="P36" s="244"/>
    </row>
    <row r="37" spans="1:16" ht="22.5" customHeight="1">
      <c r="A37" s="216"/>
      <c r="B37" s="217"/>
      <c r="C37" s="216"/>
      <c r="D37" s="217"/>
      <c r="E37" s="338" t="s">
        <v>260</v>
      </c>
      <c r="F37" s="338"/>
      <c r="G37" s="338"/>
      <c r="H37" s="338"/>
      <c r="I37" s="250"/>
      <c r="J37" s="250"/>
      <c r="K37" s="225"/>
      <c r="L37" s="338" t="s">
        <v>254</v>
      </c>
      <c r="M37" s="338"/>
      <c r="N37" s="338"/>
      <c r="O37" s="338"/>
      <c r="P37" s="249"/>
    </row>
    <row r="38" spans="1:16" ht="13.5">
      <c r="A38" s="216"/>
      <c r="B38" s="217"/>
      <c r="C38" s="216"/>
      <c r="D38" s="217"/>
      <c r="E38" s="245" t="s">
        <v>184</v>
      </c>
      <c r="F38" s="245"/>
      <c r="G38" s="245"/>
      <c r="H38" s="245"/>
      <c r="I38" s="225"/>
      <c r="J38" s="229"/>
      <c r="K38" s="231"/>
      <c r="L38" s="245" t="s">
        <v>184</v>
      </c>
      <c r="M38" s="245"/>
      <c r="N38" s="245"/>
      <c r="O38" s="245"/>
      <c r="P38" s="225"/>
    </row>
    <row r="39" spans="1:16" ht="19.5" customHeight="1">
      <c r="A39" s="216"/>
      <c r="B39" s="217"/>
      <c r="C39" s="216"/>
      <c r="D39" s="217"/>
      <c r="E39" s="338" t="s">
        <v>261</v>
      </c>
      <c r="F39" s="338"/>
      <c r="G39" s="338"/>
      <c r="H39" s="338"/>
      <c r="I39" s="250"/>
      <c r="J39" s="250"/>
      <c r="K39" s="225"/>
      <c r="L39" s="338" t="s">
        <v>255</v>
      </c>
      <c r="M39" s="338"/>
      <c r="N39" s="338"/>
      <c r="O39" s="338"/>
      <c r="P39" s="249"/>
    </row>
    <row r="40" spans="1:16" ht="13.5">
      <c r="A40" s="216"/>
      <c r="B40" s="217"/>
      <c r="C40" s="216"/>
      <c r="D40" s="217"/>
      <c r="E40" s="245" t="s">
        <v>185</v>
      </c>
      <c r="F40" s="245"/>
      <c r="G40" s="245"/>
      <c r="H40" s="245"/>
      <c r="I40" s="225"/>
      <c r="J40" s="225"/>
      <c r="K40" s="231"/>
      <c r="L40" s="245" t="s">
        <v>185</v>
      </c>
      <c r="M40" s="245"/>
      <c r="N40" s="245"/>
      <c r="O40" s="245"/>
      <c r="P40" s="229"/>
    </row>
    <row r="41" spans="1:16" ht="19.5" customHeight="1">
      <c r="A41" s="216"/>
      <c r="B41" s="217"/>
      <c r="C41" s="216"/>
      <c r="D41" s="217"/>
      <c r="E41" s="338" t="s">
        <v>262</v>
      </c>
      <c r="F41" s="338"/>
      <c r="G41" s="338"/>
      <c r="H41" s="338"/>
      <c r="I41" s="250"/>
      <c r="J41" s="250"/>
      <c r="K41" s="225"/>
      <c r="L41" s="338" t="s">
        <v>256</v>
      </c>
      <c r="M41" s="338"/>
      <c r="N41" s="338"/>
      <c r="O41" s="338"/>
      <c r="P41" s="249"/>
    </row>
    <row r="42" spans="1:16" ht="13.5">
      <c r="A42" s="246"/>
      <c r="B42" s="231"/>
      <c r="C42" s="246"/>
      <c r="D42" s="231"/>
      <c r="E42" s="245" t="s">
        <v>186</v>
      </c>
      <c r="F42" s="245"/>
      <c r="G42" s="245"/>
      <c r="H42" s="245"/>
      <c r="I42" s="225"/>
      <c r="J42" s="225"/>
      <c r="K42" s="231"/>
      <c r="L42" s="245" t="s">
        <v>186</v>
      </c>
      <c r="M42" s="245"/>
      <c r="N42" s="245"/>
      <c r="O42" s="245"/>
      <c r="P42" s="225"/>
    </row>
    <row r="43" spans="1:16" ht="19.5" customHeight="1">
      <c r="A43" s="246"/>
      <c r="B43" s="231"/>
      <c r="C43" s="246"/>
      <c r="D43" s="231"/>
      <c r="E43" s="340" t="s">
        <v>263</v>
      </c>
      <c r="F43" s="338"/>
      <c r="G43" s="338"/>
      <c r="H43" s="338"/>
      <c r="I43" s="250"/>
      <c r="J43" s="250"/>
      <c r="K43" s="231"/>
      <c r="L43" s="340" t="s">
        <v>257</v>
      </c>
      <c r="M43" s="338"/>
      <c r="N43" s="338"/>
      <c r="O43" s="338"/>
      <c r="P43" s="250"/>
    </row>
    <row r="44" spans="1:16" ht="13.5">
      <c r="A44" s="246"/>
      <c r="B44" s="231"/>
      <c r="C44" s="246"/>
      <c r="D44" s="231"/>
      <c r="E44" s="245" t="s">
        <v>187</v>
      </c>
      <c r="F44" s="245"/>
      <c r="G44" s="245"/>
      <c r="H44" s="245"/>
      <c r="I44" s="225"/>
      <c r="J44" s="229"/>
      <c r="K44" s="231"/>
      <c r="L44" s="245" t="s">
        <v>187</v>
      </c>
      <c r="M44" s="245"/>
      <c r="N44" s="245"/>
      <c r="O44" s="245"/>
      <c r="P44" s="225"/>
    </row>
    <row r="45" spans="1:16" ht="14.25" thickBot="1">
      <c r="A45" s="237"/>
      <c r="B45" s="225"/>
      <c r="C45" s="237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46" spans="1:16" ht="13.5">
      <c r="A46" s="238"/>
      <c r="B46" s="239"/>
      <c r="C46" s="238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</row>
    <row r="47" spans="1:16" ht="13.5">
      <c r="A47" s="216"/>
      <c r="B47" s="217"/>
      <c r="C47" s="216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9"/>
    </row>
    <row r="48" spans="1:16" ht="13.5">
      <c r="A48" s="216" t="s">
        <v>168</v>
      </c>
      <c r="B48" s="230" t="s">
        <v>249</v>
      </c>
      <c r="C48" s="223" t="s">
        <v>169</v>
      </c>
      <c r="D48" s="231"/>
      <c r="E48" s="232" t="str">
        <f>IF($J$12="","",$J$12)</f>
        <v>2022/23</v>
      </c>
      <c r="F48" s="231" t="s">
        <v>170</v>
      </c>
      <c r="G48" s="231"/>
      <c r="H48" s="231"/>
      <c r="I48" s="231"/>
      <c r="J48" s="231"/>
      <c r="K48" s="231"/>
      <c r="L48" s="231"/>
      <c r="M48" s="231"/>
      <c r="N48" s="231"/>
      <c r="O48" s="231"/>
      <c r="P48" s="231"/>
    </row>
    <row r="49" spans="1:16" ht="13.5">
      <c r="A49" s="216"/>
      <c r="B49" s="217"/>
      <c r="C49" s="216"/>
      <c r="D49" s="231"/>
      <c r="E49" s="217" t="s">
        <v>180</v>
      </c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</row>
    <row r="50" spans="1:16" ht="30" customHeight="1">
      <c r="A50" s="216"/>
      <c r="B50" s="217"/>
      <c r="C50" s="216"/>
      <c r="D50" s="231"/>
      <c r="E50" s="231" t="s">
        <v>171</v>
      </c>
      <c r="F50" s="339"/>
      <c r="G50" s="339"/>
      <c r="H50" s="339"/>
      <c r="I50" s="339"/>
      <c r="J50" s="339"/>
      <c r="K50" s="231"/>
      <c r="L50" s="231" t="s">
        <v>172</v>
      </c>
      <c r="M50" s="338"/>
      <c r="N50" s="338"/>
      <c r="O50" s="338"/>
      <c r="P50" s="231"/>
    </row>
    <row r="51" spans="1:16" ht="13.5">
      <c r="A51" s="216"/>
      <c r="B51" s="217"/>
      <c r="C51" s="216"/>
      <c r="D51" s="231"/>
      <c r="E51" s="231"/>
      <c r="F51" s="215" t="s">
        <v>188</v>
      </c>
      <c r="G51" s="215"/>
      <c r="H51" s="215"/>
      <c r="I51" s="215"/>
      <c r="J51" s="215"/>
      <c r="K51" s="242"/>
      <c r="L51" s="231"/>
      <c r="M51" s="231"/>
      <c r="N51" s="231"/>
      <c r="O51" s="231"/>
      <c r="P51" s="231"/>
    </row>
    <row r="52" spans="1:16" ht="13.5">
      <c r="A52" s="216"/>
      <c r="B52" s="217"/>
      <c r="C52" s="216"/>
      <c r="D52" s="231"/>
      <c r="E52" s="231"/>
      <c r="F52" s="215"/>
      <c r="G52" s="215"/>
      <c r="H52" s="215"/>
      <c r="I52" s="215"/>
      <c r="J52" s="215"/>
      <c r="K52" s="242"/>
      <c r="L52" s="231"/>
      <c r="M52" s="231"/>
      <c r="N52" s="231"/>
      <c r="O52" s="231"/>
      <c r="P52" s="231"/>
    </row>
  </sheetData>
  <sheetProtection selectLockedCells="1"/>
  <mergeCells count="29">
    <mergeCell ref="E41:H41"/>
    <mergeCell ref="E43:H43"/>
    <mergeCell ref="J11:O11"/>
    <mergeCell ref="J6:O6"/>
    <mergeCell ref="J7:O7"/>
    <mergeCell ref="J8:O8"/>
    <mergeCell ref="E37:H37"/>
    <mergeCell ref="E39:H39"/>
    <mergeCell ref="F19:J19"/>
    <mergeCell ref="M19:O19"/>
    <mergeCell ref="F22:J22"/>
    <mergeCell ref="M22:O22"/>
    <mergeCell ref="A1:P1"/>
    <mergeCell ref="A2:P2"/>
    <mergeCell ref="A4:P4"/>
    <mergeCell ref="J12:O12"/>
    <mergeCell ref="J10:O10"/>
    <mergeCell ref="J9:O9"/>
    <mergeCell ref="E18:Q18"/>
    <mergeCell ref="M50:O50"/>
    <mergeCell ref="F28:J28"/>
    <mergeCell ref="M28:O28"/>
    <mergeCell ref="F31:J31"/>
    <mergeCell ref="M31:O31"/>
    <mergeCell ref="F50:J50"/>
    <mergeCell ref="L37:O37"/>
    <mergeCell ref="L39:O39"/>
    <mergeCell ref="L41:O41"/>
    <mergeCell ref="L43:O43"/>
  </mergeCells>
  <hyperlinks>
    <hyperlink ref="L43" r:id="rId1" display="slefkowitz@csmci.com"/>
    <hyperlink ref="E43" r:id="rId2" display="juwenl@acoe.org"/>
  </hyperlinks>
  <printOptions horizontalCentered="1"/>
  <pageMargins left="0.5" right="0.5" top="0.75" bottom="0.75" header="0.5" footer="0.5"/>
  <pageSetup fitToHeight="1" fitToWidth="1" horizontalDpi="600" verticalDpi="600" orientation="portrait" scale="75" r:id="rId4"/>
  <headerFooter alignWithMargins="0">
    <oddFooter>&amp;R&amp;8Revised 5/8/19
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M157"/>
  <sheetViews>
    <sheetView showGridLines="0" zoomScalePageLayoutView="0" workbookViewId="0" topLeftCell="A118">
      <selection activeCell="D144" sqref="D144"/>
    </sheetView>
  </sheetViews>
  <sheetFormatPr defaultColWidth="9.140625" defaultRowHeight="12.75"/>
  <cols>
    <col min="1" max="1" width="2.57421875" style="2" customWidth="1"/>
    <col min="2" max="2" width="2.8515625" style="2" customWidth="1"/>
    <col min="3" max="3" width="2.57421875" style="2" customWidth="1"/>
    <col min="4" max="4" width="58.57421875" style="2" customWidth="1"/>
    <col min="5" max="5" width="18.8515625" style="2" customWidth="1"/>
    <col min="6" max="9" width="17.421875" style="2" customWidth="1"/>
    <col min="10" max="10" width="1.421875" style="2" customWidth="1"/>
    <col min="11" max="12" width="9.140625" style="2" customWidth="1"/>
    <col min="13" max="13" width="9.140625" style="2" hidden="1" customWidth="1"/>
    <col min="14" max="14" width="9.140625" style="2" customWidth="1"/>
    <col min="15" max="16384" width="9.140625" style="2" customWidth="1"/>
  </cols>
  <sheetData>
    <row r="1" spans="1:10" ht="19.5" customHeight="1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1"/>
    </row>
    <row r="2" spans="1:10" ht="18.75" customHeight="1">
      <c r="A2" s="356" t="s">
        <v>152</v>
      </c>
      <c r="B2" s="355"/>
      <c r="C2" s="355"/>
      <c r="D2" s="355"/>
      <c r="E2" s="355"/>
      <c r="F2" s="355"/>
      <c r="G2" s="355"/>
      <c r="H2" s="355"/>
      <c r="I2" s="355"/>
      <c r="J2" s="1"/>
    </row>
    <row r="3" spans="1:10" ht="19.5" customHeight="1">
      <c r="A3" s="118"/>
      <c r="B3" s="119"/>
      <c r="C3" s="119"/>
      <c r="D3" s="119"/>
      <c r="E3" s="119"/>
      <c r="F3" s="119"/>
      <c r="G3" s="119"/>
      <c r="H3" s="119"/>
      <c r="I3" s="247"/>
      <c r="J3" s="1"/>
    </row>
    <row r="4" spans="1:10" ht="19.5" customHeight="1">
      <c r="A4" s="348" t="s">
        <v>2</v>
      </c>
      <c r="B4" s="348"/>
      <c r="C4" s="348"/>
      <c r="D4" s="348"/>
      <c r="E4" s="357" t="s">
        <v>250</v>
      </c>
      <c r="F4" s="357"/>
      <c r="G4" s="357"/>
      <c r="H4" s="120"/>
      <c r="I4" s="30"/>
      <c r="J4" s="1"/>
    </row>
    <row r="5" spans="1:10" ht="19.5" customHeight="1">
      <c r="A5" s="6"/>
      <c r="B5" s="6"/>
      <c r="C5" s="6"/>
      <c r="D5" s="258" t="s">
        <v>201</v>
      </c>
      <c r="E5" s="357"/>
      <c r="F5" s="357"/>
      <c r="G5" s="357"/>
      <c r="H5" s="120"/>
      <c r="I5" s="30"/>
      <c r="J5" s="1"/>
    </row>
    <row r="6" spans="1:10" ht="19.5" customHeight="1">
      <c r="A6" s="348" t="s">
        <v>3</v>
      </c>
      <c r="B6" s="348"/>
      <c r="C6" s="348"/>
      <c r="D6" s="348"/>
      <c r="E6" s="353" t="s">
        <v>251</v>
      </c>
      <c r="F6" s="353"/>
      <c r="G6" s="353"/>
      <c r="H6" s="121"/>
      <c r="I6" s="30"/>
      <c r="J6" s="1"/>
    </row>
    <row r="7" spans="1:10" ht="19.5" customHeight="1">
      <c r="A7" s="348" t="s">
        <v>4</v>
      </c>
      <c r="B7" s="348"/>
      <c r="C7" s="348"/>
      <c r="D7" s="348"/>
      <c r="E7" s="353" t="s">
        <v>252</v>
      </c>
      <c r="F7" s="353"/>
      <c r="G7" s="353"/>
      <c r="H7" s="120"/>
      <c r="I7" s="30"/>
      <c r="J7" s="1"/>
    </row>
    <row r="8" spans="1:13" ht="19.5" customHeight="1">
      <c r="A8" s="348" t="s">
        <v>5</v>
      </c>
      <c r="B8" s="348"/>
      <c r="C8" s="348"/>
      <c r="D8" s="348"/>
      <c r="E8" s="353" t="s">
        <v>248</v>
      </c>
      <c r="F8" s="353"/>
      <c r="G8" s="353"/>
      <c r="H8" s="120"/>
      <c r="I8" s="30"/>
      <c r="J8" s="1"/>
      <c r="M8" s="122" t="s">
        <v>153</v>
      </c>
    </row>
    <row r="9" spans="1:13" ht="19.5" customHeight="1">
      <c r="A9" s="348" t="s">
        <v>6</v>
      </c>
      <c r="B9" s="348"/>
      <c r="C9" s="348"/>
      <c r="D9" s="348"/>
      <c r="E9" s="354" t="s">
        <v>253</v>
      </c>
      <c r="F9" s="354"/>
      <c r="G9" s="354"/>
      <c r="H9" s="120"/>
      <c r="I9" s="30"/>
      <c r="J9" s="1"/>
      <c r="M9" s="292" t="s">
        <v>154</v>
      </c>
    </row>
    <row r="10" spans="1:13" ht="19.5" customHeight="1">
      <c r="A10" s="347" t="s">
        <v>155</v>
      </c>
      <c r="B10" s="348"/>
      <c r="C10" s="348"/>
      <c r="D10" s="348"/>
      <c r="E10" s="336" t="s">
        <v>242</v>
      </c>
      <c r="F10" s="123"/>
      <c r="G10" s="123"/>
      <c r="H10" s="124"/>
      <c r="I10" s="30"/>
      <c r="J10" s="1"/>
      <c r="M10" s="293" t="s">
        <v>28</v>
      </c>
    </row>
    <row r="11" spans="1:13" ht="19.5" customHeight="1">
      <c r="A11" s="9"/>
      <c r="B11" s="9"/>
      <c r="C11" s="9"/>
      <c r="D11" s="9"/>
      <c r="E11" s="8"/>
      <c r="F11" s="10"/>
      <c r="G11" s="10"/>
      <c r="H11" s="125"/>
      <c r="I11" s="30"/>
      <c r="J11" s="1"/>
      <c r="M11" s="293" t="s">
        <v>29</v>
      </c>
    </row>
    <row r="12" spans="1:13" s="129" customFormat="1" ht="18.75" customHeight="1">
      <c r="A12" s="11" t="s">
        <v>8</v>
      </c>
      <c r="B12" s="6"/>
      <c r="C12" s="6"/>
      <c r="D12" s="6"/>
      <c r="E12" s="126"/>
      <c r="F12" s="127"/>
      <c r="G12" s="127"/>
      <c r="H12" s="127"/>
      <c r="I12" s="127"/>
      <c r="J12" s="128"/>
      <c r="M12" s="293" t="s">
        <v>222</v>
      </c>
    </row>
    <row r="13" spans="1:13" ht="15">
      <c r="A13" s="12"/>
      <c r="B13" s="13" t="s">
        <v>249</v>
      </c>
      <c r="C13" s="130" t="s">
        <v>156</v>
      </c>
      <c r="D13" s="15"/>
      <c r="E13" s="8"/>
      <c r="F13" s="10"/>
      <c r="G13" s="10"/>
      <c r="H13" s="10"/>
      <c r="I13" s="10"/>
      <c r="J13" s="1"/>
      <c r="M13" s="293" t="s">
        <v>223</v>
      </c>
    </row>
    <row r="14" spans="1:13" ht="6.75" customHeight="1">
      <c r="A14" s="12"/>
      <c r="B14" s="16"/>
      <c r="C14" s="9"/>
      <c r="D14" s="9"/>
      <c r="E14" s="8"/>
      <c r="F14" s="10"/>
      <c r="G14" s="10"/>
      <c r="H14" s="10"/>
      <c r="I14" s="10"/>
      <c r="J14" s="1"/>
      <c r="M14" s="293" t="s">
        <v>224</v>
      </c>
    </row>
    <row r="15" spans="1:13" ht="15">
      <c r="A15" s="12"/>
      <c r="B15" s="13"/>
      <c r="C15" s="19" t="s">
        <v>157</v>
      </c>
      <c r="D15" s="19"/>
      <c r="E15" s="8"/>
      <c r="F15" s="10"/>
      <c r="G15" s="10"/>
      <c r="H15" s="10"/>
      <c r="I15" s="10"/>
      <c r="J15" s="1"/>
      <c r="M15" s="293" t="s">
        <v>238</v>
      </c>
    </row>
    <row r="16" spans="1:13" ht="18.75" customHeight="1" thickBot="1">
      <c r="A16" s="20"/>
      <c r="B16" s="20"/>
      <c r="C16" s="20"/>
      <c r="D16" s="20"/>
      <c r="E16" s="20"/>
      <c r="F16" s="21"/>
      <c r="G16" s="21"/>
      <c r="H16" s="21"/>
      <c r="I16" s="21"/>
      <c r="J16" s="1"/>
      <c r="M16" s="293" t="s">
        <v>242</v>
      </c>
    </row>
    <row r="17" spans="1:13" ht="19.5" customHeight="1">
      <c r="A17" s="131"/>
      <c r="B17" s="132"/>
      <c r="C17" s="132"/>
      <c r="D17" s="133"/>
      <c r="E17" s="134"/>
      <c r="F17" s="259" t="s">
        <v>158</v>
      </c>
      <c r="G17" s="349" t="s">
        <v>159</v>
      </c>
      <c r="H17" s="350"/>
      <c r="I17" s="135"/>
      <c r="J17" s="28"/>
      <c r="M17" s="293" t="s">
        <v>243</v>
      </c>
    </row>
    <row r="18" spans="1:13" ht="19.5" customHeight="1">
      <c r="A18" s="136"/>
      <c r="B18" s="137"/>
      <c r="C18" s="137"/>
      <c r="D18" s="138" t="s">
        <v>16</v>
      </c>
      <c r="E18" s="139" t="s">
        <v>17</v>
      </c>
      <c r="F18" s="140" t="s">
        <v>160</v>
      </c>
      <c r="G18" s="322" t="s">
        <v>161</v>
      </c>
      <c r="H18" s="310" t="s">
        <v>162</v>
      </c>
      <c r="I18" s="143" t="s">
        <v>20</v>
      </c>
      <c r="J18" s="28"/>
      <c r="M18" s="293" t="s">
        <v>244</v>
      </c>
    </row>
    <row r="19" spans="1:13" ht="19.5" customHeight="1">
      <c r="A19" s="144" t="s">
        <v>22</v>
      </c>
      <c r="B19" s="145" t="s">
        <v>23</v>
      </c>
      <c r="C19" s="146"/>
      <c r="D19" s="146"/>
      <c r="E19" s="147" t="s">
        <v>24</v>
      </c>
      <c r="F19" s="148"/>
      <c r="G19" s="149"/>
      <c r="H19" s="327"/>
      <c r="I19" s="150"/>
      <c r="J19" s="28"/>
      <c r="M19" s="293"/>
    </row>
    <row r="20" spans="1:13" ht="19.5" customHeight="1">
      <c r="A20" s="144"/>
      <c r="B20" s="151" t="s">
        <v>25</v>
      </c>
      <c r="C20" s="41" t="s">
        <v>221</v>
      </c>
      <c r="D20" s="146"/>
      <c r="E20" s="152" t="s">
        <v>24</v>
      </c>
      <c r="F20" s="148"/>
      <c r="G20" s="149"/>
      <c r="H20" s="327"/>
      <c r="I20" s="150"/>
      <c r="J20" s="28"/>
      <c r="M20" s="293"/>
    </row>
    <row r="21" spans="1:13" ht="19.5" customHeight="1">
      <c r="A21" s="144"/>
      <c r="B21" s="145"/>
      <c r="C21" s="146"/>
      <c r="D21" s="146" t="s">
        <v>26</v>
      </c>
      <c r="E21" s="153">
        <v>8011</v>
      </c>
      <c r="F21" s="154">
        <v>1126621</v>
      </c>
      <c r="G21" s="155">
        <v>1273867</v>
      </c>
      <c r="H21" s="312"/>
      <c r="I21" s="156">
        <f>SUM(G21:H21)</f>
        <v>1273867</v>
      </c>
      <c r="J21" s="28"/>
      <c r="M21" s="293"/>
    </row>
    <row r="22" spans="1:13" ht="19.5" customHeight="1">
      <c r="A22" s="144"/>
      <c r="B22" s="145"/>
      <c r="C22" s="146"/>
      <c r="D22" s="41" t="s">
        <v>220</v>
      </c>
      <c r="E22" s="55">
        <v>8012</v>
      </c>
      <c r="F22" s="154">
        <v>424451</v>
      </c>
      <c r="G22" s="155">
        <v>383136</v>
      </c>
      <c r="H22" s="312"/>
      <c r="I22" s="156">
        <f>SUM(G22:H22)</f>
        <v>383136</v>
      </c>
      <c r="J22" s="28"/>
      <c r="M22" s="293"/>
    </row>
    <row r="23" spans="1:13" ht="19.5" customHeight="1">
      <c r="A23" s="144"/>
      <c r="B23" s="145"/>
      <c r="C23" s="146"/>
      <c r="D23" s="146" t="s">
        <v>27</v>
      </c>
      <c r="E23" s="158">
        <v>8019</v>
      </c>
      <c r="F23" s="154">
        <v>0</v>
      </c>
      <c r="G23" s="155">
        <v>0</v>
      </c>
      <c r="H23" s="312">
        <v>0</v>
      </c>
      <c r="I23" s="156">
        <f>SUM(G23:H23)</f>
        <v>0</v>
      </c>
      <c r="J23" s="28"/>
      <c r="M23" s="293"/>
    </row>
    <row r="24" spans="1:10" ht="19.5" customHeight="1">
      <c r="A24" s="144"/>
      <c r="B24" s="145"/>
      <c r="C24" s="146"/>
      <c r="D24" s="146" t="s">
        <v>227</v>
      </c>
      <c r="E24" s="153">
        <v>8096</v>
      </c>
      <c r="F24" s="154">
        <v>526671</v>
      </c>
      <c r="G24" s="155">
        <v>579040</v>
      </c>
      <c r="H24" s="319"/>
      <c r="I24" s="156">
        <f>SUM(G24)</f>
        <v>579040</v>
      </c>
      <c r="J24" s="28"/>
    </row>
    <row r="25" spans="1:10" ht="19.5" customHeight="1">
      <c r="A25" s="144"/>
      <c r="B25" s="145"/>
      <c r="C25" s="146"/>
      <c r="D25" s="146" t="s">
        <v>228</v>
      </c>
      <c r="E25" s="161" t="s">
        <v>30</v>
      </c>
      <c r="F25" s="154">
        <v>0</v>
      </c>
      <c r="G25" s="155">
        <v>0</v>
      </c>
      <c r="H25" s="328">
        <v>0</v>
      </c>
      <c r="I25" s="156">
        <f>SUM(G25:H25)</f>
        <v>0</v>
      </c>
      <c r="J25" s="28"/>
    </row>
    <row r="26" spans="1:10" ht="19.5" customHeight="1">
      <c r="A26" s="144"/>
      <c r="B26" s="145"/>
      <c r="C26" s="146"/>
      <c r="D26" s="146" t="s">
        <v>229</v>
      </c>
      <c r="E26" s="160" t="s">
        <v>24</v>
      </c>
      <c r="F26" s="296">
        <f>SUM(F21:F25)</f>
        <v>2077743</v>
      </c>
      <c r="G26" s="331">
        <f>SUM(G21:G25)</f>
        <v>2236043</v>
      </c>
      <c r="H26" s="329">
        <f>SUM(H21:H25)</f>
        <v>0</v>
      </c>
      <c r="I26" s="296">
        <f>SUM(I21:I25)</f>
        <v>2236043</v>
      </c>
      <c r="J26" s="28"/>
    </row>
    <row r="27" spans="1:10" ht="19.5" customHeight="1">
      <c r="A27" s="144"/>
      <c r="B27" s="145"/>
      <c r="C27" s="146"/>
      <c r="D27" s="146"/>
      <c r="E27" s="152" t="s">
        <v>24</v>
      </c>
      <c r="F27" s="164"/>
      <c r="G27" s="165"/>
      <c r="H27" s="316"/>
      <c r="I27" s="166"/>
      <c r="J27" s="28"/>
    </row>
    <row r="28" spans="1:10" ht="19.5" customHeight="1">
      <c r="A28" s="144"/>
      <c r="B28" s="151" t="s">
        <v>31</v>
      </c>
      <c r="C28" s="167" t="s">
        <v>163</v>
      </c>
      <c r="D28" s="146"/>
      <c r="E28" s="152" t="s">
        <v>24</v>
      </c>
      <c r="F28" s="148"/>
      <c r="G28" s="149"/>
      <c r="H28" s="311"/>
      <c r="I28" s="168"/>
      <c r="J28" s="28"/>
    </row>
    <row r="29" spans="1:10" ht="19.5" customHeight="1">
      <c r="A29" s="144"/>
      <c r="B29" s="146"/>
      <c r="C29" s="146"/>
      <c r="D29" s="146" t="s">
        <v>225</v>
      </c>
      <c r="E29" s="169">
        <v>8290</v>
      </c>
      <c r="F29" s="154">
        <v>118964</v>
      </c>
      <c r="G29" s="170"/>
      <c r="H29" s="312">
        <v>123426</v>
      </c>
      <c r="I29" s="156">
        <f>SUM(G29:H29)</f>
        <v>123426</v>
      </c>
      <c r="J29" s="28"/>
    </row>
    <row r="30" spans="1:10" ht="19.5" customHeight="1">
      <c r="A30" s="144"/>
      <c r="B30" s="146"/>
      <c r="C30" s="146"/>
      <c r="D30" s="146" t="s">
        <v>33</v>
      </c>
      <c r="E30" s="158" t="s">
        <v>34</v>
      </c>
      <c r="F30" s="154">
        <v>82326</v>
      </c>
      <c r="G30" s="170"/>
      <c r="H30" s="312">
        <v>79826</v>
      </c>
      <c r="I30" s="156">
        <f>SUM(G30:H30)</f>
        <v>79826</v>
      </c>
      <c r="J30" s="28"/>
    </row>
    <row r="31" spans="1:10" ht="19.5" customHeight="1">
      <c r="A31" s="144"/>
      <c r="B31" s="146"/>
      <c r="C31" s="146"/>
      <c r="D31" s="146" t="s">
        <v>35</v>
      </c>
      <c r="E31" s="160">
        <v>8220</v>
      </c>
      <c r="F31" s="154">
        <v>78646</v>
      </c>
      <c r="G31" s="170"/>
      <c r="H31" s="312">
        <v>81005</v>
      </c>
      <c r="I31" s="156">
        <f>SUM(G31:H31)</f>
        <v>81005</v>
      </c>
      <c r="J31" s="28"/>
    </row>
    <row r="32" spans="1:10" ht="19.5" customHeight="1">
      <c r="A32" s="144"/>
      <c r="B32" s="146"/>
      <c r="C32" s="146"/>
      <c r="D32" s="146" t="s">
        <v>230</v>
      </c>
      <c r="E32" s="160">
        <v>8221</v>
      </c>
      <c r="F32" s="154">
        <v>0</v>
      </c>
      <c r="G32" s="170"/>
      <c r="H32" s="312">
        <v>0</v>
      </c>
      <c r="I32" s="156">
        <f>SUM(G32:H32)</f>
        <v>0</v>
      </c>
      <c r="J32" s="28"/>
    </row>
    <row r="33" spans="1:10" ht="19.5" customHeight="1">
      <c r="A33" s="144"/>
      <c r="B33" s="146"/>
      <c r="C33" s="146"/>
      <c r="D33" s="146" t="s">
        <v>36</v>
      </c>
      <c r="E33" s="158" t="s">
        <v>37</v>
      </c>
      <c r="F33" s="154">
        <v>364100</v>
      </c>
      <c r="G33" s="170"/>
      <c r="H33" s="312">
        <v>536170</v>
      </c>
      <c r="I33" s="156">
        <f>SUM(G33:H33)</f>
        <v>536170</v>
      </c>
      <c r="J33" s="28"/>
    </row>
    <row r="34" spans="1:10" ht="19.5" customHeight="1">
      <c r="A34" s="144"/>
      <c r="B34" s="146"/>
      <c r="C34" s="146"/>
      <c r="D34" s="146" t="s">
        <v>38</v>
      </c>
      <c r="E34" s="160" t="s">
        <v>24</v>
      </c>
      <c r="F34" s="162">
        <f>SUM(F29:F33)</f>
        <v>644036</v>
      </c>
      <c r="G34" s="163">
        <f>SUM(G29:G33)</f>
        <v>0</v>
      </c>
      <c r="H34" s="315">
        <f>SUM(H29:H33)</f>
        <v>820427</v>
      </c>
      <c r="I34" s="162">
        <f>SUM(I29:I33)</f>
        <v>820427</v>
      </c>
      <c r="J34" s="28"/>
    </row>
    <row r="35" spans="1:10" ht="19.5" customHeight="1">
      <c r="A35" s="144"/>
      <c r="B35" s="146"/>
      <c r="C35" s="146"/>
      <c r="D35" s="146"/>
      <c r="E35" s="152" t="s">
        <v>24</v>
      </c>
      <c r="F35" s="164"/>
      <c r="G35" s="165"/>
      <c r="H35" s="316"/>
      <c r="I35" s="166"/>
      <c r="J35" s="28"/>
    </row>
    <row r="36" spans="1:10" ht="19.5" customHeight="1">
      <c r="A36" s="171"/>
      <c r="B36" s="151" t="s">
        <v>39</v>
      </c>
      <c r="C36" s="146" t="s">
        <v>40</v>
      </c>
      <c r="D36" s="146"/>
      <c r="E36" s="152" t="s">
        <v>24</v>
      </c>
      <c r="F36" s="148"/>
      <c r="G36" s="149"/>
      <c r="H36" s="311"/>
      <c r="I36" s="168"/>
      <c r="J36" s="28"/>
    </row>
    <row r="37" spans="1:10" ht="19.5" customHeight="1">
      <c r="A37" s="171"/>
      <c r="B37" s="151"/>
      <c r="C37" s="146"/>
      <c r="D37" s="146" t="s">
        <v>41</v>
      </c>
      <c r="E37" s="160" t="s">
        <v>42</v>
      </c>
      <c r="F37" s="154">
        <v>111696</v>
      </c>
      <c r="G37" s="172"/>
      <c r="H37" s="312">
        <v>194103</v>
      </c>
      <c r="I37" s="156">
        <f>SUM(G37:H37)</f>
        <v>194103</v>
      </c>
      <c r="J37" s="28"/>
    </row>
    <row r="38" spans="1:10" ht="19.5" customHeight="1">
      <c r="A38" s="171"/>
      <c r="B38" s="146"/>
      <c r="C38" s="146"/>
      <c r="D38" s="146" t="s">
        <v>43</v>
      </c>
      <c r="E38" s="157" t="s">
        <v>44</v>
      </c>
      <c r="F38" s="154">
        <v>413922</v>
      </c>
      <c r="G38" s="155">
        <v>34092</v>
      </c>
      <c r="H38" s="312">
        <v>764150</v>
      </c>
      <c r="I38" s="156">
        <f>SUM(G38:H38)</f>
        <v>798242</v>
      </c>
      <c r="J38" s="28"/>
    </row>
    <row r="39" spans="1:10" ht="19.5" customHeight="1">
      <c r="A39" s="171"/>
      <c r="B39" s="146"/>
      <c r="C39" s="146"/>
      <c r="D39" s="173" t="s">
        <v>45</v>
      </c>
      <c r="E39" s="160" t="s">
        <v>24</v>
      </c>
      <c r="F39" s="162">
        <f>SUM(F37:F38)</f>
        <v>525618</v>
      </c>
      <c r="G39" s="163">
        <f>SUM(G37:G38)</f>
        <v>34092</v>
      </c>
      <c r="H39" s="315">
        <f>SUM(H37:H38)</f>
        <v>958253</v>
      </c>
      <c r="I39" s="162">
        <f>SUM(I37:I38)</f>
        <v>992345</v>
      </c>
      <c r="J39" s="28"/>
    </row>
    <row r="40" spans="1:10" ht="19.5" customHeight="1">
      <c r="A40" s="171"/>
      <c r="B40" s="146"/>
      <c r="C40" s="146"/>
      <c r="D40" s="173"/>
      <c r="E40" s="152" t="s">
        <v>24</v>
      </c>
      <c r="F40" s="164"/>
      <c r="G40" s="165"/>
      <c r="H40" s="316"/>
      <c r="I40" s="166"/>
      <c r="J40" s="28"/>
    </row>
    <row r="41" spans="1:10" ht="19.5" customHeight="1">
      <c r="A41" s="171"/>
      <c r="B41" s="151" t="s">
        <v>46</v>
      </c>
      <c r="C41" s="146" t="s">
        <v>47</v>
      </c>
      <c r="D41" s="146"/>
      <c r="E41" s="152" t="s">
        <v>24</v>
      </c>
      <c r="F41" s="148"/>
      <c r="G41" s="149"/>
      <c r="H41" s="311"/>
      <c r="I41" s="168"/>
      <c r="J41" s="28"/>
    </row>
    <row r="42" spans="1:10" ht="19.5" customHeight="1">
      <c r="A42" s="171"/>
      <c r="B42" s="146"/>
      <c r="C42" s="146"/>
      <c r="D42" s="146" t="s">
        <v>48</v>
      </c>
      <c r="E42" s="157" t="s">
        <v>49</v>
      </c>
      <c r="F42" s="154">
        <v>212910</v>
      </c>
      <c r="G42" s="155">
        <v>179921</v>
      </c>
      <c r="H42" s="312"/>
      <c r="I42" s="156">
        <f>SUM(G42:H42)</f>
        <v>179921</v>
      </c>
      <c r="J42" s="28"/>
    </row>
    <row r="43" spans="1:10" ht="19.5" customHeight="1">
      <c r="A43" s="171"/>
      <c r="B43" s="146"/>
      <c r="C43" s="146"/>
      <c r="D43" s="146" t="s">
        <v>50</v>
      </c>
      <c r="E43" s="160" t="s">
        <v>24</v>
      </c>
      <c r="F43" s="162">
        <f>SUM(F42:F42)</f>
        <v>212910</v>
      </c>
      <c r="G43" s="163">
        <f>SUM(G42:G42)</f>
        <v>179921</v>
      </c>
      <c r="H43" s="315">
        <f>SUM(H42:H42)</f>
        <v>0</v>
      </c>
      <c r="I43" s="162">
        <f>SUM(I42:I42)</f>
        <v>179921</v>
      </c>
      <c r="J43" s="28"/>
    </row>
    <row r="44" spans="1:10" ht="19.5" customHeight="1">
      <c r="A44" s="171"/>
      <c r="B44" s="146"/>
      <c r="C44" s="146" t="s">
        <v>24</v>
      </c>
      <c r="D44" s="146" t="s">
        <v>24</v>
      </c>
      <c r="E44" s="152" t="s">
        <v>24</v>
      </c>
      <c r="F44" s="164"/>
      <c r="G44" s="165"/>
      <c r="H44" s="314"/>
      <c r="I44" s="175"/>
      <c r="J44" s="28"/>
    </row>
    <row r="45" spans="1:10" ht="19.5" customHeight="1">
      <c r="A45" s="171"/>
      <c r="B45" s="176" t="s">
        <v>51</v>
      </c>
      <c r="C45" s="177" t="s">
        <v>52</v>
      </c>
      <c r="D45" s="177"/>
      <c r="E45" s="152" t="s">
        <v>24</v>
      </c>
      <c r="F45" s="162">
        <f>SUM(F26,F34,F39,F43)</f>
        <v>3460307</v>
      </c>
      <c r="G45" s="163">
        <f>SUM(G26,G34,G39,G43)</f>
        <v>2450056</v>
      </c>
      <c r="H45" s="315">
        <f>SUM(H26,H34,H39,H43)</f>
        <v>1778680</v>
      </c>
      <c r="I45" s="162">
        <f>SUM(I26,I34,I39,I43)</f>
        <v>4228736</v>
      </c>
      <c r="J45" s="28"/>
    </row>
    <row r="46" spans="1:10" ht="19.5" customHeight="1">
      <c r="A46" s="171"/>
      <c r="B46" s="176"/>
      <c r="C46" s="177"/>
      <c r="D46" s="177"/>
      <c r="E46" s="152" t="s">
        <v>24</v>
      </c>
      <c r="F46" s="164"/>
      <c r="G46" s="165"/>
      <c r="H46" s="311"/>
      <c r="I46" s="168"/>
      <c r="J46" s="28"/>
    </row>
    <row r="47" spans="1:10" ht="19.5" customHeight="1">
      <c r="A47" s="178" t="s">
        <v>53</v>
      </c>
      <c r="B47" s="145" t="s">
        <v>54</v>
      </c>
      <c r="C47" s="146"/>
      <c r="D47" s="146"/>
      <c r="E47" s="152" t="s">
        <v>24</v>
      </c>
      <c r="F47" s="148"/>
      <c r="G47" s="149"/>
      <c r="H47" s="311"/>
      <c r="I47" s="168"/>
      <c r="J47" s="28"/>
    </row>
    <row r="48" spans="1:10" ht="19.5" customHeight="1">
      <c r="A48" s="171"/>
      <c r="B48" s="151" t="s">
        <v>25</v>
      </c>
      <c r="C48" s="146" t="s">
        <v>55</v>
      </c>
      <c r="D48" s="146"/>
      <c r="E48" s="152" t="s">
        <v>24</v>
      </c>
      <c r="F48" s="148"/>
      <c r="G48" s="149"/>
      <c r="H48" s="311"/>
      <c r="I48" s="168"/>
      <c r="J48" s="28"/>
    </row>
    <row r="49" spans="1:10" ht="19.5" customHeight="1">
      <c r="A49" s="171"/>
      <c r="B49" s="146"/>
      <c r="C49" s="146"/>
      <c r="D49" s="167" t="s">
        <v>196</v>
      </c>
      <c r="E49" s="174">
        <v>1100</v>
      </c>
      <c r="F49" s="154">
        <v>577042</v>
      </c>
      <c r="G49" s="155">
        <v>813390</v>
      </c>
      <c r="H49" s="328"/>
      <c r="I49" s="156">
        <f>SUM(G49:H49)</f>
        <v>813390</v>
      </c>
      <c r="J49" s="28"/>
    </row>
    <row r="50" spans="1:10" ht="19.5" customHeight="1">
      <c r="A50" s="171"/>
      <c r="B50" s="146"/>
      <c r="C50" s="146"/>
      <c r="D50" s="146" t="s">
        <v>56</v>
      </c>
      <c r="E50" s="179">
        <v>1200</v>
      </c>
      <c r="F50" s="154">
        <v>210801</v>
      </c>
      <c r="G50" s="155">
        <v>0</v>
      </c>
      <c r="H50" s="328">
        <v>279575</v>
      </c>
      <c r="I50" s="156">
        <f>SUM(G50:H50)</f>
        <v>279575</v>
      </c>
      <c r="J50" s="28"/>
    </row>
    <row r="51" spans="1:10" ht="19.5" customHeight="1">
      <c r="A51" s="171"/>
      <c r="B51" s="146"/>
      <c r="C51" s="146"/>
      <c r="D51" s="146" t="s">
        <v>57</v>
      </c>
      <c r="E51" s="180">
        <v>1300</v>
      </c>
      <c r="F51" s="154">
        <v>141778</v>
      </c>
      <c r="G51" s="155">
        <v>169589.78</v>
      </c>
      <c r="H51" s="328">
        <v>36496.22</v>
      </c>
      <c r="I51" s="156">
        <f>SUM(G51:H51)</f>
        <v>206086</v>
      </c>
      <c r="J51" s="28"/>
    </row>
    <row r="52" spans="1:10" ht="19.5" customHeight="1">
      <c r="A52" s="171"/>
      <c r="B52" s="146"/>
      <c r="C52" s="146"/>
      <c r="D52" s="146" t="s">
        <v>58</v>
      </c>
      <c r="E52" s="179">
        <v>1900</v>
      </c>
      <c r="F52" s="154">
        <v>0</v>
      </c>
      <c r="G52" s="155">
        <v>0</v>
      </c>
      <c r="H52" s="328">
        <v>0</v>
      </c>
      <c r="I52" s="156">
        <f>SUM(G52:H52)</f>
        <v>0</v>
      </c>
      <c r="J52" s="28"/>
    </row>
    <row r="53" spans="1:10" ht="19.5" customHeight="1">
      <c r="A53" s="171"/>
      <c r="B53" s="146"/>
      <c r="C53" s="146"/>
      <c r="D53" s="146" t="s">
        <v>59</v>
      </c>
      <c r="E53" s="160" t="s">
        <v>24</v>
      </c>
      <c r="F53" s="162">
        <f>SUM(F49:F52)</f>
        <v>929621</v>
      </c>
      <c r="G53" s="163">
        <f>SUM(G49:G52)</f>
        <v>982979.78</v>
      </c>
      <c r="H53" s="315">
        <f>SUM(H49:H52)</f>
        <v>316071.22</v>
      </c>
      <c r="I53" s="162">
        <f>SUM(I49:I52)</f>
        <v>1299051</v>
      </c>
      <c r="J53" s="28"/>
    </row>
    <row r="54" spans="1:10" ht="19.5" customHeight="1">
      <c r="A54" s="181"/>
      <c r="B54" s="173"/>
      <c r="C54" s="173"/>
      <c r="D54" s="173"/>
      <c r="E54" s="152" t="s">
        <v>24</v>
      </c>
      <c r="F54" s="164"/>
      <c r="G54" s="165"/>
      <c r="H54" s="316"/>
      <c r="I54" s="166"/>
      <c r="J54" s="28"/>
    </row>
    <row r="55" spans="1:10" ht="19.5" customHeight="1">
      <c r="A55" s="181"/>
      <c r="B55" s="182" t="s">
        <v>31</v>
      </c>
      <c r="C55" s="173" t="s">
        <v>60</v>
      </c>
      <c r="D55" s="173"/>
      <c r="E55" s="152" t="s">
        <v>24</v>
      </c>
      <c r="F55" s="148"/>
      <c r="G55" s="149"/>
      <c r="H55" s="311"/>
      <c r="I55" s="168"/>
      <c r="J55" s="28"/>
    </row>
    <row r="56" spans="1:10" ht="19.5" customHeight="1">
      <c r="A56" s="181"/>
      <c r="B56" s="182"/>
      <c r="C56" s="173"/>
      <c r="D56" s="253" t="s">
        <v>197</v>
      </c>
      <c r="E56" s="174">
        <v>2100</v>
      </c>
      <c r="F56" s="154">
        <v>293314</v>
      </c>
      <c r="G56" s="155">
        <v>46373.21</v>
      </c>
      <c r="H56" s="328">
        <v>340613.79</v>
      </c>
      <c r="I56" s="156">
        <f>SUM(G56:H56)</f>
        <v>386987</v>
      </c>
      <c r="J56" s="28"/>
    </row>
    <row r="57" spans="1:10" ht="19.5" customHeight="1">
      <c r="A57" s="171"/>
      <c r="B57" s="146"/>
      <c r="C57" s="146"/>
      <c r="D57" s="146" t="s">
        <v>61</v>
      </c>
      <c r="E57" s="179">
        <v>2200</v>
      </c>
      <c r="F57" s="154">
        <v>0</v>
      </c>
      <c r="G57" s="155">
        <v>0</v>
      </c>
      <c r="H57" s="328">
        <v>0</v>
      </c>
      <c r="I57" s="156">
        <f>SUM(G57:H57)</f>
        <v>0</v>
      </c>
      <c r="J57" s="28"/>
    </row>
    <row r="58" spans="1:13" ht="19.5" customHeight="1">
      <c r="A58" s="171"/>
      <c r="B58" s="146"/>
      <c r="C58" s="146"/>
      <c r="D58" s="146" t="s">
        <v>62</v>
      </c>
      <c r="E58" s="179">
        <v>2300</v>
      </c>
      <c r="F58" s="154">
        <v>380884</v>
      </c>
      <c r="G58" s="155">
        <v>180822.75</v>
      </c>
      <c r="H58" s="328">
        <v>103171.25</v>
      </c>
      <c r="I58" s="156">
        <f>SUM(G58:H58)</f>
        <v>283994</v>
      </c>
      <c r="J58" s="28"/>
      <c r="M58" s="129"/>
    </row>
    <row r="59" spans="1:13" ht="19.5" customHeight="1">
      <c r="A59" s="171"/>
      <c r="B59" s="146"/>
      <c r="C59" s="146"/>
      <c r="D59" s="146" t="s">
        <v>63</v>
      </c>
      <c r="E59" s="180">
        <v>2400</v>
      </c>
      <c r="F59" s="154">
        <v>71540</v>
      </c>
      <c r="G59" s="155">
        <v>66038</v>
      </c>
      <c r="H59" s="328"/>
      <c r="I59" s="156">
        <f>SUM(G59:H59)</f>
        <v>66038</v>
      </c>
      <c r="J59" s="28"/>
      <c r="M59" s="129"/>
    </row>
    <row r="60" spans="1:10" ht="19.5" customHeight="1">
      <c r="A60" s="171"/>
      <c r="B60" s="146"/>
      <c r="C60" s="146"/>
      <c r="D60" s="146" t="s">
        <v>64</v>
      </c>
      <c r="E60" s="179">
        <v>2900</v>
      </c>
      <c r="F60" s="154">
        <v>0</v>
      </c>
      <c r="G60" s="155">
        <v>0</v>
      </c>
      <c r="H60" s="328">
        <v>0</v>
      </c>
      <c r="I60" s="156">
        <f>SUM(G60:H60)</f>
        <v>0</v>
      </c>
      <c r="J60" s="28"/>
    </row>
    <row r="61" spans="1:10" ht="19.5" customHeight="1" thickBot="1">
      <c r="A61" s="183"/>
      <c r="B61" s="184"/>
      <c r="C61" s="184"/>
      <c r="D61" s="184" t="s">
        <v>65</v>
      </c>
      <c r="E61" s="185" t="s">
        <v>24</v>
      </c>
      <c r="F61" s="186">
        <f>SUM(F56:F60)</f>
        <v>745738</v>
      </c>
      <c r="G61" s="187">
        <f>SUM(G56:G60)</f>
        <v>293233.95999999996</v>
      </c>
      <c r="H61" s="330">
        <f>SUM(H56:H60)</f>
        <v>443785.04</v>
      </c>
      <c r="I61" s="186">
        <f>SUM(I56:I60)</f>
        <v>737019</v>
      </c>
      <c r="J61" s="28"/>
    </row>
    <row r="62" spans="1:10" ht="39.75" customHeight="1" thickBot="1">
      <c r="A62" s="188"/>
      <c r="B62" s="188"/>
      <c r="C62" s="188"/>
      <c r="D62" s="188"/>
      <c r="E62" s="188"/>
      <c r="F62" s="188"/>
      <c r="G62" s="188"/>
      <c r="H62" s="188"/>
      <c r="I62" s="188"/>
      <c r="J62" s="28"/>
    </row>
    <row r="63" spans="1:13" s="129" customFormat="1" ht="18" customHeight="1">
      <c r="A63" s="131"/>
      <c r="B63" s="189"/>
      <c r="C63" s="189"/>
      <c r="D63" s="190"/>
      <c r="E63" s="191"/>
      <c r="F63" s="259" t="s">
        <v>158</v>
      </c>
      <c r="G63" s="351" t="s">
        <v>159</v>
      </c>
      <c r="H63" s="352"/>
      <c r="I63" s="135"/>
      <c r="J63" s="192"/>
      <c r="M63" s="2"/>
    </row>
    <row r="64" spans="1:13" s="129" customFormat="1" ht="15">
      <c r="A64" s="136"/>
      <c r="B64" s="137"/>
      <c r="C64" s="137"/>
      <c r="D64" s="138" t="s">
        <v>16</v>
      </c>
      <c r="E64" s="139" t="s">
        <v>17</v>
      </c>
      <c r="F64" s="140" t="s">
        <v>160</v>
      </c>
      <c r="G64" s="141" t="s">
        <v>161</v>
      </c>
      <c r="H64" s="142" t="s">
        <v>162</v>
      </c>
      <c r="I64" s="140" t="s">
        <v>20</v>
      </c>
      <c r="J64" s="192"/>
      <c r="M64" s="2"/>
    </row>
    <row r="65" spans="1:10" ht="19.5" customHeight="1">
      <c r="A65" s="171"/>
      <c r="B65" s="151" t="s">
        <v>39</v>
      </c>
      <c r="C65" s="146" t="s">
        <v>66</v>
      </c>
      <c r="D65" s="146"/>
      <c r="E65" s="152" t="s">
        <v>24</v>
      </c>
      <c r="F65" s="164"/>
      <c r="G65" s="165"/>
      <c r="H65" s="311"/>
      <c r="I65" s="168"/>
      <c r="J65" s="28"/>
    </row>
    <row r="66" spans="1:10" ht="19.5" customHeight="1">
      <c r="A66" s="171"/>
      <c r="B66" s="146"/>
      <c r="C66" s="146"/>
      <c r="D66" s="193" t="s">
        <v>67</v>
      </c>
      <c r="E66" s="194" t="s">
        <v>68</v>
      </c>
      <c r="F66" s="154">
        <v>157292</v>
      </c>
      <c r="G66" s="155">
        <v>109956.59</v>
      </c>
      <c r="H66" s="328">
        <v>138162</v>
      </c>
      <c r="I66" s="156">
        <f aca="true" t="shared" si="0" ref="I66:I74">SUM(G66:H66)</f>
        <v>248118.59</v>
      </c>
      <c r="J66" s="28"/>
    </row>
    <row r="67" spans="1:10" ht="19.5" customHeight="1">
      <c r="A67" s="171"/>
      <c r="B67" s="146"/>
      <c r="C67" s="146"/>
      <c r="D67" s="193" t="s">
        <v>69</v>
      </c>
      <c r="E67" s="195" t="s">
        <v>70</v>
      </c>
      <c r="F67" s="154">
        <v>0</v>
      </c>
      <c r="G67" s="155">
        <v>0</v>
      </c>
      <c r="H67" s="312">
        <v>0</v>
      </c>
      <c r="I67" s="156">
        <f t="shared" si="0"/>
        <v>0</v>
      </c>
      <c r="J67" s="28"/>
    </row>
    <row r="68" spans="1:10" ht="19.5" customHeight="1">
      <c r="A68" s="171"/>
      <c r="B68" s="146"/>
      <c r="C68" s="146"/>
      <c r="D68" s="193" t="s">
        <v>71</v>
      </c>
      <c r="E68" s="195" t="s">
        <v>72</v>
      </c>
      <c r="F68" s="154">
        <v>70528</v>
      </c>
      <c r="G68" s="155">
        <v>64729.28</v>
      </c>
      <c r="H68" s="312">
        <v>10488.72</v>
      </c>
      <c r="I68" s="156">
        <f t="shared" si="0"/>
        <v>75218</v>
      </c>
      <c r="J68" s="28"/>
    </row>
    <row r="69" spans="1:10" ht="19.5" customHeight="1">
      <c r="A69" s="171"/>
      <c r="B69" s="146"/>
      <c r="C69" s="146"/>
      <c r="D69" s="146" t="s">
        <v>73</v>
      </c>
      <c r="E69" s="195" t="s">
        <v>74</v>
      </c>
      <c r="F69" s="154">
        <v>125166</v>
      </c>
      <c r="G69" s="155">
        <v>38979.06</v>
      </c>
      <c r="H69" s="312">
        <v>123095.94</v>
      </c>
      <c r="I69" s="156">
        <f t="shared" si="0"/>
        <v>162075</v>
      </c>
      <c r="J69" s="28"/>
    </row>
    <row r="70" spans="1:10" ht="19.5" customHeight="1">
      <c r="A70" s="171"/>
      <c r="B70" s="146"/>
      <c r="C70" s="146"/>
      <c r="D70" s="146" t="s">
        <v>75</v>
      </c>
      <c r="E70" s="158" t="s">
        <v>76</v>
      </c>
      <c r="F70" s="154">
        <v>14074</v>
      </c>
      <c r="G70" s="155">
        <v>10621.23</v>
      </c>
      <c r="H70" s="312">
        <v>3906.77</v>
      </c>
      <c r="I70" s="156">
        <f t="shared" si="0"/>
        <v>14528</v>
      </c>
      <c r="J70" s="28"/>
    </row>
    <row r="71" spans="1:10" ht="19.5" customHeight="1">
      <c r="A71" s="171"/>
      <c r="B71" s="146"/>
      <c r="C71" s="146"/>
      <c r="D71" s="146" t="s">
        <v>77</v>
      </c>
      <c r="E71" s="195" t="s">
        <v>78</v>
      </c>
      <c r="F71" s="154">
        <v>19601</v>
      </c>
      <c r="G71" s="155">
        <v>15358.69</v>
      </c>
      <c r="H71" s="312">
        <v>8463.31</v>
      </c>
      <c r="I71" s="156">
        <f t="shared" si="0"/>
        <v>23822</v>
      </c>
      <c r="J71" s="28"/>
    </row>
    <row r="72" spans="1:10" ht="19.5" customHeight="1">
      <c r="A72" s="171"/>
      <c r="B72" s="146"/>
      <c r="C72" s="146"/>
      <c r="D72" s="146" t="s">
        <v>193</v>
      </c>
      <c r="E72" s="195" t="s">
        <v>79</v>
      </c>
      <c r="F72" s="154">
        <v>0</v>
      </c>
      <c r="G72" s="155">
        <v>0</v>
      </c>
      <c r="H72" s="312">
        <v>0</v>
      </c>
      <c r="I72" s="156">
        <f>SUM(G72:H72)</f>
        <v>0</v>
      </c>
      <c r="J72" s="28"/>
    </row>
    <row r="73" spans="1:10" ht="19.5" customHeight="1">
      <c r="A73" s="171"/>
      <c r="B73" s="146"/>
      <c r="C73" s="146"/>
      <c r="D73" s="146" t="s">
        <v>194</v>
      </c>
      <c r="E73" s="180" t="s">
        <v>195</v>
      </c>
      <c r="F73" s="154">
        <v>0</v>
      </c>
      <c r="G73" s="155">
        <v>0</v>
      </c>
      <c r="H73" s="312">
        <v>0</v>
      </c>
      <c r="I73" s="156">
        <f>SUM(G73:H73)</f>
        <v>0</v>
      </c>
      <c r="J73" s="28"/>
    </row>
    <row r="74" spans="1:10" ht="19.5" customHeight="1">
      <c r="A74" s="171"/>
      <c r="B74" s="146"/>
      <c r="C74" s="146"/>
      <c r="D74" s="146" t="s">
        <v>80</v>
      </c>
      <c r="E74" s="195" t="s">
        <v>81</v>
      </c>
      <c r="F74" s="154">
        <v>0</v>
      </c>
      <c r="G74" s="155">
        <v>0</v>
      </c>
      <c r="H74" s="312">
        <v>0</v>
      </c>
      <c r="I74" s="156">
        <f t="shared" si="0"/>
        <v>0</v>
      </c>
      <c r="J74" s="28"/>
    </row>
    <row r="75" spans="1:10" ht="19.5" customHeight="1">
      <c r="A75" s="171"/>
      <c r="B75" s="146"/>
      <c r="C75" s="146"/>
      <c r="D75" s="146" t="s">
        <v>82</v>
      </c>
      <c r="E75" s="160" t="s">
        <v>24</v>
      </c>
      <c r="F75" s="162">
        <f>SUM(F66:F74)</f>
        <v>386661</v>
      </c>
      <c r="G75" s="163">
        <f>SUM(G66:G74)</f>
        <v>239644.85</v>
      </c>
      <c r="H75" s="315">
        <f>SUM(H66:H74)</f>
        <v>284116.74000000005</v>
      </c>
      <c r="I75" s="162">
        <f>SUM(I66:I74)</f>
        <v>523761.58999999997</v>
      </c>
      <c r="J75" s="28"/>
    </row>
    <row r="76" spans="1:10" ht="19.5" customHeight="1">
      <c r="A76" s="171"/>
      <c r="B76" s="146"/>
      <c r="C76" s="146"/>
      <c r="D76" s="146"/>
      <c r="E76" s="152" t="s">
        <v>24</v>
      </c>
      <c r="F76" s="164"/>
      <c r="G76" s="165"/>
      <c r="H76" s="316"/>
      <c r="I76" s="166"/>
      <c r="J76" s="28"/>
    </row>
    <row r="77" spans="1:10" ht="19.5" customHeight="1">
      <c r="A77" s="171"/>
      <c r="B77" s="196" t="s">
        <v>46</v>
      </c>
      <c r="C77" s="159" t="s">
        <v>83</v>
      </c>
      <c r="D77" s="159"/>
      <c r="E77" s="152" t="s">
        <v>24</v>
      </c>
      <c r="F77" s="148"/>
      <c r="G77" s="149"/>
      <c r="H77" s="311"/>
      <c r="I77" s="168"/>
      <c r="J77" s="28"/>
    </row>
    <row r="78" spans="1:10" ht="19.5" customHeight="1">
      <c r="A78" s="171"/>
      <c r="B78" s="196"/>
      <c r="C78" s="159"/>
      <c r="D78" s="159" t="s">
        <v>84</v>
      </c>
      <c r="E78" s="174">
        <v>4100</v>
      </c>
      <c r="F78" s="154">
        <v>12000</v>
      </c>
      <c r="G78" s="155">
        <v>15000</v>
      </c>
      <c r="H78" s="328">
        <v>0</v>
      </c>
      <c r="I78" s="156">
        <f>SUM(G78:H78)</f>
        <v>15000</v>
      </c>
      <c r="J78" s="28"/>
    </row>
    <row r="79" spans="1:10" ht="19.5" customHeight="1">
      <c r="A79" s="171"/>
      <c r="B79" s="196"/>
      <c r="C79" s="159"/>
      <c r="D79" s="146" t="s">
        <v>85</v>
      </c>
      <c r="E79" s="157">
        <v>4200</v>
      </c>
      <c r="F79" s="154">
        <v>5000</v>
      </c>
      <c r="G79" s="155">
        <v>5000</v>
      </c>
      <c r="H79" s="328">
        <v>0</v>
      </c>
      <c r="I79" s="156">
        <f>SUM(G79:H79)</f>
        <v>5000</v>
      </c>
      <c r="J79" s="28"/>
    </row>
    <row r="80" spans="1:10" ht="19.5" customHeight="1">
      <c r="A80" s="171"/>
      <c r="B80" s="196"/>
      <c r="C80" s="159"/>
      <c r="D80" s="159" t="s">
        <v>86</v>
      </c>
      <c r="E80" s="179">
        <v>4300</v>
      </c>
      <c r="F80" s="154">
        <v>41000</v>
      </c>
      <c r="G80" s="155">
        <v>25280</v>
      </c>
      <c r="H80" s="328">
        <v>12220</v>
      </c>
      <c r="I80" s="156">
        <f>SUM(G80:H80)</f>
        <v>37500</v>
      </c>
      <c r="J80" s="28"/>
    </row>
    <row r="81" spans="1:10" ht="19.5" customHeight="1">
      <c r="A81" s="171"/>
      <c r="B81" s="196"/>
      <c r="C81" s="159"/>
      <c r="D81" s="159" t="s">
        <v>87</v>
      </c>
      <c r="E81" s="180">
        <v>4400</v>
      </c>
      <c r="F81" s="154">
        <v>64500</v>
      </c>
      <c r="G81" s="155">
        <v>32600</v>
      </c>
      <c r="H81" s="328">
        <v>31785</v>
      </c>
      <c r="I81" s="156">
        <f>SUM(G81:H81)</f>
        <v>64385</v>
      </c>
      <c r="J81" s="28"/>
    </row>
    <row r="82" spans="1:10" ht="19.5" customHeight="1">
      <c r="A82" s="171"/>
      <c r="B82" s="196"/>
      <c r="C82" s="159"/>
      <c r="D82" s="159" t="s">
        <v>88</v>
      </c>
      <c r="E82" s="179">
        <v>4700</v>
      </c>
      <c r="F82" s="154">
        <v>87874</v>
      </c>
      <c r="G82" s="155">
        <v>0</v>
      </c>
      <c r="H82" s="328">
        <v>88702</v>
      </c>
      <c r="I82" s="156">
        <f>SUM(G82:H82)</f>
        <v>88702</v>
      </c>
      <c r="J82" s="28"/>
    </row>
    <row r="83" spans="1:10" ht="19.5" customHeight="1">
      <c r="A83" s="171"/>
      <c r="B83" s="196"/>
      <c r="C83" s="159"/>
      <c r="D83" s="159" t="s">
        <v>89</v>
      </c>
      <c r="E83" s="160" t="s">
        <v>24</v>
      </c>
      <c r="F83" s="162">
        <f>SUM(F78:F82)</f>
        <v>210374</v>
      </c>
      <c r="G83" s="163">
        <f>SUM(G78:G82)</f>
        <v>77880</v>
      </c>
      <c r="H83" s="315">
        <f>SUM(H78:H82)</f>
        <v>132707</v>
      </c>
      <c r="I83" s="162">
        <f>SUM(I78:I82)</f>
        <v>210587</v>
      </c>
      <c r="J83" s="28"/>
    </row>
    <row r="84" spans="1:10" ht="19.5" customHeight="1">
      <c r="A84" s="171"/>
      <c r="B84" s="151"/>
      <c r="C84" s="146"/>
      <c r="D84" s="146"/>
      <c r="E84" s="152" t="s">
        <v>24</v>
      </c>
      <c r="F84" s="164"/>
      <c r="G84" s="165"/>
      <c r="H84" s="316"/>
      <c r="I84" s="166"/>
      <c r="J84" s="28"/>
    </row>
    <row r="85" spans="1:10" ht="19.5" customHeight="1">
      <c r="A85" s="171"/>
      <c r="B85" s="151" t="s">
        <v>51</v>
      </c>
      <c r="C85" s="146" t="s">
        <v>90</v>
      </c>
      <c r="D85" s="146"/>
      <c r="E85" s="152" t="s">
        <v>24</v>
      </c>
      <c r="F85" s="148"/>
      <c r="G85" s="149"/>
      <c r="H85" s="311"/>
      <c r="I85" s="168"/>
      <c r="J85" s="28"/>
    </row>
    <row r="86" spans="1:10" ht="19.5" customHeight="1">
      <c r="A86" s="171"/>
      <c r="B86" s="151"/>
      <c r="C86" s="146"/>
      <c r="D86" s="146" t="s">
        <v>191</v>
      </c>
      <c r="E86" s="153">
        <v>5100</v>
      </c>
      <c r="F86" s="252">
        <v>0</v>
      </c>
      <c r="G86" s="155">
        <v>0</v>
      </c>
      <c r="H86" s="328">
        <v>0</v>
      </c>
      <c r="I86" s="156">
        <f aca="true" t="shared" si="1" ref="I86:I94">SUM(G86:H86)</f>
        <v>0</v>
      </c>
      <c r="J86" s="28"/>
    </row>
    <row r="87" spans="1:10" ht="19.5" customHeight="1">
      <c r="A87" s="171"/>
      <c r="B87" s="151"/>
      <c r="C87" s="146"/>
      <c r="D87" s="146" t="s">
        <v>91</v>
      </c>
      <c r="E87" s="153">
        <v>5200</v>
      </c>
      <c r="F87" s="154">
        <v>87500</v>
      </c>
      <c r="G87" s="155">
        <v>88500</v>
      </c>
      <c r="H87" s="328">
        <v>0</v>
      </c>
      <c r="I87" s="156">
        <f>SUM(G87:H87)</f>
        <v>88500</v>
      </c>
      <c r="J87" s="28"/>
    </row>
    <row r="88" spans="1:10" ht="19.5" customHeight="1">
      <c r="A88" s="171"/>
      <c r="B88" s="151"/>
      <c r="C88" s="146"/>
      <c r="D88" s="146" t="s">
        <v>92</v>
      </c>
      <c r="E88" s="157">
        <v>5300</v>
      </c>
      <c r="F88" s="154">
        <v>14000</v>
      </c>
      <c r="G88" s="155">
        <v>14500</v>
      </c>
      <c r="H88" s="328">
        <v>0</v>
      </c>
      <c r="I88" s="156">
        <f t="shared" si="1"/>
        <v>14500</v>
      </c>
      <c r="J88" s="28"/>
    </row>
    <row r="89" spans="1:10" ht="19.5" customHeight="1">
      <c r="A89" s="171"/>
      <c r="B89" s="151"/>
      <c r="C89" s="146"/>
      <c r="D89" s="146" t="s">
        <v>93</v>
      </c>
      <c r="E89" s="297">
        <v>5400</v>
      </c>
      <c r="F89" s="154">
        <v>41057</v>
      </c>
      <c r="G89" s="155">
        <v>45163</v>
      </c>
      <c r="H89" s="328">
        <v>0</v>
      </c>
      <c r="I89" s="156">
        <f t="shared" si="1"/>
        <v>45163</v>
      </c>
      <c r="J89" s="28"/>
    </row>
    <row r="90" spans="1:10" ht="19.5" customHeight="1">
      <c r="A90" s="171"/>
      <c r="B90" s="151"/>
      <c r="C90" s="146"/>
      <c r="D90" s="146" t="s">
        <v>95</v>
      </c>
      <c r="E90" s="179">
        <v>5500</v>
      </c>
      <c r="F90" s="154">
        <v>172000</v>
      </c>
      <c r="G90" s="155">
        <v>165696</v>
      </c>
      <c r="H90" s="328">
        <v>0</v>
      </c>
      <c r="I90" s="156">
        <f t="shared" si="1"/>
        <v>165696</v>
      </c>
      <c r="J90" s="28"/>
    </row>
    <row r="91" spans="1:10" ht="19.5" customHeight="1">
      <c r="A91" s="171"/>
      <c r="B91" s="151"/>
      <c r="C91" s="146"/>
      <c r="D91" s="146" t="s">
        <v>96</v>
      </c>
      <c r="E91" s="179">
        <v>5600</v>
      </c>
      <c r="F91" s="154">
        <v>130059</v>
      </c>
      <c r="G91" s="155">
        <v>143236</v>
      </c>
      <c r="H91" s="328">
        <v>0</v>
      </c>
      <c r="I91" s="156">
        <f t="shared" si="1"/>
        <v>143236</v>
      </c>
      <c r="J91" s="28"/>
    </row>
    <row r="92" spans="1:10" ht="19.5" customHeight="1">
      <c r="A92" s="171"/>
      <c r="B92" s="151"/>
      <c r="C92" s="146"/>
      <c r="D92" s="146" t="s">
        <v>231</v>
      </c>
      <c r="E92" s="180" t="s">
        <v>232</v>
      </c>
      <c r="F92" s="154">
        <v>0</v>
      </c>
      <c r="G92" s="155">
        <v>0</v>
      </c>
      <c r="H92" s="328">
        <v>0</v>
      </c>
      <c r="I92" s="156">
        <f t="shared" si="1"/>
        <v>0</v>
      </c>
      <c r="J92" s="28"/>
    </row>
    <row r="93" spans="1:10" ht="19.5" customHeight="1">
      <c r="A93" s="171"/>
      <c r="B93" s="146"/>
      <c r="C93" s="146"/>
      <c r="D93" s="167" t="s">
        <v>189</v>
      </c>
      <c r="E93" s="180">
        <v>5800</v>
      </c>
      <c r="F93" s="154">
        <v>657044</v>
      </c>
      <c r="G93" s="155">
        <v>236581</v>
      </c>
      <c r="H93" s="328">
        <v>602000</v>
      </c>
      <c r="I93" s="156">
        <f t="shared" si="1"/>
        <v>838581</v>
      </c>
      <c r="J93" s="28"/>
    </row>
    <row r="94" spans="1:10" ht="19.5" customHeight="1">
      <c r="A94" s="171"/>
      <c r="B94" s="146"/>
      <c r="C94" s="146"/>
      <c r="D94" s="146" t="s">
        <v>98</v>
      </c>
      <c r="E94" s="179">
        <v>5900</v>
      </c>
      <c r="F94" s="154">
        <v>35000</v>
      </c>
      <c r="G94" s="155">
        <v>25700</v>
      </c>
      <c r="H94" s="328">
        <v>0</v>
      </c>
      <c r="I94" s="156">
        <f t="shared" si="1"/>
        <v>25700</v>
      </c>
      <c r="J94" s="28"/>
    </row>
    <row r="95" spans="1:10" ht="19.5" customHeight="1">
      <c r="A95" s="171"/>
      <c r="B95" s="146"/>
      <c r="C95" s="146"/>
      <c r="D95" s="146" t="s">
        <v>99</v>
      </c>
      <c r="E95" s="160" t="s">
        <v>24</v>
      </c>
      <c r="F95" s="162">
        <f>SUM(F86:F94)</f>
        <v>1136660</v>
      </c>
      <c r="G95" s="163">
        <f>SUM(G86:G94)</f>
        <v>719376</v>
      </c>
      <c r="H95" s="315">
        <f>SUM(H86:H94)</f>
        <v>602000</v>
      </c>
      <c r="I95" s="162">
        <f>SUM(I86:I94)</f>
        <v>1321376</v>
      </c>
      <c r="J95" s="28"/>
    </row>
    <row r="96" spans="1:10" ht="19.5" customHeight="1">
      <c r="A96" s="171"/>
      <c r="B96" s="146"/>
      <c r="C96" s="146" t="s">
        <v>24</v>
      </c>
      <c r="D96" s="146" t="s">
        <v>164</v>
      </c>
      <c r="E96" s="152" t="s">
        <v>24</v>
      </c>
      <c r="F96" s="164"/>
      <c r="G96" s="165"/>
      <c r="H96" s="316"/>
      <c r="I96" s="166"/>
      <c r="J96" s="28"/>
    </row>
    <row r="97" spans="1:10" ht="19.5" customHeight="1">
      <c r="A97" s="171"/>
      <c r="B97" s="151" t="s">
        <v>100</v>
      </c>
      <c r="C97" s="67" t="s">
        <v>198</v>
      </c>
      <c r="D97" s="146"/>
      <c r="E97" s="152" t="s">
        <v>24</v>
      </c>
      <c r="F97" s="148"/>
      <c r="G97" s="149"/>
      <c r="H97" s="311"/>
      <c r="I97" s="168"/>
      <c r="J97" s="28"/>
    </row>
    <row r="98" spans="1:10" ht="19.5" customHeight="1">
      <c r="A98" s="171"/>
      <c r="B98" s="151"/>
      <c r="C98" s="146"/>
      <c r="D98" s="146" t="s">
        <v>226</v>
      </c>
      <c r="E98" s="174" t="s">
        <v>192</v>
      </c>
      <c r="F98" s="154">
        <v>0</v>
      </c>
      <c r="G98" s="155">
        <v>0</v>
      </c>
      <c r="H98" s="328">
        <v>0</v>
      </c>
      <c r="I98" s="156">
        <f>SUM(G98:H98)</f>
        <v>0</v>
      </c>
      <c r="J98" s="28"/>
    </row>
    <row r="99" spans="1:10" ht="19.5" customHeight="1">
      <c r="A99" s="171"/>
      <c r="B99" s="151"/>
      <c r="C99" s="146"/>
      <c r="D99" s="146" t="s">
        <v>101</v>
      </c>
      <c r="E99" s="157">
        <v>6200</v>
      </c>
      <c r="F99" s="154">
        <v>0</v>
      </c>
      <c r="G99" s="155">
        <v>0</v>
      </c>
      <c r="H99" s="328">
        <v>0</v>
      </c>
      <c r="I99" s="156">
        <f>SUM(G99:H99)</f>
        <v>0</v>
      </c>
      <c r="J99" s="28"/>
    </row>
    <row r="100" spans="1:10" ht="19.5" customHeight="1">
      <c r="A100" s="171"/>
      <c r="B100" s="151"/>
      <c r="C100" s="146"/>
      <c r="D100" s="146" t="s">
        <v>102</v>
      </c>
      <c r="E100" s="160" t="s">
        <v>24</v>
      </c>
      <c r="F100" s="197"/>
      <c r="G100" s="198"/>
      <c r="H100" s="313"/>
      <c r="I100" s="199"/>
      <c r="J100" s="28"/>
    </row>
    <row r="101" spans="1:10" ht="19.5" customHeight="1">
      <c r="A101" s="171"/>
      <c r="B101" s="151"/>
      <c r="C101" s="146"/>
      <c r="D101" s="146" t="s">
        <v>103</v>
      </c>
      <c r="E101" s="169">
        <v>6300</v>
      </c>
      <c r="F101" s="154">
        <v>0</v>
      </c>
      <c r="G101" s="155">
        <v>0</v>
      </c>
      <c r="H101" s="328">
        <v>0</v>
      </c>
      <c r="I101" s="156">
        <f>SUM(G101:H101)</f>
        <v>0</v>
      </c>
      <c r="J101" s="28"/>
    </row>
    <row r="102" spans="1:10" ht="19.5" customHeight="1">
      <c r="A102" s="171"/>
      <c r="B102" s="151"/>
      <c r="C102" s="146"/>
      <c r="D102" s="146" t="s">
        <v>104</v>
      </c>
      <c r="E102" s="179">
        <v>6400</v>
      </c>
      <c r="F102" s="154">
        <v>0</v>
      </c>
      <c r="G102" s="155">
        <v>0</v>
      </c>
      <c r="H102" s="328">
        <v>0</v>
      </c>
      <c r="I102" s="156">
        <f>SUM(G102:H102)</f>
        <v>0</v>
      </c>
      <c r="J102" s="28"/>
    </row>
    <row r="103" spans="1:10" ht="19.5" customHeight="1">
      <c r="A103" s="171"/>
      <c r="B103" s="151"/>
      <c r="C103" s="146"/>
      <c r="D103" s="146" t="s">
        <v>105</v>
      </c>
      <c r="E103" s="180">
        <v>6500</v>
      </c>
      <c r="F103" s="154">
        <v>0</v>
      </c>
      <c r="G103" s="155">
        <v>0</v>
      </c>
      <c r="H103" s="328">
        <v>0</v>
      </c>
      <c r="I103" s="156">
        <f>SUM(G103:H103)</f>
        <v>0</v>
      </c>
      <c r="J103" s="28"/>
    </row>
    <row r="104" spans="1:10" ht="19.5" customHeight="1">
      <c r="A104" s="171"/>
      <c r="B104" s="151"/>
      <c r="C104" s="146"/>
      <c r="D104" s="254" t="s">
        <v>199</v>
      </c>
      <c r="E104" s="200">
        <v>6900</v>
      </c>
      <c r="F104" s="154">
        <v>58643</v>
      </c>
      <c r="G104" s="155">
        <v>58643</v>
      </c>
      <c r="H104" s="328"/>
      <c r="I104" s="156">
        <f>SUM(G104:H104)</f>
        <v>58643</v>
      </c>
      <c r="J104" s="28"/>
    </row>
    <row r="105" spans="1:10" ht="19.5" customHeight="1">
      <c r="A105" s="171"/>
      <c r="B105" s="146"/>
      <c r="C105" s="146" t="s">
        <v>24</v>
      </c>
      <c r="D105" s="146" t="s">
        <v>107</v>
      </c>
      <c r="E105" s="160" t="s">
        <v>24</v>
      </c>
      <c r="F105" s="162">
        <f>SUM(F98:F99)+SUM(F101:F104)</f>
        <v>58643</v>
      </c>
      <c r="G105" s="163">
        <f>SUM(G98:G99)+SUM(G101:G104)</f>
        <v>58643</v>
      </c>
      <c r="H105" s="315">
        <f>SUM(H98:H99)+SUM(H101:H104)</f>
        <v>0</v>
      </c>
      <c r="I105" s="162">
        <f>SUM(I98:I99)+SUM(I101:I104)</f>
        <v>58643</v>
      </c>
      <c r="J105" s="28"/>
    </row>
    <row r="106" spans="1:10" ht="19.5" customHeight="1">
      <c r="A106" s="171"/>
      <c r="B106" s="146"/>
      <c r="C106" s="146"/>
      <c r="D106" s="146"/>
      <c r="E106" s="152" t="s">
        <v>24</v>
      </c>
      <c r="F106" s="164"/>
      <c r="G106" s="165"/>
      <c r="H106" s="316"/>
      <c r="I106" s="166"/>
      <c r="J106" s="28"/>
    </row>
    <row r="107" spans="1:10" ht="19.5" customHeight="1">
      <c r="A107" s="171"/>
      <c r="B107" s="151" t="s">
        <v>108</v>
      </c>
      <c r="C107" s="146" t="s">
        <v>109</v>
      </c>
      <c r="D107" s="146"/>
      <c r="E107" s="152" t="s">
        <v>24</v>
      </c>
      <c r="F107" s="148"/>
      <c r="G107" s="149"/>
      <c r="H107" s="311"/>
      <c r="I107" s="168"/>
      <c r="J107" s="28"/>
    </row>
    <row r="108" spans="1:10" ht="19.5" customHeight="1">
      <c r="A108" s="171"/>
      <c r="B108" s="145" t="s">
        <v>24</v>
      </c>
      <c r="C108" s="146"/>
      <c r="D108" s="146" t="s">
        <v>110</v>
      </c>
      <c r="E108" s="194" t="s">
        <v>111</v>
      </c>
      <c r="F108" s="154">
        <v>0</v>
      </c>
      <c r="G108" s="155">
        <v>0</v>
      </c>
      <c r="H108" s="328">
        <v>0</v>
      </c>
      <c r="I108" s="156">
        <f aca="true" t="shared" si="2" ref="I108:I113">SUM(G108:H108)</f>
        <v>0</v>
      </c>
      <c r="J108" s="28"/>
    </row>
    <row r="109" spans="1:10" ht="19.5" customHeight="1">
      <c r="A109" s="171"/>
      <c r="B109" s="151"/>
      <c r="C109" s="146"/>
      <c r="D109" s="146" t="s">
        <v>112</v>
      </c>
      <c r="E109" s="158" t="s">
        <v>113</v>
      </c>
      <c r="F109" s="154">
        <v>0</v>
      </c>
      <c r="G109" s="155">
        <v>0</v>
      </c>
      <c r="H109" s="328">
        <v>0</v>
      </c>
      <c r="I109" s="156">
        <f t="shared" si="2"/>
        <v>0</v>
      </c>
      <c r="J109" s="28"/>
    </row>
    <row r="110" spans="1:10" ht="19.5" customHeight="1">
      <c r="A110" s="171"/>
      <c r="B110" s="151"/>
      <c r="C110" s="146"/>
      <c r="D110" s="146" t="s">
        <v>114</v>
      </c>
      <c r="E110" s="169" t="s">
        <v>115</v>
      </c>
      <c r="F110" s="154">
        <v>0</v>
      </c>
      <c r="G110" s="155">
        <v>0</v>
      </c>
      <c r="H110" s="328">
        <v>0</v>
      </c>
      <c r="I110" s="156">
        <f t="shared" si="2"/>
        <v>0</v>
      </c>
      <c r="J110" s="28"/>
    </row>
    <row r="111" spans="1:10" ht="19.5" customHeight="1">
      <c r="A111" s="171"/>
      <c r="B111" s="151"/>
      <c r="C111" s="146"/>
      <c r="D111" s="146" t="s">
        <v>116</v>
      </c>
      <c r="E111" s="158" t="s">
        <v>117</v>
      </c>
      <c r="F111" s="154">
        <v>0</v>
      </c>
      <c r="G111" s="155">
        <v>0</v>
      </c>
      <c r="H111" s="328">
        <v>0</v>
      </c>
      <c r="I111" s="156">
        <f t="shared" si="2"/>
        <v>0</v>
      </c>
      <c r="J111" s="28"/>
    </row>
    <row r="112" spans="1:10" ht="19.5" customHeight="1">
      <c r="A112" s="171"/>
      <c r="B112" s="151"/>
      <c r="C112" s="146"/>
      <c r="D112" s="146" t="s">
        <v>118</v>
      </c>
      <c r="E112" s="158" t="s">
        <v>190</v>
      </c>
      <c r="F112" s="154">
        <v>0</v>
      </c>
      <c r="G112" s="155">
        <v>0</v>
      </c>
      <c r="H112" s="328">
        <v>0</v>
      </c>
      <c r="I112" s="156">
        <f t="shared" si="2"/>
        <v>0</v>
      </c>
      <c r="J112" s="28"/>
    </row>
    <row r="113" spans="1:10" ht="19.5" customHeight="1">
      <c r="A113" s="171"/>
      <c r="B113" s="151"/>
      <c r="C113" s="146"/>
      <c r="D113" s="146" t="s">
        <v>235</v>
      </c>
      <c r="E113" s="299" t="s">
        <v>236</v>
      </c>
      <c r="F113" s="300">
        <v>0</v>
      </c>
      <c r="G113" s="301">
        <v>0</v>
      </c>
      <c r="H113" s="302">
        <v>0</v>
      </c>
      <c r="I113" s="156">
        <f t="shared" si="2"/>
        <v>0</v>
      </c>
      <c r="J113" s="28"/>
    </row>
    <row r="114" spans="1:10" ht="19.5" customHeight="1">
      <c r="A114" s="171"/>
      <c r="B114" s="151"/>
      <c r="C114" s="146"/>
      <c r="D114" s="159" t="s">
        <v>119</v>
      </c>
      <c r="E114" s="160" t="s">
        <v>24</v>
      </c>
      <c r="F114" s="197"/>
      <c r="G114" s="198"/>
      <c r="H114" s="313"/>
      <c r="I114" s="199"/>
      <c r="J114" s="28"/>
    </row>
    <row r="115" spans="1:10" ht="19.5" customHeight="1">
      <c r="A115" s="171"/>
      <c r="B115" s="151"/>
      <c r="C115" s="146"/>
      <c r="D115" s="146" t="s">
        <v>120</v>
      </c>
      <c r="E115" s="153">
        <v>7438</v>
      </c>
      <c r="F115" s="154">
        <v>0</v>
      </c>
      <c r="G115" s="155">
        <v>0</v>
      </c>
      <c r="H115" s="312">
        <v>0</v>
      </c>
      <c r="I115" s="156">
        <f>SUM(G115:H115)</f>
        <v>0</v>
      </c>
      <c r="J115" s="28"/>
    </row>
    <row r="116" spans="1:10" ht="19.5" customHeight="1">
      <c r="A116" s="171"/>
      <c r="B116" s="151"/>
      <c r="C116" s="146"/>
      <c r="D116" s="146" t="s">
        <v>121</v>
      </c>
      <c r="E116" s="157">
        <v>7439</v>
      </c>
      <c r="F116" s="154">
        <v>0</v>
      </c>
      <c r="G116" s="155">
        <v>0</v>
      </c>
      <c r="H116" s="312">
        <v>0</v>
      </c>
      <c r="I116" s="156">
        <f>SUM(G116:H116)</f>
        <v>0</v>
      </c>
      <c r="J116" s="28"/>
    </row>
    <row r="117" spans="1:10" ht="19.5" customHeight="1">
      <c r="A117" s="171"/>
      <c r="B117" s="151"/>
      <c r="C117" s="146"/>
      <c r="D117" s="146" t="s">
        <v>122</v>
      </c>
      <c r="E117" s="160" t="s">
        <v>24</v>
      </c>
      <c r="F117" s="162">
        <f>SUM(F108:F113,F115:F116)</f>
        <v>0</v>
      </c>
      <c r="G117" s="163">
        <f>SUM(G108:G113,G115:G116)</f>
        <v>0</v>
      </c>
      <c r="H117" s="315">
        <f>SUM(H108:H113,H115:H116)</f>
        <v>0</v>
      </c>
      <c r="I117" s="162">
        <f>SUM(I108:I113,I115:I116)</f>
        <v>0</v>
      </c>
      <c r="J117" s="28"/>
    </row>
    <row r="118" spans="1:10" ht="19.5" customHeight="1">
      <c r="A118" s="171"/>
      <c r="B118" s="151"/>
      <c r="C118" s="146"/>
      <c r="D118" s="146"/>
      <c r="E118" s="152" t="s">
        <v>24</v>
      </c>
      <c r="F118" s="202"/>
      <c r="G118" s="203"/>
      <c r="H118" s="332"/>
      <c r="I118" s="204"/>
      <c r="J118" s="28"/>
    </row>
    <row r="119" spans="1:10" ht="19.5" customHeight="1">
      <c r="A119" s="171"/>
      <c r="B119" s="145" t="s">
        <v>123</v>
      </c>
      <c r="C119" s="146" t="s">
        <v>124</v>
      </c>
      <c r="D119" s="146"/>
      <c r="E119" s="152" t="s">
        <v>24</v>
      </c>
      <c r="F119" s="162">
        <f>SUM(F53,F61,F75,F83,F95,F105,F117)</f>
        <v>3467697</v>
      </c>
      <c r="G119" s="163">
        <f>SUM(G53,G61,G75,G83,G95,G105,G117)</f>
        <v>2371757.59</v>
      </c>
      <c r="H119" s="315">
        <f>SUM(H53,H61,H75,H83,H95,H105,H117)</f>
        <v>1778680</v>
      </c>
      <c r="I119" s="162">
        <f>SUM(I53,I61,I75,I83,I95,I105,I117)</f>
        <v>4150437.59</v>
      </c>
      <c r="J119" s="28"/>
    </row>
    <row r="120" spans="1:10" ht="19.5" customHeight="1">
      <c r="A120" s="171"/>
      <c r="B120" s="151"/>
      <c r="C120" s="146"/>
      <c r="D120" s="146"/>
      <c r="E120" s="152" t="s">
        <v>24</v>
      </c>
      <c r="F120" s="164"/>
      <c r="G120" s="165"/>
      <c r="H120" s="314"/>
      <c r="I120" s="175"/>
      <c r="J120" s="28"/>
    </row>
    <row r="121" spans="1:10" ht="19.5" customHeight="1">
      <c r="A121" s="144" t="s">
        <v>125</v>
      </c>
      <c r="B121" s="145" t="s">
        <v>126</v>
      </c>
      <c r="C121" s="146"/>
      <c r="D121" s="146"/>
      <c r="E121" s="152" t="s">
        <v>24</v>
      </c>
      <c r="F121" s="148"/>
      <c r="G121" s="149"/>
      <c r="H121" s="320"/>
      <c r="I121" s="201"/>
      <c r="J121" s="28"/>
    </row>
    <row r="122" spans="1:10" ht="19.5" customHeight="1" thickBot="1">
      <c r="A122" s="205"/>
      <c r="B122" s="206" t="s">
        <v>127</v>
      </c>
      <c r="C122" s="207"/>
      <c r="D122" s="184"/>
      <c r="E122" s="185" t="s">
        <v>24</v>
      </c>
      <c r="F122" s="186">
        <f>SUM(F45-F119)</f>
        <v>-7390</v>
      </c>
      <c r="G122" s="187">
        <f>SUM(G45-G119)</f>
        <v>78298.41000000015</v>
      </c>
      <c r="H122" s="330">
        <f>SUM(H45-H119)</f>
        <v>0</v>
      </c>
      <c r="I122" s="186">
        <f>SUM(I45-I119)</f>
        <v>78298.41000000015</v>
      </c>
      <c r="J122" s="28"/>
    </row>
    <row r="123" spans="1:10" ht="39.75" customHeight="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28"/>
    </row>
    <row r="124" spans="1:10" ht="18" customHeight="1">
      <c r="A124" s="131"/>
      <c r="B124" s="189"/>
      <c r="C124" s="189"/>
      <c r="D124" s="190"/>
      <c r="E124" s="191"/>
      <c r="F124" s="259" t="s">
        <v>158</v>
      </c>
      <c r="G124" s="351" t="s">
        <v>159</v>
      </c>
      <c r="H124" s="352"/>
      <c r="I124" s="323"/>
      <c r="J124" s="28"/>
    </row>
    <row r="125" spans="1:10" ht="15">
      <c r="A125" s="136"/>
      <c r="B125" s="137"/>
      <c r="C125" s="137"/>
      <c r="D125" s="138" t="s">
        <v>16</v>
      </c>
      <c r="E125" s="139" t="s">
        <v>17</v>
      </c>
      <c r="F125" s="140" t="s">
        <v>160</v>
      </c>
      <c r="G125" s="322" t="s">
        <v>161</v>
      </c>
      <c r="H125" s="310" t="s">
        <v>162</v>
      </c>
      <c r="I125" s="310" t="s">
        <v>20</v>
      </c>
      <c r="J125" s="28"/>
    </row>
    <row r="126" spans="1:10" ht="19.5" customHeight="1">
      <c r="A126" s="144" t="s">
        <v>128</v>
      </c>
      <c r="B126" s="145" t="s">
        <v>129</v>
      </c>
      <c r="C126" s="146"/>
      <c r="D126" s="146"/>
      <c r="E126" s="152" t="s">
        <v>24</v>
      </c>
      <c r="F126" s="164"/>
      <c r="G126" s="165"/>
      <c r="H126" s="311"/>
      <c r="I126" s="311"/>
      <c r="J126" s="28"/>
    </row>
    <row r="127" spans="1:10" ht="19.5" customHeight="1">
      <c r="A127" s="144"/>
      <c r="B127" s="145" t="s">
        <v>25</v>
      </c>
      <c r="C127" s="146" t="s">
        <v>130</v>
      </c>
      <c r="D127" s="146"/>
      <c r="E127" s="153" t="s">
        <v>131</v>
      </c>
      <c r="F127" s="154"/>
      <c r="G127" s="155"/>
      <c r="H127" s="312"/>
      <c r="I127" s="324">
        <f>SUM(G127:H127)</f>
        <v>0</v>
      </c>
      <c r="J127" s="28"/>
    </row>
    <row r="128" spans="1:10" ht="19.5" customHeight="1">
      <c r="A128" s="144"/>
      <c r="B128" s="145" t="s">
        <v>31</v>
      </c>
      <c r="C128" s="159" t="s">
        <v>132</v>
      </c>
      <c r="D128" s="159"/>
      <c r="E128" s="179" t="s">
        <v>133</v>
      </c>
      <c r="F128" s="154"/>
      <c r="G128" s="155"/>
      <c r="H128" s="312"/>
      <c r="I128" s="324">
        <f>SUM(G128:H128)</f>
        <v>0</v>
      </c>
      <c r="J128" s="28"/>
    </row>
    <row r="129" spans="1:10" ht="19.5" customHeight="1">
      <c r="A129" s="144"/>
      <c r="B129" s="145" t="s">
        <v>39</v>
      </c>
      <c r="C129" s="159" t="s">
        <v>134</v>
      </c>
      <c r="D129" s="208"/>
      <c r="E129" s="160"/>
      <c r="F129" s="197"/>
      <c r="G129" s="198"/>
      <c r="H129" s="313"/>
      <c r="I129" s="313"/>
      <c r="J129" s="28"/>
    </row>
    <row r="130" spans="1:10" ht="19.5" customHeight="1">
      <c r="A130" s="144"/>
      <c r="B130" s="145"/>
      <c r="C130" s="159" t="s">
        <v>135</v>
      </c>
      <c r="D130" s="208"/>
      <c r="E130" s="153" t="s">
        <v>136</v>
      </c>
      <c r="F130" s="154"/>
      <c r="G130" s="155"/>
      <c r="H130" s="312"/>
      <c r="I130" s="324">
        <f>SUM(G130:H130)</f>
        <v>0</v>
      </c>
      <c r="J130" s="28"/>
    </row>
    <row r="131" spans="1:10" ht="19.5" customHeight="1">
      <c r="A131" s="144"/>
      <c r="B131" s="145" t="s">
        <v>24</v>
      </c>
      <c r="C131" s="159"/>
      <c r="D131" s="159"/>
      <c r="E131" s="160" t="s">
        <v>24</v>
      </c>
      <c r="F131" s="164"/>
      <c r="G131" s="165"/>
      <c r="H131" s="314"/>
      <c r="I131" s="314"/>
      <c r="J131" s="28"/>
    </row>
    <row r="132" spans="1:10" ht="19.5" customHeight="1">
      <c r="A132" s="171"/>
      <c r="B132" s="145" t="s">
        <v>46</v>
      </c>
      <c r="C132" s="159" t="s">
        <v>137</v>
      </c>
      <c r="D132" s="159"/>
      <c r="E132" s="152" t="s">
        <v>24</v>
      </c>
      <c r="F132" s="162">
        <f>SUM(+F127-F128+F130)</f>
        <v>0</v>
      </c>
      <c r="G132" s="163">
        <f>SUM(+G127-G128+G130)</f>
        <v>0</v>
      </c>
      <c r="H132" s="315">
        <f>SUM(+H127-H128+H130)</f>
        <v>0</v>
      </c>
      <c r="I132" s="315">
        <f>SUM(+I127-I128+I130)</f>
        <v>0</v>
      </c>
      <c r="J132" s="28"/>
    </row>
    <row r="133" spans="1:10" ht="19.5" customHeight="1">
      <c r="A133" s="171"/>
      <c r="B133" s="146"/>
      <c r="C133" s="146"/>
      <c r="D133" s="146"/>
      <c r="E133" s="152" t="s">
        <v>24</v>
      </c>
      <c r="F133" s="164"/>
      <c r="G133" s="165"/>
      <c r="H133" s="314"/>
      <c r="I133" s="314"/>
      <c r="J133" s="28"/>
    </row>
    <row r="134" spans="1:10" ht="19.5" customHeight="1">
      <c r="A134" s="144" t="s">
        <v>138</v>
      </c>
      <c r="B134" s="273" t="s">
        <v>139</v>
      </c>
      <c r="C134" s="146"/>
      <c r="D134" s="146"/>
      <c r="E134" s="152" t="s">
        <v>24</v>
      </c>
      <c r="F134" s="162">
        <f>SUM(F122,F132)</f>
        <v>-7390</v>
      </c>
      <c r="G134" s="163">
        <f>SUM(G122,G132)</f>
        <v>78298.41000000015</v>
      </c>
      <c r="H134" s="315">
        <f>SUM(H122,H132)</f>
        <v>0</v>
      </c>
      <c r="I134" s="315">
        <f>SUM(I122,I132)</f>
        <v>78298.41000000015</v>
      </c>
      <c r="J134" s="28"/>
    </row>
    <row r="135" spans="1:10" ht="19.5" customHeight="1">
      <c r="A135" s="171"/>
      <c r="B135" s="146" t="s">
        <v>24</v>
      </c>
      <c r="C135" s="146"/>
      <c r="D135" s="146"/>
      <c r="E135" s="152" t="s">
        <v>24</v>
      </c>
      <c r="F135" s="164"/>
      <c r="G135" s="165"/>
      <c r="H135" s="316"/>
      <c r="I135" s="316"/>
      <c r="J135" s="28"/>
    </row>
    <row r="136" spans="1:10" ht="19.5" customHeight="1">
      <c r="A136" s="144" t="s">
        <v>140</v>
      </c>
      <c r="B136" s="145" t="s">
        <v>141</v>
      </c>
      <c r="C136" s="146"/>
      <c r="D136" s="146"/>
      <c r="E136" s="152" t="s">
        <v>24</v>
      </c>
      <c r="F136" s="148"/>
      <c r="G136" s="149"/>
      <c r="H136" s="311"/>
      <c r="I136" s="311"/>
      <c r="J136" s="28"/>
    </row>
    <row r="137" spans="1:10" ht="19.5" customHeight="1">
      <c r="A137" s="144"/>
      <c r="B137" s="145" t="s">
        <v>25</v>
      </c>
      <c r="C137" s="146" t="s">
        <v>142</v>
      </c>
      <c r="D137" s="146"/>
      <c r="E137" s="152"/>
      <c r="F137" s="148"/>
      <c r="G137" s="149"/>
      <c r="H137" s="311"/>
      <c r="I137" s="311"/>
      <c r="J137" s="28"/>
    </row>
    <row r="138" spans="1:10" ht="19.5" customHeight="1">
      <c r="A138" s="171"/>
      <c r="B138" s="145"/>
      <c r="C138" s="146" t="s">
        <v>143</v>
      </c>
      <c r="D138" s="146" t="s">
        <v>144</v>
      </c>
      <c r="E138" s="174">
        <v>9791</v>
      </c>
      <c r="F138" s="154">
        <v>1990451</v>
      </c>
      <c r="G138" s="155">
        <f>F141</f>
        <v>1983061</v>
      </c>
      <c r="H138" s="312"/>
      <c r="I138" s="324">
        <f>SUM(G138:H138)</f>
        <v>1983061</v>
      </c>
      <c r="J138" s="28"/>
    </row>
    <row r="139" spans="1:10" ht="19.5" customHeight="1">
      <c r="A139" s="171" t="s">
        <v>24</v>
      </c>
      <c r="B139" s="146"/>
      <c r="C139" s="146" t="s">
        <v>145</v>
      </c>
      <c r="D139" s="146" t="s">
        <v>233</v>
      </c>
      <c r="E139" s="209" t="s">
        <v>147</v>
      </c>
      <c r="F139" s="154"/>
      <c r="G139" s="155"/>
      <c r="H139" s="312"/>
      <c r="I139" s="324">
        <f>SUM(G139:H139)</f>
        <v>0</v>
      </c>
      <c r="J139" s="28"/>
    </row>
    <row r="140" spans="1:10" ht="19.5" customHeight="1">
      <c r="A140" s="181"/>
      <c r="B140" s="173"/>
      <c r="C140" s="173" t="s">
        <v>148</v>
      </c>
      <c r="D140" s="173" t="s">
        <v>149</v>
      </c>
      <c r="E140" s="160" t="s">
        <v>24</v>
      </c>
      <c r="F140" s="162">
        <f>SUM(F138:F139)</f>
        <v>1990451</v>
      </c>
      <c r="G140" s="163">
        <f>SUM(G138:G139)</f>
        <v>1983061</v>
      </c>
      <c r="H140" s="315">
        <f>SUM(H138:H139)</f>
        <v>0</v>
      </c>
      <c r="I140" s="315">
        <f>SUM(I138:I139)</f>
        <v>1983061</v>
      </c>
      <c r="J140" s="28"/>
    </row>
    <row r="141" spans="1:10" ht="19.5" customHeight="1">
      <c r="A141" s="181"/>
      <c r="B141" s="182" t="s">
        <v>31</v>
      </c>
      <c r="C141" s="173" t="s">
        <v>150</v>
      </c>
      <c r="D141" s="173"/>
      <c r="E141" s="152" t="s">
        <v>24</v>
      </c>
      <c r="F141" s="162">
        <f>SUM(F134,F140)</f>
        <v>1983061</v>
      </c>
      <c r="G141" s="163">
        <f>SUM(G134,G140)</f>
        <v>2061359.4100000001</v>
      </c>
      <c r="H141" s="315">
        <f>SUM(H134,H140)</f>
        <v>0</v>
      </c>
      <c r="I141" s="315">
        <f>SUM(I134,I140)</f>
        <v>2061359.4100000001</v>
      </c>
      <c r="J141" s="28"/>
    </row>
    <row r="142" spans="1:10" ht="19.5" customHeight="1">
      <c r="A142" s="181"/>
      <c r="B142" s="182"/>
      <c r="C142" s="173"/>
      <c r="D142" s="173"/>
      <c r="E142" s="152"/>
      <c r="F142" s="275"/>
      <c r="G142" s="264"/>
      <c r="H142" s="317"/>
      <c r="I142" s="325"/>
      <c r="J142" s="28"/>
    </row>
    <row r="143" spans="1:10" ht="19.5" customHeight="1">
      <c r="A143" s="181"/>
      <c r="B143" s="173"/>
      <c r="C143" s="253" t="s">
        <v>215</v>
      </c>
      <c r="D143" s="173"/>
      <c r="E143" s="152" t="s">
        <v>24</v>
      </c>
      <c r="F143" s="276"/>
      <c r="G143" s="149"/>
      <c r="H143" s="318"/>
      <c r="I143" s="320"/>
      <c r="J143" s="28"/>
    </row>
    <row r="144" spans="1:10" ht="19.5" customHeight="1">
      <c r="A144" s="181"/>
      <c r="B144" s="173"/>
      <c r="C144" s="260" t="s">
        <v>143</v>
      </c>
      <c r="D144" s="173" t="s">
        <v>202</v>
      </c>
      <c r="E144" s="306"/>
      <c r="F144" s="290"/>
      <c r="G144" s="287"/>
      <c r="H144" s="307"/>
      <c r="I144" s="307"/>
      <c r="J144" s="28"/>
    </row>
    <row r="145" spans="1:10" ht="19.5" customHeight="1">
      <c r="A145" s="181"/>
      <c r="B145" s="173"/>
      <c r="C145" s="173"/>
      <c r="D145" s="253" t="s">
        <v>216</v>
      </c>
      <c r="E145" s="174">
        <v>9711</v>
      </c>
      <c r="F145" s="277"/>
      <c r="G145" s="155"/>
      <c r="H145" s="319"/>
      <c r="I145" s="324">
        <f>SUM(G145)</f>
        <v>0</v>
      </c>
      <c r="J145" s="28"/>
    </row>
    <row r="146" spans="1:10" ht="19.5" customHeight="1">
      <c r="A146" s="181"/>
      <c r="B146" s="173"/>
      <c r="C146" s="173"/>
      <c r="D146" s="253" t="s">
        <v>217</v>
      </c>
      <c r="E146" s="179">
        <v>9712</v>
      </c>
      <c r="F146" s="277"/>
      <c r="G146" s="155"/>
      <c r="H146" s="312"/>
      <c r="I146" s="324">
        <f>SUM(G146:H146)</f>
        <v>0</v>
      </c>
      <c r="J146" s="28"/>
    </row>
    <row r="147" spans="1:10" ht="19.5" customHeight="1">
      <c r="A147" s="181"/>
      <c r="B147" s="173"/>
      <c r="C147" s="173"/>
      <c r="D147" s="253" t="s">
        <v>218</v>
      </c>
      <c r="E147" s="179">
        <v>9713</v>
      </c>
      <c r="F147" s="277"/>
      <c r="G147" s="155"/>
      <c r="H147" s="312"/>
      <c r="I147" s="324">
        <f>SUM(G147:H147)</f>
        <v>0</v>
      </c>
      <c r="J147" s="28"/>
    </row>
    <row r="148" spans="1:10" ht="19.5" customHeight="1">
      <c r="A148" s="181"/>
      <c r="B148" s="173"/>
      <c r="C148" s="173"/>
      <c r="D148" s="253" t="s">
        <v>203</v>
      </c>
      <c r="E148" s="179">
        <v>9719</v>
      </c>
      <c r="F148" s="277"/>
      <c r="G148" s="155"/>
      <c r="H148" s="312"/>
      <c r="I148" s="324">
        <f>SUM(G148:H148)</f>
        <v>0</v>
      </c>
      <c r="J148" s="28"/>
    </row>
    <row r="149" spans="1:10" ht="19.5" customHeight="1">
      <c r="A149" s="181"/>
      <c r="B149" s="173"/>
      <c r="C149" s="173" t="s">
        <v>145</v>
      </c>
      <c r="D149" s="173" t="s">
        <v>19</v>
      </c>
      <c r="E149" s="179">
        <v>9740</v>
      </c>
      <c r="F149" s="277"/>
      <c r="G149" s="170"/>
      <c r="H149" s="312"/>
      <c r="I149" s="324">
        <f>SUM(H149)</f>
        <v>0</v>
      </c>
      <c r="J149" s="28"/>
    </row>
    <row r="150" spans="1:10" ht="19.5" customHeight="1">
      <c r="A150" s="181"/>
      <c r="B150" s="173"/>
      <c r="C150" s="173" t="s">
        <v>148</v>
      </c>
      <c r="D150" s="159" t="s">
        <v>204</v>
      </c>
      <c r="E150" s="306"/>
      <c r="F150" s="290"/>
      <c r="G150" s="287"/>
      <c r="H150" s="307"/>
      <c r="I150" s="307"/>
      <c r="J150" s="28"/>
    </row>
    <row r="151" spans="1:10" ht="19.5" customHeight="1">
      <c r="A151" s="181"/>
      <c r="B151" s="173"/>
      <c r="C151" s="173"/>
      <c r="D151" s="173" t="s">
        <v>205</v>
      </c>
      <c r="E151" s="153">
        <v>9750</v>
      </c>
      <c r="F151" s="277"/>
      <c r="G151" s="274"/>
      <c r="H151" s="319"/>
      <c r="I151" s="324">
        <f>SUM(G151)</f>
        <v>0</v>
      </c>
      <c r="J151" s="28"/>
    </row>
    <row r="152" spans="1:10" ht="19.5" customHeight="1">
      <c r="A152" s="181"/>
      <c r="B152" s="173"/>
      <c r="C152" s="173"/>
      <c r="D152" s="173" t="s">
        <v>206</v>
      </c>
      <c r="E152" s="157">
        <v>9760</v>
      </c>
      <c r="F152" s="277"/>
      <c r="G152" s="155"/>
      <c r="H152" s="319"/>
      <c r="I152" s="324">
        <f>SUM(G152)</f>
        <v>0</v>
      </c>
      <c r="J152" s="28"/>
    </row>
    <row r="153" spans="1:10" ht="19.5" customHeight="1">
      <c r="A153" s="181"/>
      <c r="B153" s="173"/>
      <c r="C153" s="173" t="s">
        <v>207</v>
      </c>
      <c r="D153" s="173" t="s">
        <v>208</v>
      </c>
      <c r="E153" s="306"/>
      <c r="F153" s="290"/>
      <c r="G153" s="287"/>
      <c r="H153" s="307"/>
      <c r="I153" s="307"/>
      <c r="J153" s="28"/>
    </row>
    <row r="154" spans="1:10" ht="19.5" customHeight="1">
      <c r="A154" s="181"/>
      <c r="B154" s="173"/>
      <c r="C154" s="173"/>
      <c r="D154" s="173" t="s">
        <v>209</v>
      </c>
      <c r="E154" s="194">
        <v>9780</v>
      </c>
      <c r="F154" s="277"/>
      <c r="G154" s="155"/>
      <c r="H154" s="319"/>
      <c r="I154" s="324">
        <f>SUM(G154)</f>
        <v>0</v>
      </c>
      <c r="J154" s="28"/>
    </row>
    <row r="155" spans="1:10" ht="19.5" customHeight="1">
      <c r="A155" s="181"/>
      <c r="B155" s="173"/>
      <c r="C155" s="173" t="s">
        <v>210</v>
      </c>
      <c r="D155" s="173" t="s">
        <v>211</v>
      </c>
      <c r="E155" s="306"/>
      <c r="F155" s="290"/>
      <c r="G155" s="287"/>
      <c r="H155" s="307"/>
      <c r="I155" s="288"/>
      <c r="J155" s="28"/>
    </row>
    <row r="156" spans="1:10" ht="19.5" customHeight="1">
      <c r="A156" s="181"/>
      <c r="B156" s="173"/>
      <c r="C156" s="173"/>
      <c r="D156" s="173" t="s">
        <v>212</v>
      </c>
      <c r="E156" s="263">
        <v>9789</v>
      </c>
      <c r="F156" s="278"/>
      <c r="G156" s="261"/>
      <c r="H156" s="321"/>
      <c r="I156" s="326">
        <f>SUM(G156:H156)</f>
        <v>0</v>
      </c>
      <c r="J156" s="28"/>
    </row>
    <row r="157" spans="1:10" ht="19.5" customHeight="1" thickBot="1">
      <c r="A157" s="210"/>
      <c r="B157" s="211"/>
      <c r="C157" s="211"/>
      <c r="D157" s="262" t="s">
        <v>213</v>
      </c>
      <c r="E157" s="212">
        <v>9790</v>
      </c>
      <c r="F157" s="308">
        <f>F141-F145-F146-F147-F148-F149-F151-F152-F154-F156</f>
        <v>1983061</v>
      </c>
      <c r="G157" s="270">
        <f>G141-G145-G146-G147-G148-G149-G151-G152-G154-G156</f>
        <v>2061359.4100000001</v>
      </c>
      <c r="H157" s="309">
        <f>H141-H146-H147-H148-H149-H156</f>
        <v>0</v>
      </c>
      <c r="I157" s="309">
        <f>SUM(G157:H157)</f>
        <v>2061359.4100000001</v>
      </c>
      <c r="J157" s="28"/>
    </row>
  </sheetData>
  <sheetProtection selectLockedCells="1"/>
  <mergeCells count="17">
    <mergeCell ref="G124:H124"/>
    <mergeCell ref="A8:D8"/>
    <mergeCell ref="E8:G8"/>
    <mergeCell ref="A9:D9"/>
    <mergeCell ref="E9:G9"/>
    <mergeCell ref="A1:I1"/>
    <mergeCell ref="A2:I2"/>
    <mergeCell ref="A4:D4"/>
    <mergeCell ref="E4:G4"/>
    <mergeCell ref="E5:G5"/>
    <mergeCell ref="A10:D10"/>
    <mergeCell ref="G17:H17"/>
    <mergeCell ref="G63:H63"/>
    <mergeCell ref="A6:D6"/>
    <mergeCell ref="E6:G6"/>
    <mergeCell ref="A7:D7"/>
    <mergeCell ref="E7:G7"/>
  </mergeCells>
  <conditionalFormatting sqref="H129:I129">
    <cfRule type="expression" priority="1" dxfId="0" stopIfTrue="1">
      <formula>$H$131&lt;&gt;0</formula>
    </cfRule>
  </conditionalFormatting>
  <dataValidations count="2">
    <dataValidation allowBlank="1" showInputMessage="1" showErrorMessage="1" promptTitle="Please select fiscal year." errorTitle="Input Fiscal Year" error="Please select fiscal year from drop-down box." sqref="F10:H10 E9"/>
    <dataValidation type="list" allowBlank="1" showInputMessage="1" showErrorMessage="1" promptTitle="Please select fiscal year." errorTitle="Input Fiscal Year" error="Please select fiscal year from drop-down box." sqref="E10">
      <formula1>$M$10:$M$20</formula1>
    </dataValidation>
  </dataValidations>
  <printOptions horizontalCentered="1"/>
  <pageMargins left="0.5" right="0.25" top="0.5" bottom="0.5" header="0.5" footer="0.5"/>
  <pageSetup horizontalDpi="600" verticalDpi="600" orientation="portrait" scale="55" r:id="rId1"/>
  <headerFooter alignWithMargins="0">
    <oddFooter>&amp;R&amp;8Revised 5/8/19
</oddFooter>
  </headerFooter>
  <rowBreaks count="2" manualBreakCount="2">
    <brk id="61" max="8" man="1"/>
    <brk id="12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Q161"/>
  <sheetViews>
    <sheetView showGridLines="0" zoomScalePageLayoutView="0" workbookViewId="0" topLeftCell="A124">
      <selection activeCell="D5" sqref="D5"/>
    </sheetView>
  </sheetViews>
  <sheetFormatPr defaultColWidth="9.140625" defaultRowHeight="12.75"/>
  <cols>
    <col min="1" max="1" width="2.57421875" style="2" customWidth="1"/>
    <col min="2" max="2" width="2.8515625" style="2" customWidth="1"/>
    <col min="3" max="3" width="2.57421875" style="2" customWidth="1"/>
    <col min="4" max="4" width="58.140625" style="2" customWidth="1"/>
    <col min="5" max="5" width="16.421875" style="2" customWidth="1"/>
    <col min="6" max="10" width="15.57421875" style="2" customWidth="1"/>
    <col min="11" max="11" width="1.421875" style="2" customWidth="1"/>
    <col min="12" max="13" width="9.140625" style="2" customWidth="1"/>
    <col min="14" max="16" width="9.140625" style="2" hidden="1" customWidth="1"/>
    <col min="17" max="17" width="9.140625" style="2" customWidth="1"/>
    <col min="18" max="16384" width="9.140625" style="2" customWidth="1"/>
  </cols>
  <sheetData>
    <row r="1" spans="1:11" ht="18.75" customHeight="1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1"/>
    </row>
    <row r="2" spans="1:11" ht="18.75" customHeight="1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1"/>
    </row>
    <row r="3" spans="1:11" ht="18.75" customHeight="1">
      <c r="A3" s="3"/>
      <c r="B3" s="4"/>
      <c r="C3" s="4"/>
      <c r="D3" s="4"/>
      <c r="E3" s="5"/>
      <c r="F3" s="5"/>
      <c r="G3" s="5"/>
      <c r="H3" s="5"/>
      <c r="I3" s="5"/>
      <c r="J3" s="247"/>
      <c r="K3" s="1"/>
    </row>
    <row r="4" spans="1:11" ht="18.75" customHeight="1">
      <c r="A4" s="348" t="s">
        <v>2</v>
      </c>
      <c r="B4" s="348"/>
      <c r="C4" s="348"/>
      <c r="D4" s="348"/>
      <c r="E4" s="358" t="str">
        <f>IF('Budget Alternative Form'!E4="","",'Budget Alternative Form'!E4)</f>
        <v>Community School for Creative Education</v>
      </c>
      <c r="F4" s="358"/>
      <c r="G4" s="358"/>
      <c r="H4" s="7"/>
      <c r="I4" s="7"/>
      <c r="J4" s="30"/>
      <c r="K4" s="1"/>
    </row>
    <row r="5" spans="1:11" ht="18.75" customHeight="1">
      <c r="A5" s="6"/>
      <c r="B5" s="6"/>
      <c r="C5" s="6"/>
      <c r="D5" s="258" t="s">
        <v>201</v>
      </c>
      <c r="E5" s="358">
        <f>IF('Budget Alternative Form'!E5="","",'Budget Alternative Form'!E5)</f>
      </c>
      <c r="F5" s="358"/>
      <c r="G5" s="358"/>
      <c r="H5" s="7"/>
      <c r="I5" s="7"/>
      <c r="J5" s="30"/>
      <c r="K5" s="1"/>
    </row>
    <row r="6" spans="1:11" ht="18.75" customHeight="1">
      <c r="A6" s="348" t="s">
        <v>3</v>
      </c>
      <c r="B6" s="348"/>
      <c r="C6" s="348"/>
      <c r="D6" s="348"/>
      <c r="E6" s="358" t="str">
        <f>IF('Budget Alternative Form'!E6="","",'Budget Alternative Form'!E6)</f>
        <v>01-10017-0123968</v>
      </c>
      <c r="F6" s="358"/>
      <c r="G6" s="358"/>
      <c r="H6" s="7"/>
      <c r="I6" s="7"/>
      <c r="J6" s="30"/>
      <c r="K6" s="1"/>
    </row>
    <row r="7" spans="1:11" ht="18.75" customHeight="1">
      <c r="A7" s="348" t="s">
        <v>4</v>
      </c>
      <c r="B7" s="348"/>
      <c r="C7" s="348"/>
      <c r="D7" s="348"/>
      <c r="E7" s="358" t="str">
        <f>IF('Budget Alternative Form'!E7="","",'Budget Alternative Form'!E7)</f>
        <v>Alameda County Office of Education</v>
      </c>
      <c r="F7" s="358"/>
      <c r="G7" s="358"/>
      <c r="H7" s="8"/>
      <c r="I7" s="8"/>
      <c r="J7" s="30"/>
      <c r="K7" s="1"/>
    </row>
    <row r="8" spans="1:11" ht="18.75" customHeight="1">
      <c r="A8" s="348" t="s">
        <v>5</v>
      </c>
      <c r="B8" s="348"/>
      <c r="C8" s="348"/>
      <c r="D8" s="348"/>
      <c r="E8" s="358" t="str">
        <f>IF('Budget Alternative Form'!E8="","",'Budget Alternative Form'!E8)</f>
        <v>Alameda</v>
      </c>
      <c r="F8" s="358"/>
      <c r="G8" s="358"/>
      <c r="H8" s="8"/>
      <c r="I8" s="8"/>
      <c r="J8" s="30"/>
      <c r="K8" s="1"/>
    </row>
    <row r="9" spans="1:11" ht="18.75" customHeight="1">
      <c r="A9" s="348" t="s">
        <v>6</v>
      </c>
      <c r="B9" s="348"/>
      <c r="C9" s="348"/>
      <c r="D9" s="348"/>
      <c r="E9" s="358" t="str">
        <f>IF('Budget Alternative Form'!E9="","",'Budget Alternative Form'!E9)</f>
        <v>1284</v>
      </c>
      <c r="F9" s="358"/>
      <c r="G9" s="358"/>
      <c r="H9" s="8"/>
      <c r="I9" s="8"/>
      <c r="J9" s="30"/>
      <c r="K9" s="1"/>
    </row>
    <row r="10" spans="1:11" ht="18.75" customHeight="1">
      <c r="A10" s="348" t="s">
        <v>7</v>
      </c>
      <c r="B10" s="348"/>
      <c r="C10" s="348"/>
      <c r="D10" s="348"/>
      <c r="E10" s="298" t="str">
        <f>IF('Budget Alternative Form'!E10="","",'Budget Alternative Form'!E10)</f>
        <v>2022/23</v>
      </c>
      <c r="F10" s="298"/>
      <c r="G10" s="298"/>
      <c r="H10" s="8"/>
      <c r="I10" s="8"/>
      <c r="J10" s="30"/>
      <c r="K10" s="1"/>
    </row>
    <row r="11" spans="1:11" ht="18.75" customHeight="1">
      <c r="A11" s="9"/>
      <c r="B11" s="9"/>
      <c r="C11" s="9"/>
      <c r="D11" s="9"/>
      <c r="E11" s="8"/>
      <c r="F11" s="10"/>
      <c r="G11" s="10"/>
      <c r="H11" s="10"/>
      <c r="I11" s="10"/>
      <c r="J11" s="30"/>
      <c r="K11" s="1"/>
    </row>
    <row r="12" spans="1:11" ht="18.75" customHeight="1">
      <c r="A12" s="11" t="s">
        <v>8</v>
      </c>
      <c r="B12" s="9"/>
      <c r="C12" s="9"/>
      <c r="D12" s="9"/>
      <c r="E12" s="8"/>
      <c r="F12" s="10"/>
      <c r="G12" s="10"/>
      <c r="H12" s="10"/>
      <c r="I12" s="10"/>
      <c r="J12" s="127"/>
      <c r="K12" s="128"/>
    </row>
    <row r="13" spans="1:11" ht="13.5">
      <c r="A13" s="12"/>
      <c r="B13" s="13" t="s">
        <v>264</v>
      </c>
      <c r="C13" s="14" t="s">
        <v>9</v>
      </c>
      <c r="D13" s="15"/>
      <c r="E13" s="8"/>
      <c r="F13" s="10"/>
      <c r="G13" s="10"/>
      <c r="H13" s="10"/>
      <c r="I13" s="10"/>
      <c r="J13" s="10"/>
      <c r="K13" s="1"/>
    </row>
    <row r="14" spans="1:11" ht="6" customHeight="1">
      <c r="A14" s="12"/>
      <c r="B14" s="16"/>
      <c r="C14" s="17"/>
      <c r="D14" s="9"/>
      <c r="E14" s="8"/>
      <c r="F14" s="10"/>
      <c r="G14" s="10"/>
      <c r="H14" s="10"/>
      <c r="I14" s="10"/>
      <c r="J14" s="10"/>
      <c r="K14" s="1"/>
    </row>
    <row r="15" spans="1:11" ht="13.5">
      <c r="A15" s="12"/>
      <c r="B15" s="13"/>
      <c r="C15" s="18" t="s">
        <v>10</v>
      </c>
      <c r="D15" s="19"/>
      <c r="E15" s="8"/>
      <c r="F15" s="10"/>
      <c r="G15" s="10"/>
      <c r="H15" s="10"/>
      <c r="I15" s="10"/>
      <c r="J15" s="10"/>
      <c r="K15" s="1"/>
    </row>
    <row r="16" spans="1:16" ht="18.75" customHeight="1" thickBot="1">
      <c r="A16" s="20"/>
      <c r="B16" s="20"/>
      <c r="C16" s="20"/>
      <c r="D16" s="20"/>
      <c r="E16" s="20"/>
      <c r="F16" s="21"/>
      <c r="G16" s="21"/>
      <c r="H16" s="21"/>
      <c r="I16" s="21"/>
      <c r="J16" s="21"/>
      <c r="K16" s="1"/>
      <c r="N16" s="295" t="s">
        <v>11</v>
      </c>
      <c r="O16" s="295"/>
      <c r="P16" s="295"/>
    </row>
    <row r="17" spans="1:17" ht="18" customHeight="1">
      <c r="A17" s="22"/>
      <c r="B17" s="23"/>
      <c r="C17" s="23"/>
      <c r="D17" s="24"/>
      <c r="E17" s="25"/>
      <c r="F17" s="359" t="str">
        <f>CONCATENATE("FY ",E10)</f>
        <v>FY 2022/23</v>
      </c>
      <c r="G17" s="360"/>
      <c r="H17" s="361"/>
      <c r="I17" s="27" t="s">
        <v>12</v>
      </c>
      <c r="J17" s="27" t="s">
        <v>12</v>
      </c>
      <c r="K17" s="28"/>
      <c r="N17" s="30" t="s">
        <v>28</v>
      </c>
      <c r="O17" s="30" t="s">
        <v>29</v>
      </c>
      <c r="P17" s="294" t="s">
        <v>222</v>
      </c>
      <c r="Q17" s="30"/>
    </row>
    <row r="18" spans="1:17" ht="13.5">
      <c r="A18" s="32"/>
      <c r="B18" s="33"/>
      <c r="C18" s="33"/>
      <c r="D18" s="34" t="s">
        <v>16</v>
      </c>
      <c r="E18" s="35" t="s">
        <v>17</v>
      </c>
      <c r="F18" s="26" t="s">
        <v>18</v>
      </c>
      <c r="G18" s="36" t="s">
        <v>19</v>
      </c>
      <c r="H18" s="37" t="s">
        <v>20</v>
      </c>
      <c r="I18" s="38" t="str">
        <f>+N24</f>
        <v>2023/24</v>
      </c>
      <c r="J18" s="38" t="str">
        <f>IF(E10="","",((VLOOKUP(E10,Fiscal_Year,3,FALSE))))</f>
        <v>2024/25</v>
      </c>
      <c r="K18" s="28"/>
      <c r="N18" s="305" t="s">
        <v>29</v>
      </c>
      <c r="O18" s="305" t="s">
        <v>222</v>
      </c>
      <c r="P18" s="305" t="s">
        <v>223</v>
      </c>
      <c r="Q18" s="30"/>
    </row>
    <row r="19" spans="1:17" ht="13.5">
      <c r="A19" s="39" t="s">
        <v>22</v>
      </c>
      <c r="B19" s="40" t="s">
        <v>23</v>
      </c>
      <c r="C19" s="41"/>
      <c r="D19" s="41"/>
      <c r="E19" s="42" t="s">
        <v>24</v>
      </c>
      <c r="F19" s="43"/>
      <c r="G19" s="44"/>
      <c r="H19" s="45"/>
      <c r="I19" s="46"/>
      <c r="J19" s="46"/>
      <c r="K19" s="28"/>
      <c r="N19" s="305" t="s">
        <v>222</v>
      </c>
      <c r="O19" s="305" t="s">
        <v>223</v>
      </c>
      <c r="P19" s="305" t="s">
        <v>224</v>
      </c>
      <c r="Q19" s="30"/>
    </row>
    <row r="20" spans="1:17" ht="13.5">
      <c r="A20" s="39"/>
      <c r="B20" s="47" t="s">
        <v>25</v>
      </c>
      <c r="C20" s="41" t="s">
        <v>221</v>
      </c>
      <c r="D20" s="41"/>
      <c r="E20" s="48" t="s">
        <v>24</v>
      </c>
      <c r="F20" s="49"/>
      <c r="G20" s="44"/>
      <c r="H20" s="45"/>
      <c r="I20" s="46"/>
      <c r="J20" s="46"/>
      <c r="K20" s="28"/>
      <c r="N20" s="305" t="s">
        <v>223</v>
      </c>
      <c r="O20" s="305" t="s">
        <v>224</v>
      </c>
      <c r="P20" s="2" t="s">
        <v>238</v>
      </c>
      <c r="Q20" s="30"/>
    </row>
    <row r="21" spans="1:17" ht="13.5">
      <c r="A21" s="39"/>
      <c r="B21" s="40"/>
      <c r="C21" s="41"/>
      <c r="D21" s="41" t="s">
        <v>26</v>
      </c>
      <c r="E21" s="50">
        <v>8011</v>
      </c>
      <c r="F21" s="51">
        <f>'Budget Alternative Form'!G21</f>
        <v>1273867</v>
      </c>
      <c r="G21" s="52">
        <f>'Budget Alternative Form'!H21</f>
        <v>0</v>
      </c>
      <c r="H21" s="53">
        <f>F21+G21</f>
        <v>1273867</v>
      </c>
      <c r="I21" s="54">
        <v>1627241</v>
      </c>
      <c r="J21" s="54">
        <v>1960523</v>
      </c>
      <c r="K21" s="28"/>
      <c r="N21" s="334" t="s">
        <v>224</v>
      </c>
      <c r="O21" s="2" t="s">
        <v>238</v>
      </c>
      <c r="P21" s="335" t="s">
        <v>242</v>
      </c>
      <c r="Q21" s="30"/>
    </row>
    <row r="22" spans="1:17" ht="13.5">
      <c r="A22" s="39"/>
      <c r="B22" s="40"/>
      <c r="C22" s="41"/>
      <c r="D22" s="41" t="s">
        <v>220</v>
      </c>
      <c r="E22" s="55">
        <v>8012</v>
      </c>
      <c r="F22" s="51">
        <f>'Budget Alternative Form'!G22</f>
        <v>383136</v>
      </c>
      <c r="G22" s="52">
        <f>'Budget Alternative Form'!H22</f>
        <v>0</v>
      </c>
      <c r="H22" s="53">
        <f>F22+G22</f>
        <v>383136</v>
      </c>
      <c r="I22" s="54">
        <v>464655</v>
      </c>
      <c r="J22" s="54">
        <v>542097</v>
      </c>
      <c r="K22" s="28"/>
      <c r="N22" s="2" t="s">
        <v>238</v>
      </c>
      <c r="O22" s="335" t="s">
        <v>242</v>
      </c>
      <c r="P22" s="333" t="s">
        <v>243</v>
      </c>
      <c r="Q22" s="30"/>
    </row>
    <row r="23" spans="1:17" ht="13.5">
      <c r="A23" s="39"/>
      <c r="B23" s="40"/>
      <c r="C23" s="41"/>
      <c r="D23" s="41" t="s">
        <v>27</v>
      </c>
      <c r="E23" s="56">
        <v>8019</v>
      </c>
      <c r="F23" s="51">
        <f>'Budget Alternative Form'!G23</f>
        <v>0</v>
      </c>
      <c r="G23" s="52">
        <f>'Budget Alternative Form'!H23</f>
        <v>0</v>
      </c>
      <c r="H23" s="53">
        <f>F23+G23</f>
        <v>0</v>
      </c>
      <c r="I23" s="54">
        <v>0</v>
      </c>
      <c r="J23" s="54">
        <v>0</v>
      </c>
      <c r="K23" s="28"/>
      <c r="N23" s="305" t="s">
        <v>242</v>
      </c>
      <c r="O23" s="305" t="s">
        <v>243</v>
      </c>
      <c r="P23" s="334" t="s">
        <v>244</v>
      </c>
      <c r="Q23" s="30"/>
    </row>
    <row r="24" spans="1:16" ht="13.5">
      <c r="A24" s="39"/>
      <c r="B24" s="40"/>
      <c r="C24" s="41"/>
      <c r="D24" s="41" t="s">
        <v>234</v>
      </c>
      <c r="E24" s="50">
        <v>8096</v>
      </c>
      <c r="F24" s="51">
        <f>'Budget Alternative Form'!G24</f>
        <v>579040</v>
      </c>
      <c r="G24" s="52">
        <f>'Budget Alternative Form'!H24</f>
        <v>0</v>
      </c>
      <c r="H24" s="53">
        <f>F24+G24</f>
        <v>579040</v>
      </c>
      <c r="I24" s="54">
        <v>702240</v>
      </c>
      <c r="J24" s="54">
        <v>819280</v>
      </c>
      <c r="K24" s="28"/>
      <c r="N24" s="305" t="s">
        <v>243</v>
      </c>
      <c r="O24" s="334" t="s">
        <v>244</v>
      </c>
      <c r="P24" s="2" t="s">
        <v>245</v>
      </c>
    </row>
    <row r="25" spans="1:16" ht="13.5">
      <c r="A25" s="39"/>
      <c r="B25" s="40"/>
      <c r="C25" s="41"/>
      <c r="D25" s="41" t="s">
        <v>228</v>
      </c>
      <c r="E25" s="59" t="s">
        <v>30</v>
      </c>
      <c r="F25" s="51">
        <f>'Budget Alternative Form'!G25</f>
        <v>0</v>
      </c>
      <c r="G25" s="52">
        <f>'Budget Alternative Form'!H25</f>
        <v>0</v>
      </c>
      <c r="H25" s="53">
        <f>F25+G25</f>
        <v>0</v>
      </c>
      <c r="I25" s="54">
        <v>0</v>
      </c>
      <c r="J25" s="54">
        <v>0</v>
      </c>
      <c r="K25" s="28"/>
      <c r="N25" s="334" t="s">
        <v>244</v>
      </c>
      <c r="O25" s="2" t="s">
        <v>245</v>
      </c>
      <c r="P25" s="335" t="s">
        <v>246</v>
      </c>
    </row>
    <row r="26" spans="1:16" ht="13.5">
      <c r="A26" s="39"/>
      <c r="B26" s="40"/>
      <c r="C26" s="41"/>
      <c r="D26" s="41" t="s">
        <v>229</v>
      </c>
      <c r="E26" s="58" t="s">
        <v>24</v>
      </c>
      <c r="F26" s="60">
        <f>SUM(F21:F25)</f>
        <v>2236043</v>
      </c>
      <c r="G26" s="60">
        <f>SUM(G21:G25)</f>
        <v>0</v>
      </c>
      <c r="H26" s="63">
        <f>SUM(H21:H25)</f>
        <v>2236043</v>
      </c>
      <c r="I26" s="60">
        <f>SUM(I21:I25)</f>
        <v>2794136</v>
      </c>
      <c r="J26" s="60">
        <f>SUM(J21:J25)</f>
        <v>3321900</v>
      </c>
      <c r="K26" s="28"/>
      <c r="N26" s="2" t="s">
        <v>245</v>
      </c>
      <c r="O26" s="335" t="s">
        <v>246</v>
      </c>
      <c r="P26" s="335" t="s">
        <v>247</v>
      </c>
    </row>
    <row r="27" spans="1:16" ht="13.5">
      <c r="A27" s="39"/>
      <c r="B27" s="40"/>
      <c r="C27" s="41"/>
      <c r="D27" s="41"/>
      <c r="E27" s="48" t="s">
        <v>24</v>
      </c>
      <c r="F27" s="43"/>
      <c r="G27" s="64"/>
      <c r="H27" s="65"/>
      <c r="I27" s="66"/>
      <c r="J27" s="66"/>
      <c r="K27" s="28"/>
      <c r="N27" s="2" t="s">
        <v>245</v>
      </c>
      <c r="O27" s="335" t="s">
        <v>246</v>
      </c>
      <c r="P27" s="335" t="s">
        <v>247</v>
      </c>
    </row>
    <row r="28" spans="1:11" ht="13.5">
      <c r="A28" s="39"/>
      <c r="B28" s="47" t="s">
        <v>31</v>
      </c>
      <c r="C28" s="67" t="s">
        <v>32</v>
      </c>
      <c r="D28" s="41"/>
      <c r="E28" s="48" t="s">
        <v>24</v>
      </c>
      <c r="F28" s="49"/>
      <c r="G28" s="68"/>
      <c r="H28" s="45"/>
      <c r="I28" s="46"/>
      <c r="J28" s="46"/>
      <c r="K28" s="28"/>
    </row>
    <row r="29" spans="1:11" ht="13.5">
      <c r="A29" s="39"/>
      <c r="B29" s="41"/>
      <c r="C29" s="41"/>
      <c r="D29" s="41" t="s">
        <v>225</v>
      </c>
      <c r="E29" s="69">
        <v>8290</v>
      </c>
      <c r="F29" s="51">
        <f>'Budget Alternative Form'!G29</f>
        <v>0</v>
      </c>
      <c r="G29" s="52">
        <f>'Budget Alternative Form'!H29</f>
        <v>123426</v>
      </c>
      <c r="H29" s="53">
        <f aca="true" t="shared" si="0" ref="H29:H34">F29+G29</f>
        <v>123426</v>
      </c>
      <c r="I29" s="54">
        <v>130925</v>
      </c>
      <c r="J29" s="54">
        <v>130925</v>
      </c>
      <c r="K29" s="28"/>
    </row>
    <row r="30" spans="1:11" ht="13.5">
      <c r="A30" s="39"/>
      <c r="B30" s="41"/>
      <c r="C30" s="41"/>
      <c r="D30" s="41" t="s">
        <v>33</v>
      </c>
      <c r="E30" s="56" t="s">
        <v>34</v>
      </c>
      <c r="F30" s="51">
        <f>'Budget Alternative Form'!G30</f>
        <v>0</v>
      </c>
      <c r="G30" s="52">
        <f>'Budget Alternative Form'!H30</f>
        <v>79826</v>
      </c>
      <c r="H30" s="53">
        <f t="shared" si="0"/>
        <v>79826</v>
      </c>
      <c r="I30" s="54">
        <v>90076</v>
      </c>
      <c r="J30" s="54">
        <v>90076</v>
      </c>
      <c r="K30" s="28"/>
    </row>
    <row r="31" spans="1:11" ht="13.5">
      <c r="A31" s="39"/>
      <c r="B31" s="41"/>
      <c r="C31" s="41"/>
      <c r="D31" s="41" t="s">
        <v>35</v>
      </c>
      <c r="E31" s="58">
        <v>8220</v>
      </c>
      <c r="F31" s="51">
        <f>'Budget Alternative Form'!G31</f>
        <v>0</v>
      </c>
      <c r="G31" s="52">
        <f>'Budget Alternative Form'!H31</f>
        <v>81005</v>
      </c>
      <c r="H31" s="53">
        <f t="shared" si="0"/>
        <v>81005</v>
      </c>
      <c r="I31" s="54">
        <v>83436</v>
      </c>
      <c r="J31" s="54">
        <v>83436</v>
      </c>
      <c r="K31" s="28"/>
    </row>
    <row r="32" spans="1:11" ht="13.5">
      <c r="A32" s="39"/>
      <c r="B32" s="41"/>
      <c r="C32" s="41"/>
      <c r="D32" s="41" t="s">
        <v>230</v>
      </c>
      <c r="E32" s="58">
        <v>8221</v>
      </c>
      <c r="F32" s="51">
        <f>'Budget Alternative Form'!G32</f>
        <v>0</v>
      </c>
      <c r="G32" s="52">
        <f>'Budget Alternative Form'!H32</f>
        <v>0</v>
      </c>
      <c r="H32" s="53">
        <f t="shared" si="0"/>
        <v>0</v>
      </c>
      <c r="I32" s="54">
        <v>0</v>
      </c>
      <c r="J32" s="54">
        <v>0</v>
      </c>
      <c r="K32" s="28"/>
    </row>
    <row r="33" spans="1:11" ht="13.5">
      <c r="A33" s="39"/>
      <c r="B33" s="41"/>
      <c r="C33" s="41"/>
      <c r="D33" s="41" t="s">
        <v>36</v>
      </c>
      <c r="E33" s="56" t="s">
        <v>37</v>
      </c>
      <c r="F33" s="51">
        <f>'Budget Alternative Form'!G33</f>
        <v>0</v>
      </c>
      <c r="G33" s="52">
        <f>'Budget Alternative Form'!H33</f>
        <v>536170</v>
      </c>
      <c r="H33" s="53">
        <f t="shared" si="0"/>
        <v>536170</v>
      </c>
      <c r="I33" s="54">
        <v>319752</v>
      </c>
      <c r="J33" s="54">
        <v>0</v>
      </c>
      <c r="K33" s="28"/>
    </row>
    <row r="34" spans="1:11" ht="13.5">
      <c r="A34" s="39"/>
      <c r="B34" s="41"/>
      <c r="C34" s="41"/>
      <c r="D34" s="41" t="s">
        <v>38</v>
      </c>
      <c r="E34" s="58" t="s">
        <v>24</v>
      </c>
      <c r="F34" s="60">
        <f>SUM(F29:F33)</f>
        <v>0</v>
      </c>
      <c r="G34" s="61">
        <f>SUM(G29:G33)</f>
        <v>820427</v>
      </c>
      <c r="H34" s="62">
        <f t="shared" si="0"/>
        <v>820427</v>
      </c>
      <c r="I34" s="63">
        <f>SUM(I29:I33)</f>
        <v>624189</v>
      </c>
      <c r="J34" s="63">
        <f>SUM(J29:J33)</f>
        <v>304437</v>
      </c>
      <c r="K34" s="28"/>
    </row>
    <row r="35" spans="1:11" ht="13.5">
      <c r="A35" s="39"/>
      <c r="B35" s="41"/>
      <c r="C35" s="41"/>
      <c r="D35" s="41"/>
      <c r="E35" s="48" t="s">
        <v>24</v>
      </c>
      <c r="F35" s="43"/>
      <c r="G35" s="64"/>
      <c r="H35" s="65"/>
      <c r="I35" s="66"/>
      <c r="J35" s="66"/>
      <c r="K35" s="28"/>
    </row>
    <row r="36" spans="1:11" ht="13.5">
      <c r="A36" s="70"/>
      <c r="B36" s="47" t="s">
        <v>39</v>
      </c>
      <c r="C36" s="41" t="s">
        <v>40</v>
      </c>
      <c r="D36" s="41"/>
      <c r="E36" s="48" t="s">
        <v>24</v>
      </c>
      <c r="F36" s="49"/>
      <c r="G36" s="68"/>
      <c r="H36" s="45"/>
      <c r="I36" s="46"/>
      <c r="J36" s="46"/>
      <c r="K36" s="28"/>
    </row>
    <row r="37" spans="1:11" ht="13.5">
      <c r="A37" s="70"/>
      <c r="B37" s="47"/>
      <c r="C37" s="41"/>
      <c r="D37" s="41" t="s">
        <v>41</v>
      </c>
      <c r="E37" s="58" t="s">
        <v>42</v>
      </c>
      <c r="F37" s="51">
        <f>'Budget Alternative Form'!G37</f>
        <v>0</v>
      </c>
      <c r="G37" s="52">
        <f>'Budget Alternative Form'!H37</f>
        <v>194103</v>
      </c>
      <c r="H37" s="53">
        <f>F37+G37</f>
        <v>194103</v>
      </c>
      <c r="I37" s="54">
        <v>194103</v>
      </c>
      <c r="J37" s="54">
        <v>194103</v>
      </c>
      <c r="K37" s="28"/>
    </row>
    <row r="38" spans="1:11" ht="13.5">
      <c r="A38" s="70"/>
      <c r="B38" s="41"/>
      <c r="C38" s="41"/>
      <c r="D38" s="41" t="s">
        <v>43</v>
      </c>
      <c r="E38" s="55" t="s">
        <v>44</v>
      </c>
      <c r="F38" s="51">
        <f>'Budget Alternative Form'!G38</f>
        <v>34092</v>
      </c>
      <c r="G38" s="52">
        <f>'Budget Alternative Form'!H38</f>
        <v>764150</v>
      </c>
      <c r="H38" s="53">
        <f>F38+G38</f>
        <v>798242</v>
      </c>
      <c r="I38" s="54">
        <v>538178</v>
      </c>
      <c r="J38" s="54">
        <v>547739</v>
      </c>
      <c r="K38" s="28"/>
    </row>
    <row r="39" spans="1:11" ht="13.5">
      <c r="A39" s="70"/>
      <c r="B39" s="41"/>
      <c r="C39" s="41"/>
      <c r="D39" s="71" t="s">
        <v>45</v>
      </c>
      <c r="E39" s="58" t="s">
        <v>24</v>
      </c>
      <c r="F39" s="60">
        <f>SUM(F37:F38)</f>
        <v>34092</v>
      </c>
      <c r="G39" s="61">
        <f>SUM(G37:G38)</f>
        <v>958253</v>
      </c>
      <c r="H39" s="62">
        <f>F39+G39</f>
        <v>992345</v>
      </c>
      <c r="I39" s="63">
        <f>SUM(I37:I38)</f>
        <v>732281</v>
      </c>
      <c r="J39" s="63">
        <f>SUM(J37:J38)</f>
        <v>741842</v>
      </c>
      <c r="K39" s="28"/>
    </row>
    <row r="40" spans="1:11" ht="13.5">
      <c r="A40" s="70"/>
      <c r="B40" s="41"/>
      <c r="C40" s="41"/>
      <c r="D40" s="71"/>
      <c r="E40" s="48" t="s">
        <v>24</v>
      </c>
      <c r="F40" s="43"/>
      <c r="G40" s="64"/>
      <c r="H40" s="65"/>
      <c r="I40" s="66"/>
      <c r="J40" s="66"/>
      <c r="K40" s="28"/>
    </row>
    <row r="41" spans="1:11" ht="13.5">
      <c r="A41" s="70"/>
      <c r="B41" s="47" t="s">
        <v>46</v>
      </c>
      <c r="C41" s="41" t="s">
        <v>47</v>
      </c>
      <c r="D41" s="41"/>
      <c r="E41" s="48" t="s">
        <v>24</v>
      </c>
      <c r="F41" s="49"/>
      <c r="G41" s="68"/>
      <c r="H41" s="45"/>
      <c r="I41" s="46"/>
      <c r="J41" s="46"/>
      <c r="K41" s="28"/>
    </row>
    <row r="42" spans="1:11" ht="13.5">
      <c r="A42" s="70"/>
      <c r="B42" s="41"/>
      <c r="C42" s="41"/>
      <c r="D42" s="41" t="s">
        <v>48</v>
      </c>
      <c r="E42" s="55" t="s">
        <v>49</v>
      </c>
      <c r="F42" s="51">
        <f>'Budget Alternative Form'!G42</f>
        <v>179921</v>
      </c>
      <c r="G42" s="52">
        <f>'Budget Alternative Form'!H42</f>
        <v>0</v>
      </c>
      <c r="H42" s="53">
        <f>F42+G42</f>
        <v>179921</v>
      </c>
      <c r="I42" s="54">
        <v>159654</v>
      </c>
      <c r="J42" s="54">
        <v>159654</v>
      </c>
      <c r="K42" s="28"/>
    </row>
    <row r="43" spans="1:11" ht="13.5">
      <c r="A43" s="70"/>
      <c r="B43" s="41"/>
      <c r="C43" s="41"/>
      <c r="D43" s="41" t="s">
        <v>50</v>
      </c>
      <c r="E43" s="58" t="s">
        <v>24</v>
      </c>
      <c r="F43" s="60">
        <f>SUM(F42:F42)</f>
        <v>179921</v>
      </c>
      <c r="G43" s="61">
        <f>SUM(G42:G42)</f>
        <v>0</v>
      </c>
      <c r="H43" s="62">
        <f>F43+G43</f>
        <v>179921</v>
      </c>
      <c r="I43" s="63">
        <f>SUM(I42:I42)</f>
        <v>159654</v>
      </c>
      <c r="J43" s="63">
        <f>SUM(J42:J42)</f>
        <v>159654</v>
      </c>
      <c r="K43" s="28"/>
    </row>
    <row r="44" spans="1:11" ht="13.5">
      <c r="A44" s="70"/>
      <c r="B44" s="41"/>
      <c r="C44" s="41" t="s">
        <v>24</v>
      </c>
      <c r="D44" s="41" t="s">
        <v>24</v>
      </c>
      <c r="E44" s="48" t="s">
        <v>24</v>
      </c>
      <c r="F44" s="43"/>
      <c r="G44" s="64"/>
      <c r="H44" s="65"/>
      <c r="I44" s="66"/>
      <c r="J44" s="66"/>
      <c r="K44" s="28"/>
    </row>
    <row r="45" spans="1:11" ht="14.25" thickBot="1">
      <c r="A45" s="70"/>
      <c r="B45" s="73" t="s">
        <v>51</v>
      </c>
      <c r="C45" s="74" t="s">
        <v>52</v>
      </c>
      <c r="D45" s="74"/>
      <c r="E45" s="48" t="s">
        <v>24</v>
      </c>
      <c r="F45" s="84">
        <f>SUM(F26,F34,F39,F43)</f>
        <v>2450056</v>
      </c>
      <c r="G45" s="85">
        <f>SUM(G26,G34,G39,G43)</f>
        <v>1778680</v>
      </c>
      <c r="H45" s="86">
        <f>F45+G45</f>
        <v>4228736</v>
      </c>
      <c r="I45" s="63">
        <f>SUM(I26,I34,I39,I43)</f>
        <v>4310260</v>
      </c>
      <c r="J45" s="63">
        <f>SUM(J26,J34,J39,J43)</f>
        <v>4527833</v>
      </c>
      <c r="K45" s="28"/>
    </row>
    <row r="46" spans="1:11" ht="13.5">
      <c r="A46" s="70"/>
      <c r="B46" s="73"/>
      <c r="C46" s="74"/>
      <c r="D46" s="74"/>
      <c r="E46" s="48" t="s">
        <v>24</v>
      </c>
      <c r="F46" s="49"/>
      <c r="G46" s="68"/>
      <c r="H46" s="45"/>
      <c r="I46" s="46"/>
      <c r="J46" s="46"/>
      <c r="K46" s="28"/>
    </row>
    <row r="47" spans="1:11" ht="13.5">
      <c r="A47" s="75" t="s">
        <v>53</v>
      </c>
      <c r="B47" s="40" t="s">
        <v>54</v>
      </c>
      <c r="C47" s="41"/>
      <c r="D47" s="41"/>
      <c r="E47" s="48" t="s">
        <v>24</v>
      </c>
      <c r="F47" s="49"/>
      <c r="G47" s="68"/>
      <c r="H47" s="45"/>
      <c r="I47" s="46"/>
      <c r="J47" s="46"/>
      <c r="K47" s="28"/>
    </row>
    <row r="48" spans="1:11" ht="13.5">
      <c r="A48" s="70"/>
      <c r="B48" s="47" t="s">
        <v>25</v>
      </c>
      <c r="C48" s="41" t="s">
        <v>55</v>
      </c>
      <c r="D48" s="41"/>
      <c r="E48" s="48" t="s">
        <v>24</v>
      </c>
      <c r="F48" s="49"/>
      <c r="G48" s="68"/>
      <c r="H48" s="45"/>
      <c r="I48" s="46"/>
      <c r="J48" s="46"/>
      <c r="K48" s="28"/>
    </row>
    <row r="49" spans="1:11" ht="13.5">
      <c r="A49" s="70"/>
      <c r="B49" s="41"/>
      <c r="C49" s="41"/>
      <c r="D49" s="67" t="s">
        <v>196</v>
      </c>
      <c r="E49" s="72">
        <v>1100</v>
      </c>
      <c r="F49" s="51">
        <f>'Budget Alternative Form'!G49</f>
        <v>813390</v>
      </c>
      <c r="G49" s="52">
        <f>'Budget Alternative Form'!H49</f>
        <v>0</v>
      </c>
      <c r="H49" s="53">
        <f>F49+G49</f>
        <v>813390</v>
      </c>
      <c r="I49" s="54">
        <v>837791</v>
      </c>
      <c r="J49" s="54">
        <v>862925</v>
      </c>
      <c r="K49" s="28"/>
    </row>
    <row r="50" spans="1:11" ht="13.5">
      <c r="A50" s="70"/>
      <c r="B50" s="41"/>
      <c r="C50" s="41"/>
      <c r="D50" s="41" t="s">
        <v>56</v>
      </c>
      <c r="E50" s="76">
        <v>1200</v>
      </c>
      <c r="F50" s="51">
        <f>'Budget Alternative Form'!G50</f>
        <v>0</v>
      </c>
      <c r="G50" s="52">
        <f>'Budget Alternative Form'!H50</f>
        <v>279575</v>
      </c>
      <c r="H50" s="53">
        <f>F50+G50</f>
        <v>279575</v>
      </c>
      <c r="I50" s="54">
        <v>287962</v>
      </c>
      <c r="J50" s="54">
        <v>296601</v>
      </c>
      <c r="K50" s="28"/>
    </row>
    <row r="51" spans="1:11" ht="13.5">
      <c r="A51" s="70"/>
      <c r="B51" s="41"/>
      <c r="C51" s="41"/>
      <c r="D51" s="41" t="s">
        <v>57</v>
      </c>
      <c r="E51" s="77">
        <v>1300</v>
      </c>
      <c r="F51" s="51">
        <f>'Budget Alternative Form'!G51</f>
        <v>169589.78</v>
      </c>
      <c r="G51" s="52">
        <f>'Budget Alternative Form'!H51</f>
        <v>36496.22</v>
      </c>
      <c r="H51" s="53">
        <f>F51+G51</f>
        <v>206086</v>
      </c>
      <c r="I51" s="54">
        <v>212268</v>
      </c>
      <c r="J51" s="54">
        <v>218636</v>
      </c>
      <c r="K51" s="28"/>
    </row>
    <row r="52" spans="1:11" ht="13.5">
      <c r="A52" s="70"/>
      <c r="B52" s="41"/>
      <c r="C52" s="41"/>
      <c r="D52" s="41" t="s">
        <v>58</v>
      </c>
      <c r="E52" s="76">
        <v>1900</v>
      </c>
      <c r="F52" s="51">
        <f>'Budget Alternative Form'!G52</f>
        <v>0</v>
      </c>
      <c r="G52" s="52">
        <f>'Budget Alternative Form'!H52</f>
        <v>0</v>
      </c>
      <c r="H52" s="53">
        <f>F52+G52</f>
        <v>0</v>
      </c>
      <c r="I52" s="54">
        <v>0</v>
      </c>
      <c r="J52" s="54">
        <v>0</v>
      </c>
      <c r="K52" s="28"/>
    </row>
    <row r="53" spans="1:11" ht="13.5">
      <c r="A53" s="70"/>
      <c r="B53" s="41"/>
      <c r="C53" s="41"/>
      <c r="D53" s="41" t="s">
        <v>59</v>
      </c>
      <c r="E53" s="58" t="s">
        <v>24</v>
      </c>
      <c r="F53" s="60">
        <f>SUM(F49:F52)</f>
        <v>982979.78</v>
      </c>
      <c r="G53" s="61">
        <f>SUM(G49:G52)</f>
        <v>316071.22</v>
      </c>
      <c r="H53" s="62">
        <f>F53+G53</f>
        <v>1299051</v>
      </c>
      <c r="I53" s="63">
        <f>SUM(I49:I52)</f>
        <v>1338021</v>
      </c>
      <c r="J53" s="63">
        <f>SUM(J49:J52)</f>
        <v>1378162</v>
      </c>
      <c r="K53" s="28"/>
    </row>
    <row r="54" spans="1:11" ht="13.5">
      <c r="A54" s="78"/>
      <c r="B54" s="71"/>
      <c r="C54" s="71"/>
      <c r="D54" s="71"/>
      <c r="E54" s="48" t="s">
        <v>24</v>
      </c>
      <c r="F54" s="43"/>
      <c r="G54" s="64"/>
      <c r="H54" s="65"/>
      <c r="I54" s="66"/>
      <c r="J54" s="66"/>
      <c r="K54" s="28"/>
    </row>
    <row r="55" spans="1:11" ht="13.5">
      <c r="A55" s="78"/>
      <c r="B55" s="79" t="s">
        <v>31</v>
      </c>
      <c r="C55" s="71" t="s">
        <v>60</v>
      </c>
      <c r="D55" s="71"/>
      <c r="E55" s="48" t="s">
        <v>24</v>
      </c>
      <c r="F55" s="49"/>
      <c r="G55" s="68"/>
      <c r="H55" s="45"/>
      <c r="I55" s="46"/>
      <c r="J55" s="46"/>
      <c r="K55" s="28"/>
    </row>
    <row r="56" spans="1:11" ht="13.5">
      <c r="A56" s="78"/>
      <c r="B56" s="79"/>
      <c r="C56" s="71"/>
      <c r="D56" s="257" t="s">
        <v>197</v>
      </c>
      <c r="E56" s="72">
        <v>2100</v>
      </c>
      <c r="F56" s="51">
        <f>'Budget Alternative Form'!G56</f>
        <v>46373.21</v>
      </c>
      <c r="G56" s="52">
        <f>'Budget Alternative Form'!H56</f>
        <v>340613.79</v>
      </c>
      <c r="H56" s="53">
        <f aca="true" t="shared" si="1" ref="H56:H61">F56+G56</f>
        <v>386987</v>
      </c>
      <c r="I56" s="54">
        <v>398596</v>
      </c>
      <c r="J56" s="54">
        <v>410554</v>
      </c>
      <c r="K56" s="28"/>
    </row>
    <row r="57" spans="1:11" ht="13.5">
      <c r="A57" s="70"/>
      <c r="B57" s="41"/>
      <c r="C57" s="41"/>
      <c r="D57" s="41" t="s">
        <v>61</v>
      </c>
      <c r="E57" s="76">
        <v>2200</v>
      </c>
      <c r="F57" s="51">
        <f>'Budget Alternative Form'!G57</f>
        <v>0</v>
      </c>
      <c r="G57" s="52">
        <f>'Budget Alternative Form'!H57</f>
        <v>0</v>
      </c>
      <c r="H57" s="53">
        <f t="shared" si="1"/>
        <v>0</v>
      </c>
      <c r="I57" s="54">
        <v>0</v>
      </c>
      <c r="J57" s="54">
        <v>0</v>
      </c>
      <c r="K57" s="28"/>
    </row>
    <row r="58" spans="1:11" ht="13.5">
      <c r="A58" s="70"/>
      <c r="B58" s="41"/>
      <c r="C58" s="41"/>
      <c r="D58" s="41" t="s">
        <v>62</v>
      </c>
      <c r="E58" s="76">
        <v>2300</v>
      </c>
      <c r="F58" s="51">
        <f>'Budget Alternative Form'!G58</f>
        <v>180822.75</v>
      </c>
      <c r="G58" s="52">
        <f>'Budget Alternative Form'!H58</f>
        <v>103171.25</v>
      </c>
      <c r="H58" s="53">
        <f t="shared" si="1"/>
        <v>283994</v>
      </c>
      <c r="I58" s="54">
        <v>292514</v>
      </c>
      <c r="J58" s="54">
        <v>301289</v>
      </c>
      <c r="K58" s="28"/>
    </row>
    <row r="59" spans="1:11" ht="13.5">
      <c r="A59" s="70"/>
      <c r="B59" s="41"/>
      <c r="C59" s="41"/>
      <c r="D59" s="41" t="s">
        <v>63</v>
      </c>
      <c r="E59" s="77">
        <v>2400</v>
      </c>
      <c r="F59" s="51">
        <f>'Budget Alternative Form'!G59</f>
        <v>66038</v>
      </c>
      <c r="G59" s="52">
        <f>'Budget Alternative Form'!H59</f>
        <v>0</v>
      </c>
      <c r="H59" s="53">
        <f t="shared" si="1"/>
        <v>66038</v>
      </c>
      <c r="I59" s="54">
        <v>68019</v>
      </c>
      <c r="J59" s="54">
        <v>70060</v>
      </c>
      <c r="K59" s="28"/>
    </row>
    <row r="60" spans="1:11" ht="13.5">
      <c r="A60" s="70"/>
      <c r="B60" s="41"/>
      <c r="C60" s="41"/>
      <c r="D60" s="41" t="s">
        <v>64</v>
      </c>
      <c r="E60" s="76">
        <v>2900</v>
      </c>
      <c r="F60" s="51">
        <f>'Budget Alternative Form'!G60</f>
        <v>0</v>
      </c>
      <c r="G60" s="52">
        <f>'Budget Alternative Form'!H60</f>
        <v>0</v>
      </c>
      <c r="H60" s="53">
        <f t="shared" si="1"/>
        <v>0</v>
      </c>
      <c r="I60" s="54">
        <v>0</v>
      </c>
      <c r="J60" s="54">
        <v>0</v>
      </c>
      <c r="K60" s="28"/>
    </row>
    <row r="61" spans="1:11" ht="14.25" thickBot="1">
      <c r="A61" s="80"/>
      <c r="B61" s="81"/>
      <c r="C61" s="81"/>
      <c r="D61" s="82" t="s">
        <v>65</v>
      </c>
      <c r="E61" s="83" t="s">
        <v>24</v>
      </c>
      <c r="F61" s="84">
        <f>SUM(F56:F60)</f>
        <v>293233.95999999996</v>
      </c>
      <c r="G61" s="85">
        <f>SUM(G56:G60)</f>
        <v>443785.04</v>
      </c>
      <c r="H61" s="86">
        <f t="shared" si="1"/>
        <v>737019</v>
      </c>
      <c r="I61" s="87">
        <f>SUM(I56:I60)</f>
        <v>759129</v>
      </c>
      <c r="J61" s="87">
        <f>SUM(J56:J60)</f>
        <v>781903</v>
      </c>
      <c r="K61" s="28"/>
    </row>
    <row r="62" spans="1:11" ht="39.75" customHeight="1" thickBo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28"/>
    </row>
    <row r="63" spans="1:16" ht="18" customHeight="1">
      <c r="A63" s="89"/>
      <c r="B63" s="90"/>
      <c r="C63" s="90"/>
      <c r="D63" s="91"/>
      <c r="E63" s="92"/>
      <c r="F63" s="359" t="str">
        <f>F17</f>
        <v>FY 2022/23</v>
      </c>
      <c r="G63" s="360"/>
      <c r="H63" s="361"/>
      <c r="I63" s="93" t="s">
        <v>12</v>
      </c>
      <c r="J63" s="93" t="s">
        <v>12</v>
      </c>
      <c r="K63" s="28"/>
      <c r="N63" s="29" t="s">
        <v>13</v>
      </c>
      <c r="O63" s="30" t="s">
        <v>14</v>
      </c>
      <c r="P63" s="31" t="s">
        <v>15</v>
      </c>
    </row>
    <row r="64" spans="1:16" ht="13.5">
      <c r="A64" s="32"/>
      <c r="B64" s="33"/>
      <c r="C64" s="33"/>
      <c r="D64" s="34" t="s">
        <v>16</v>
      </c>
      <c r="E64" s="35" t="s">
        <v>17</v>
      </c>
      <c r="F64" s="26" t="s">
        <v>18</v>
      </c>
      <c r="G64" s="36" t="s">
        <v>19</v>
      </c>
      <c r="H64" s="37" t="s">
        <v>20</v>
      </c>
      <c r="I64" s="38" t="str">
        <f>I18</f>
        <v>2023/24</v>
      </c>
      <c r="J64" s="38" t="str">
        <f>J18</f>
        <v>2024/25</v>
      </c>
      <c r="K64" s="28"/>
      <c r="N64" s="29" t="s">
        <v>14</v>
      </c>
      <c r="O64" s="30" t="s">
        <v>15</v>
      </c>
      <c r="P64" s="31" t="s">
        <v>21</v>
      </c>
    </row>
    <row r="65" spans="1:11" ht="13.5">
      <c r="A65" s="70"/>
      <c r="B65" s="47" t="s">
        <v>39</v>
      </c>
      <c r="C65" s="41" t="s">
        <v>66</v>
      </c>
      <c r="D65" s="41"/>
      <c r="E65" s="48" t="s">
        <v>24</v>
      </c>
      <c r="F65" s="43"/>
      <c r="G65" s="64"/>
      <c r="H65" s="45"/>
      <c r="I65" s="46"/>
      <c r="J65" s="46"/>
      <c r="K65" s="28"/>
    </row>
    <row r="66" spans="1:11" ht="13.5">
      <c r="A66" s="70"/>
      <c r="B66" s="41"/>
      <c r="C66" s="41"/>
      <c r="D66" s="94" t="s">
        <v>67</v>
      </c>
      <c r="E66" s="95" t="s">
        <v>68</v>
      </c>
      <c r="F66" s="51">
        <f>'Budget Alternative Form'!G66</f>
        <v>109956.59</v>
      </c>
      <c r="G66" s="51">
        <f>'Budget Alternative Form'!H66</f>
        <v>138162</v>
      </c>
      <c r="H66" s="53">
        <f>+F66+G66</f>
        <v>248118.59</v>
      </c>
      <c r="I66" s="54">
        <v>255562</v>
      </c>
      <c r="J66" s="54">
        <v>263229</v>
      </c>
      <c r="K66" s="28"/>
    </row>
    <row r="67" spans="1:11" ht="13.5">
      <c r="A67" s="70"/>
      <c r="B67" s="41"/>
      <c r="C67" s="41"/>
      <c r="D67" s="94" t="s">
        <v>69</v>
      </c>
      <c r="E67" s="96" t="s">
        <v>70</v>
      </c>
      <c r="F67" s="51">
        <f>'Budget Alternative Form'!G67</f>
        <v>0</v>
      </c>
      <c r="G67" s="51">
        <f>'Budget Alternative Form'!H67</f>
        <v>0</v>
      </c>
      <c r="H67" s="53">
        <f aca="true" t="shared" si="2" ref="H67:H74">F67+G67</f>
        <v>0</v>
      </c>
      <c r="I67" s="54">
        <v>0</v>
      </c>
      <c r="J67" s="54">
        <v>0</v>
      </c>
      <c r="K67" s="28"/>
    </row>
    <row r="68" spans="1:11" ht="13.5">
      <c r="A68" s="70"/>
      <c r="B68" s="41"/>
      <c r="C68" s="41"/>
      <c r="D68" s="94" t="s">
        <v>71</v>
      </c>
      <c r="E68" s="96" t="s">
        <v>72</v>
      </c>
      <c r="F68" s="51">
        <f>'Budget Alternative Form'!G68</f>
        <v>64729.28</v>
      </c>
      <c r="G68" s="52">
        <f>'Budget Alternative Form'!H68</f>
        <v>10488.72</v>
      </c>
      <c r="H68" s="53">
        <f t="shared" si="2"/>
        <v>75218</v>
      </c>
      <c r="I68" s="54">
        <v>76863</v>
      </c>
      <c r="J68" s="54">
        <v>79169</v>
      </c>
      <c r="K68" s="28"/>
    </row>
    <row r="69" spans="1:11" ht="13.5">
      <c r="A69" s="70"/>
      <c r="B69" s="41"/>
      <c r="C69" s="41"/>
      <c r="D69" s="41" t="s">
        <v>73</v>
      </c>
      <c r="E69" s="96" t="s">
        <v>74</v>
      </c>
      <c r="F69" s="51">
        <f>'Budget Alternative Form'!G69</f>
        <v>38979.06</v>
      </c>
      <c r="G69" s="52">
        <f>'Budget Alternative Form'!H69</f>
        <v>123095.94</v>
      </c>
      <c r="H69" s="53">
        <f t="shared" si="2"/>
        <v>162075</v>
      </c>
      <c r="I69" s="54">
        <v>166937.25</v>
      </c>
      <c r="J69" s="54">
        <v>171945.3675</v>
      </c>
      <c r="K69" s="28"/>
    </row>
    <row r="70" spans="1:11" ht="13.5">
      <c r="A70" s="70"/>
      <c r="B70" s="41"/>
      <c r="C70" s="41"/>
      <c r="D70" s="41" t="s">
        <v>75</v>
      </c>
      <c r="E70" s="56" t="s">
        <v>76</v>
      </c>
      <c r="F70" s="51">
        <f>'Budget Alternative Form'!G70</f>
        <v>10621.23</v>
      </c>
      <c r="G70" s="52">
        <f>'Budget Alternative Form'!H70</f>
        <v>3906.77</v>
      </c>
      <c r="H70" s="53">
        <f t="shared" si="2"/>
        <v>14528</v>
      </c>
      <c r="I70" s="54">
        <v>14964</v>
      </c>
      <c r="J70" s="54">
        <v>15413</v>
      </c>
      <c r="K70" s="28"/>
    </row>
    <row r="71" spans="1:11" ht="13.5">
      <c r="A71" s="70"/>
      <c r="B71" s="41"/>
      <c r="C71" s="41"/>
      <c r="D71" s="41" t="s">
        <v>77</v>
      </c>
      <c r="E71" s="96" t="s">
        <v>78</v>
      </c>
      <c r="F71" s="51">
        <f>'Budget Alternative Form'!G71</f>
        <v>15358.69</v>
      </c>
      <c r="G71" s="52">
        <f>'Budget Alternative Form'!H71</f>
        <v>8463.31</v>
      </c>
      <c r="H71" s="53">
        <f t="shared" si="2"/>
        <v>23822</v>
      </c>
      <c r="I71" s="54">
        <v>24537</v>
      </c>
      <c r="J71" s="54">
        <v>25273</v>
      </c>
      <c r="K71" s="28"/>
    </row>
    <row r="72" spans="1:11" ht="13.5">
      <c r="A72" s="70"/>
      <c r="B72" s="41"/>
      <c r="C72" s="41"/>
      <c r="D72" s="41" t="s">
        <v>193</v>
      </c>
      <c r="E72" s="96" t="s">
        <v>79</v>
      </c>
      <c r="F72" s="51">
        <f>'Budget Alternative Form'!G72</f>
        <v>0</v>
      </c>
      <c r="G72" s="52">
        <f>'Budget Alternative Form'!H72</f>
        <v>0</v>
      </c>
      <c r="H72" s="53">
        <f t="shared" si="2"/>
        <v>0</v>
      </c>
      <c r="I72" s="54">
        <v>0</v>
      </c>
      <c r="J72" s="54">
        <v>0</v>
      </c>
      <c r="K72" s="28"/>
    </row>
    <row r="73" spans="1:11" ht="13.5">
      <c r="A73" s="70"/>
      <c r="B73" s="41"/>
      <c r="C73" s="41"/>
      <c r="D73" s="41" t="s">
        <v>194</v>
      </c>
      <c r="E73" s="77" t="s">
        <v>195</v>
      </c>
      <c r="F73" s="51">
        <f>'Budget Alternative Form'!G73</f>
        <v>0</v>
      </c>
      <c r="G73" s="52">
        <f>'Budget Alternative Form'!H73</f>
        <v>0</v>
      </c>
      <c r="H73" s="53">
        <f t="shared" si="2"/>
        <v>0</v>
      </c>
      <c r="I73" s="54">
        <v>0</v>
      </c>
      <c r="J73" s="54">
        <v>0</v>
      </c>
      <c r="K73" s="28"/>
    </row>
    <row r="74" spans="1:11" ht="13.5">
      <c r="A74" s="70"/>
      <c r="B74" s="41"/>
      <c r="C74" s="41"/>
      <c r="D74" s="41" t="s">
        <v>80</v>
      </c>
      <c r="E74" s="96" t="s">
        <v>81</v>
      </c>
      <c r="F74" s="51">
        <f>'Budget Alternative Form'!G74</f>
        <v>0</v>
      </c>
      <c r="G74" s="52">
        <f>'Budget Alternative Form'!H74</f>
        <v>0</v>
      </c>
      <c r="H74" s="53">
        <f t="shared" si="2"/>
        <v>0</v>
      </c>
      <c r="I74" s="54">
        <v>0</v>
      </c>
      <c r="J74" s="54">
        <v>0</v>
      </c>
      <c r="K74" s="28"/>
    </row>
    <row r="75" spans="1:11" ht="13.5">
      <c r="A75" s="70"/>
      <c r="B75" s="41"/>
      <c r="C75" s="41"/>
      <c r="D75" s="41" t="s">
        <v>82</v>
      </c>
      <c r="E75" s="58" t="s">
        <v>24</v>
      </c>
      <c r="F75" s="60">
        <f>SUM(F66:F74)</f>
        <v>239644.85</v>
      </c>
      <c r="G75" s="61">
        <f>SUM(G66:G74)</f>
        <v>284116.74000000005</v>
      </c>
      <c r="H75" s="62">
        <f>F75+G75</f>
        <v>523761.5900000001</v>
      </c>
      <c r="I75" s="63">
        <f>SUM(I66:I74)</f>
        <v>538863.25</v>
      </c>
      <c r="J75" s="63">
        <f>SUM(J66:J74)</f>
        <v>555029.3674999999</v>
      </c>
      <c r="K75" s="28"/>
    </row>
    <row r="76" spans="1:11" ht="13.5">
      <c r="A76" s="70"/>
      <c r="B76" s="41"/>
      <c r="C76" s="41"/>
      <c r="D76" s="41"/>
      <c r="E76" s="48" t="s">
        <v>24</v>
      </c>
      <c r="F76" s="43"/>
      <c r="G76" s="64"/>
      <c r="H76" s="65"/>
      <c r="I76" s="66"/>
      <c r="J76" s="66"/>
      <c r="K76" s="28"/>
    </row>
    <row r="77" spans="1:11" ht="13.5">
      <c r="A77" s="70"/>
      <c r="B77" s="97" t="s">
        <v>46</v>
      </c>
      <c r="C77" s="57" t="s">
        <v>83</v>
      </c>
      <c r="D77" s="57"/>
      <c r="E77" s="48" t="s">
        <v>24</v>
      </c>
      <c r="F77" s="49"/>
      <c r="G77" s="68"/>
      <c r="H77" s="45"/>
      <c r="I77" s="46"/>
      <c r="J77" s="46"/>
      <c r="K77" s="28"/>
    </row>
    <row r="78" spans="1:11" ht="13.5">
      <c r="A78" s="70"/>
      <c r="B78" s="97"/>
      <c r="C78" s="57"/>
      <c r="D78" s="57" t="s">
        <v>84</v>
      </c>
      <c r="E78" s="72">
        <v>4100</v>
      </c>
      <c r="F78" s="51">
        <f>'Budget Alternative Form'!G78</f>
        <v>15000</v>
      </c>
      <c r="G78" s="52">
        <f>'Budget Alternative Form'!H78</f>
        <v>0</v>
      </c>
      <c r="H78" s="53">
        <f aca="true" t="shared" si="3" ref="H78:H83">F78+G78</f>
        <v>15000</v>
      </c>
      <c r="I78" s="54">
        <v>15300</v>
      </c>
      <c r="J78" s="54">
        <v>15606</v>
      </c>
      <c r="K78" s="28"/>
    </row>
    <row r="79" spans="1:11" ht="13.5">
      <c r="A79" s="70"/>
      <c r="B79" s="97"/>
      <c r="C79" s="57"/>
      <c r="D79" s="41" t="s">
        <v>85</v>
      </c>
      <c r="E79" s="55">
        <v>4200</v>
      </c>
      <c r="F79" s="51">
        <f>'Budget Alternative Form'!G79</f>
        <v>5000</v>
      </c>
      <c r="G79" s="52">
        <f>'Budget Alternative Form'!H79</f>
        <v>0</v>
      </c>
      <c r="H79" s="53">
        <f t="shared" si="3"/>
        <v>5000</v>
      </c>
      <c r="I79" s="54">
        <v>5100</v>
      </c>
      <c r="J79" s="54">
        <v>5202</v>
      </c>
      <c r="K79" s="28"/>
    </row>
    <row r="80" spans="1:11" ht="13.5">
      <c r="A80" s="70"/>
      <c r="B80" s="97"/>
      <c r="C80" s="57"/>
      <c r="D80" s="57" t="s">
        <v>86</v>
      </c>
      <c r="E80" s="76">
        <v>4300</v>
      </c>
      <c r="F80" s="51">
        <f>'Budget Alternative Form'!G80</f>
        <v>25280</v>
      </c>
      <c r="G80" s="52">
        <f>'Budget Alternative Form'!H80</f>
        <v>12220</v>
      </c>
      <c r="H80" s="53">
        <f t="shared" si="3"/>
        <v>37500</v>
      </c>
      <c r="I80" s="54">
        <v>38250</v>
      </c>
      <c r="J80" s="54">
        <v>39015</v>
      </c>
      <c r="K80" s="28"/>
    </row>
    <row r="81" spans="1:11" ht="13.5">
      <c r="A81" s="70"/>
      <c r="B81" s="97"/>
      <c r="C81" s="57"/>
      <c r="D81" s="57" t="s">
        <v>87</v>
      </c>
      <c r="E81" s="77">
        <v>4400</v>
      </c>
      <c r="F81" s="51">
        <f>'Budget Alternative Form'!G81</f>
        <v>32600</v>
      </c>
      <c r="G81" s="52">
        <f>'Budget Alternative Form'!H81</f>
        <v>31785</v>
      </c>
      <c r="H81" s="53">
        <f t="shared" si="3"/>
        <v>64385</v>
      </c>
      <c r="I81" s="54">
        <v>40152</v>
      </c>
      <c r="J81" s="54">
        <v>40955</v>
      </c>
      <c r="K81" s="28"/>
    </row>
    <row r="82" spans="1:11" ht="13.5">
      <c r="A82" s="70"/>
      <c r="B82" s="97"/>
      <c r="C82" s="57"/>
      <c r="D82" s="57" t="s">
        <v>88</v>
      </c>
      <c r="E82" s="76">
        <v>4700</v>
      </c>
      <c r="F82" s="51">
        <f>'Budget Alternative Form'!G82</f>
        <v>0</v>
      </c>
      <c r="G82" s="52">
        <f>'Budget Alternative Form'!H82</f>
        <v>88702</v>
      </c>
      <c r="H82" s="53">
        <f t="shared" si="3"/>
        <v>88702</v>
      </c>
      <c r="I82" s="54">
        <v>90476</v>
      </c>
      <c r="J82" s="54">
        <v>92286</v>
      </c>
      <c r="K82" s="28"/>
    </row>
    <row r="83" spans="1:11" ht="13.5">
      <c r="A83" s="70"/>
      <c r="B83" s="97"/>
      <c r="C83" s="57"/>
      <c r="D83" s="57" t="s">
        <v>89</v>
      </c>
      <c r="E83" s="58" t="s">
        <v>24</v>
      </c>
      <c r="F83" s="60">
        <f>SUM(F78:F82)</f>
        <v>77880</v>
      </c>
      <c r="G83" s="61">
        <f>SUM(G78:G82)</f>
        <v>132707</v>
      </c>
      <c r="H83" s="62">
        <f t="shared" si="3"/>
        <v>210587</v>
      </c>
      <c r="I83" s="63">
        <f>SUM(I78:I82)</f>
        <v>189278</v>
      </c>
      <c r="J83" s="63">
        <f>SUM(J78:J82)</f>
        <v>193064</v>
      </c>
      <c r="K83" s="28"/>
    </row>
    <row r="84" spans="1:11" ht="13.5">
      <c r="A84" s="70"/>
      <c r="B84" s="47"/>
      <c r="C84" s="41"/>
      <c r="D84" s="41"/>
      <c r="E84" s="48" t="s">
        <v>24</v>
      </c>
      <c r="F84" s="43"/>
      <c r="G84" s="64"/>
      <c r="H84" s="65"/>
      <c r="I84" s="66"/>
      <c r="J84" s="66"/>
      <c r="K84" s="28"/>
    </row>
    <row r="85" spans="1:11" ht="13.5">
      <c r="A85" s="70"/>
      <c r="B85" s="47" t="s">
        <v>51</v>
      </c>
      <c r="C85" s="41" t="s">
        <v>90</v>
      </c>
      <c r="D85" s="41"/>
      <c r="E85" s="48" t="s">
        <v>24</v>
      </c>
      <c r="F85" s="49"/>
      <c r="G85" s="68"/>
      <c r="H85" s="45"/>
      <c r="I85" s="46"/>
      <c r="J85" s="46"/>
      <c r="K85" s="28"/>
    </row>
    <row r="86" spans="1:11" ht="13.5">
      <c r="A86" s="70"/>
      <c r="B86" s="47"/>
      <c r="C86" s="41"/>
      <c r="D86" s="41" t="s">
        <v>191</v>
      </c>
      <c r="E86" s="251">
        <v>5100</v>
      </c>
      <c r="F86" s="51">
        <f>'Budget Alternative Form'!G86</f>
        <v>0</v>
      </c>
      <c r="G86" s="52">
        <f>'Budget Alternative Form'!H86</f>
        <v>0</v>
      </c>
      <c r="H86" s="53">
        <f>F86+G86</f>
        <v>0</v>
      </c>
      <c r="I86" s="54">
        <v>0</v>
      </c>
      <c r="J86" s="54">
        <v>0</v>
      </c>
      <c r="K86" s="28"/>
    </row>
    <row r="87" spans="1:11" ht="13.5">
      <c r="A87" s="70"/>
      <c r="B87" s="47"/>
      <c r="C87" s="41"/>
      <c r="D87" s="41" t="s">
        <v>91</v>
      </c>
      <c r="E87" s="50">
        <v>5200</v>
      </c>
      <c r="F87" s="51">
        <f>'Budget Alternative Form'!G87</f>
        <v>88500</v>
      </c>
      <c r="G87" s="52">
        <f>'Budget Alternative Form'!H87</f>
        <v>0</v>
      </c>
      <c r="H87" s="53">
        <f aca="true" t="shared" si="4" ref="H87:H94">F87+G87</f>
        <v>88500</v>
      </c>
      <c r="I87" s="54">
        <v>90270</v>
      </c>
      <c r="J87" s="54">
        <v>92075</v>
      </c>
      <c r="K87" s="28"/>
    </row>
    <row r="88" spans="1:11" ht="13.5">
      <c r="A88" s="70"/>
      <c r="B88" s="47"/>
      <c r="C88" s="41"/>
      <c r="D88" s="41" t="s">
        <v>92</v>
      </c>
      <c r="E88" s="55">
        <v>5300</v>
      </c>
      <c r="F88" s="51">
        <f>'Budget Alternative Form'!G88</f>
        <v>14500</v>
      </c>
      <c r="G88" s="52">
        <f>'Budget Alternative Form'!H88</f>
        <v>0</v>
      </c>
      <c r="H88" s="53">
        <f t="shared" si="4"/>
        <v>14500</v>
      </c>
      <c r="I88" s="54">
        <v>14790</v>
      </c>
      <c r="J88" s="54">
        <v>15085.800000000001</v>
      </c>
      <c r="K88" s="28"/>
    </row>
    <row r="89" spans="1:11" ht="13.5">
      <c r="A89" s="70"/>
      <c r="B89" s="47"/>
      <c r="C89" s="41"/>
      <c r="D89" s="41" t="s">
        <v>93</v>
      </c>
      <c r="E89" s="96" t="s">
        <v>94</v>
      </c>
      <c r="F89" s="51">
        <f>'Budget Alternative Form'!G89</f>
        <v>45163</v>
      </c>
      <c r="G89" s="52">
        <f>'Budget Alternative Form'!H89</f>
        <v>0</v>
      </c>
      <c r="H89" s="53">
        <f t="shared" si="4"/>
        <v>45163</v>
      </c>
      <c r="I89" s="54">
        <v>46066.26</v>
      </c>
      <c r="J89" s="54">
        <v>46987.5852</v>
      </c>
      <c r="K89" s="28"/>
    </row>
    <row r="90" spans="1:11" ht="13.5">
      <c r="A90" s="70"/>
      <c r="B90" s="47"/>
      <c r="C90" s="41"/>
      <c r="D90" s="41" t="s">
        <v>95</v>
      </c>
      <c r="E90" s="76">
        <v>5500</v>
      </c>
      <c r="F90" s="51">
        <f>'Budget Alternative Form'!G90</f>
        <v>165696</v>
      </c>
      <c r="G90" s="52">
        <f>'Budget Alternative Form'!H90</f>
        <v>0</v>
      </c>
      <c r="H90" s="53">
        <f t="shared" si="4"/>
        <v>165696</v>
      </c>
      <c r="I90" s="54">
        <v>169010</v>
      </c>
      <c r="J90" s="54">
        <v>172390</v>
      </c>
      <c r="K90" s="28"/>
    </row>
    <row r="91" spans="1:11" ht="13.5">
      <c r="A91" s="70"/>
      <c r="B91" s="47"/>
      <c r="C91" s="41"/>
      <c r="D91" s="41" t="s">
        <v>96</v>
      </c>
      <c r="E91" s="76">
        <v>5600</v>
      </c>
      <c r="F91" s="51">
        <f>'Budget Alternative Form'!G91</f>
        <v>143236</v>
      </c>
      <c r="G91" s="52">
        <f>'Budget Alternative Form'!H91</f>
        <v>0</v>
      </c>
      <c r="H91" s="53">
        <f t="shared" si="4"/>
        <v>143236</v>
      </c>
      <c r="I91" s="54">
        <v>147922</v>
      </c>
      <c r="J91" s="54">
        <v>150880</v>
      </c>
      <c r="K91" s="28"/>
    </row>
    <row r="92" spans="1:11" ht="13.5">
      <c r="A92" s="70"/>
      <c r="B92" s="47"/>
      <c r="C92" s="41"/>
      <c r="D92" s="41" t="s">
        <v>231</v>
      </c>
      <c r="E92" s="77" t="s">
        <v>232</v>
      </c>
      <c r="F92" s="51">
        <f>'Budget Alternative Form'!G92</f>
        <v>0</v>
      </c>
      <c r="G92" s="52">
        <f>'Budget Alternative Form'!H92</f>
        <v>0</v>
      </c>
      <c r="H92" s="53">
        <f t="shared" si="4"/>
        <v>0</v>
      </c>
      <c r="I92" s="54">
        <v>0</v>
      </c>
      <c r="J92" s="54">
        <v>0</v>
      </c>
      <c r="K92" s="28"/>
    </row>
    <row r="93" spans="1:11" ht="13.5">
      <c r="A93" s="70"/>
      <c r="B93" s="41"/>
      <c r="C93" s="41"/>
      <c r="D93" s="41" t="s">
        <v>97</v>
      </c>
      <c r="E93" s="77">
        <v>5800</v>
      </c>
      <c r="F93" s="51">
        <f>'Budget Alternative Form'!G93</f>
        <v>236581</v>
      </c>
      <c r="G93" s="52">
        <f>'Budget Alternative Form'!H93</f>
        <v>602000</v>
      </c>
      <c r="H93" s="53">
        <f t="shared" si="4"/>
        <v>838581</v>
      </c>
      <c r="I93" s="54">
        <v>848642</v>
      </c>
      <c r="J93" s="54">
        <v>874971</v>
      </c>
      <c r="K93" s="28"/>
    </row>
    <row r="94" spans="1:11" ht="13.5">
      <c r="A94" s="70"/>
      <c r="B94" s="41"/>
      <c r="C94" s="41"/>
      <c r="D94" s="41" t="s">
        <v>98</v>
      </c>
      <c r="E94" s="76">
        <v>5900</v>
      </c>
      <c r="F94" s="51">
        <f>'Budget Alternative Form'!G94</f>
        <v>25700</v>
      </c>
      <c r="G94" s="52">
        <f>'Budget Alternative Form'!H94</f>
        <v>0</v>
      </c>
      <c r="H94" s="53">
        <f t="shared" si="4"/>
        <v>25700</v>
      </c>
      <c r="I94" s="54">
        <v>26214</v>
      </c>
      <c r="J94" s="54">
        <v>26738.28</v>
      </c>
      <c r="K94" s="28"/>
    </row>
    <row r="95" spans="1:11" ht="13.5">
      <c r="A95" s="70"/>
      <c r="B95" s="41"/>
      <c r="C95" s="41"/>
      <c r="D95" s="41" t="s">
        <v>99</v>
      </c>
      <c r="E95" s="58" t="s">
        <v>24</v>
      </c>
      <c r="F95" s="60">
        <f>SUM(F86:F94)</f>
        <v>719376</v>
      </c>
      <c r="G95" s="61">
        <f>SUM(G86:G94)</f>
        <v>602000</v>
      </c>
      <c r="H95" s="62">
        <f>F95+G95</f>
        <v>1321376</v>
      </c>
      <c r="I95" s="63">
        <f>SUM(I86:I94)</f>
        <v>1342914.26</v>
      </c>
      <c r="J95" s="63">
        <f>SUM(J86:J94)</f>
        <v>1379127.6652</v>
      </c>
      <c r="K95" s="28"/>
    </row>
    <row r="96" spans="1:11" ht="13.5">
      <c r="A96" s="70"/>
      <c r="B96" s="41"/>
      <c r="C96" s="41" t="s">
        <v>24</v>
      </c>
      <c r="D96" s="41"/>
      <c r="E96" s="48" t="s">
        <v>24</v>
      </c>
      <c r="F96" s="43"/>
      <c r="G96" s="64"/>
      <c r="H96" s="65"/>
      <c r="I96" s="66"/>
      <c r="J96" s="66"/>
      <c r="K96" s="28"/>
    </row>
    <row r="97" spans="1:11" ht="13.5">
      <c r="A97" s="70"/>
      <c r="B97" s="47" t="s">
        <v>100</v>
      </c>
      <c r="C97" s="67" t="s">
        <v>200</v>
      </c>
      <c r="D97" s="41"/>
      <c r="E97" s="48" t="s">
        <v>24</v>
      </c>
      <c r="F97" s="49"/>
      <c r="G97" s="68"/>
      <c r="H97" s="45"/>
      <c r="I97" s="46"/>
      <c r="J97" s="46"/>
      <c r="K97" s="28"/>
    </row>
    <row r="98" spans="1:13" ht="13.5">
      <c r="A98" s="70"/>
      <c r="B98" s="47"/>
      <c r="C98" s="41"/>
      <c r="D98" s="41" t="s">
        <v>226</v>
      </c>
      <c r="E98" s="72" t="s">
        <v>192</v>
      </c>
      <c r="F98" s="51">
        <f>'Budget Alternative Form'!G98</f>
        <v>0</v>
      </c>
      <c r="G98" s="52">
        <f>'Budget Alternative Form'!H98</f>
        <v>0</v>
      </c>
      <c r="H98" s="53">
        <f>F98+G98</f>
        <v>0</v>
      </c>
      <c r="I98" s="54">
        <v>0</v>
      </c>
      <c r="J98" s="54">
        <v>0</v>
      </c>
      <c r="K98" s="28"/>
      <c r="M98" s="337"/>
    </row>
    <row r="99" spans="1:11" ht="13.5">
      <c r="A99" s="70"/>
      <c r="B99" s="47"/>
      <c r="C99" s="41"/>
      <c r="D99" s="41" t="s">
        <v>101</v>
      </c>
      <c r="E99" s="55">
        <v>6200</v>
      </c>
      <c r="F99" s="51">
        <f>'Budget Alternative Form'!G99</f>
        <v>0</v>
      </c>
      <c r="G99" s="52">
        <f>'Budget Alternative Form'!H99</f>
        <v>0</v>
      </c>
      <c r="H99" s="53">
        <f>F99+G99</f>
        <v>0</v>
      </c>
      <c r="I99" s="54">
        <v>0</v>
      </c>
      <c r="J99" s="54">
        <v>0</v>
      </c>
      <c r="K99" s="28"/>
    </row>
    <row r="100" spans="1:11" ht="13.5">
      <c r="A100" s="70"/>
      <c r="B100" s="47"/>
      <c r="C100" s="41"/>
      <c r="D100" s="41" t="s">
        <v>102</v>
      </c>
      <c r="E100" s="58" t="s">
        <v>24</v>
      </c>
      <c r="F100" s="98"/>
      <c r="G100" s="99"/>
      <c r="H100" s="100"/>
      <c r="I100" s="101"/>
      <c r="J100" s="101"/>
      <c r="K100" s="28"/>
    </row>
    <row r="101" spans="1:11" ht="13.5">
      <c r="A101" s="70"/>
      <c r="B101" s="47"/>
      <c r="C101" s="41"/>
      <c r="D101" s="41" t="s">
        <v>103</v>
      </c>
      <c r="E101" s="69">
        <v>6300</v>
      </c>
      <c r="F101" s="51">
        <f>'Budget Alternative Form'!G101</f>
        <v>0</v>
      </c>
      <c r="G101" s="52">
        <f>'Budget Alternative Form'!H101</f>
        <v>0</v>
      </c>
      <c r="H101" s="53">
        <f>F101+G101</f>
        <v>0</v>
      </c>
      <c r="I101" s="54">
        <v>0</v>
      </c>
      <c r="J101" s="54">
        <v>0</v>
      </c>
      <c r="K101" s="28"/>
    </row>
    <row r="102" spans="1:11" ht="13.5">
      <c r="A102" s="70"/>
      <c r="B102" s="47"/>
      <c r="C102" s="41"/>
      <c r="D102" s="41" t="s">
        <v>104</v>
      </c>
      <c r="E102" s="76">
        <v>6400</v>
      </c>
      <c r="F102" s="51">
        <f>'Budget Alternative Form'!G102</f>
        <v>0</v>
      </c>
      <c r="G102" s="52">
        <f>'Budget Alternative Form'!H102</f>
        <v>0</v>
      </c>
      <c r="H102" s="53">
        <f>F102+G102</f>
        <v>0</v>
      </c>
      <c r="I102" s="54">
        <v>0</v>
      </c>
      <c r="J102" s="54">
        <v>0</v>
      </c>
      <c r="K102" s="28"/>
    </row>
    <row r="103" spans="1:11" ht="13.5">
      <c r="A103" s="70"/>
      <c r="B103" s="47"/>
      <c r="C103" s="41"/>
      <c r="D103" s="41" t="s">
        <v>105</v>
      </c>
      <c r="E103" s="77">
        <v>6500</v>
      </c>
      <c r="F103" s="51">
        <f>'Budget Alternative Form'!G103</f>
        <v>0</v>
      </c>
      <c r="G103" s="52">
        <f>'Budget Alternative Form'!H103</f>
        <v>0</v>
      </c>
      <c r="H103" s="53">
        <f>F103+G103</f>
        <v>0</v>
      </c>
      <c r="I103" s="54">
        <v>0</v>
      </c>
      <c r="J103" s="54">
        <v>0</v>
      </c>
      <c r="K103" s="28"/>
    </row>
    <row r="104" spans="1:11" ht="14.25">
      <c r="A104" s="70"/>
      <c r="B104" s="47"/>
      <c r="C104" s="41"/>
      <c r="D104" s="102" t="s">
        <v>106</v>
      </c>
      <c r="E104" s="103">
        <v>6900</v>
      </c>
      <c r="F104" s="51">
        <f>'Budget Alternative Form'!G104</f>
        <v>58643</v>
      </c>
      <c r="G104" s="52">
        <f>'Budget Alternative Form'!H104</f>
        <v>0</v>
      </c>
      <c r="H104" s="53">
        <f>F104+G104</f>
        <v>58643</v>
      </c>
      <c r="I104" s="54">
        <v>58643</v>
      </c>
      <c r="J104" s="54">
        <v>0</v>
      </c>
      <c r="K104" s="28"/>
    </row>
    <row r="105" spans="1:11" ht="13.5">
      <c r="A105" s="70"/>
      <c r="B105" s="41"/>
      <c r="C105" s="41" t="s">
        <v>24</v>
      </c>
      <c r="D105" s="41" t="s">
        <v>107</v>
      </c>
      <c r="E105" s="58" t="s">
        <v>24</v>
      </c>
      <c r="F105" s="60">
        <f>SUM(F98:F99)+SUM(F101:F104)</f>
        <v>58643</v>
      </c>
      <c r="G105" s="61">
        <f>SUM(G98:G99)+SUM(G101:G104)</f>
        <v>0</v>
      </c>
      <c r="H105" s="62">
        <f>F105+G105</f>
        <v>58643</v>
      </c>
      <c r="I105" s="63">
        <f>SUM(I98:I99)+SUM(I101:I104)</f>
        <v>58643</v>
      </c>
      <c r="J105" s="63">
        <f>SUM(J98:J99)+SUM(J101:J104)</f>
        <v>0</v>
      </c>
      <c r="K105" s="28"/>
    </row>
    <row r="106" spans="1:11" ht="13.5">
      <c r="A106" s="70"/>
      <c r="B106" s="41"/>
      <c r="C106" s="41"/>
      <c r="D106" s="41"/>
      <c r="E106" s="48" t="s">
        <v>24</v>
      </c>
      <c r="F106" s="43"/>
      <c r="G106" s="64"/>
      <c r="H106" s="65"/>
      <c r="I106" s="66"/>
      <c r="J106" s="66"/>
      <c r="K106" s="28"/>
    </row>
    <row r="107" spans="1:11" ht="13.5">
      <c r="A107" s="70"/>
      <c r="B107" s="47" t="s">
        <v>108</v>
      </c>
      <c r="C107" s="41" t="s">
        <v>109</v>
      </c>
      <c r="D107" s="41"/>
      <c r="E107" s="48" t="s">
        <v>24</v>
      </c>
      <c r="F107" s="49"/>
      <c r="G107" s="68"/>
      <c r="H107" s="45"/>
      <c r="I107" s="46"/>
      <c r="J107" s="46"/>
      <c r="K107" s="28"/>
    </row>
    <row r="108" spans="1:11" ht="13.5">
      <c r="A108" s="70"/>
      <c r="B108" s="40" t="s">
        <v>24</v>
      </c>
      <c r="C108" s="41"/>
      <c r="D108" s="41" t="s">
        <v>110</v>
      </c>
      <c r="E108" s="95" t="s">
        <v>111</v>
      </c>
      <c r="F108" s="51">
        <f>'Budget Alternative Form'!G108</f>
        <v>0</v>
      </c>
      <c r="G108" s="52">
        <f>'Budget Alternative Form'!H108</f>
        <v>0</v>
      </c>
      <c r="H108" s="53">
        <f aca="true" t="shared" si="5" ref="H108:H119">F108+G108</f>
        <v>0</v>
      </c>
      <c r="I108" s="54">
        <v>0</v>
      </c>
      <c r="J108" s="54">
        <v>0</v>
      </c>
      <c r="K108" s="28"/>
    </row>
    <row r="109" spans="1:11" ht="13.5">
      <c r="A109" s="70"/>
      <c r="B109" s="47"/>
      <c r="C109" s="41"/>
      <c r="D109" s="41" t="s">
        <v>112</v>
      </c>
      <c r="E109" s="56" t="s">
        <v>113</v>
      </c>
      <c r="F109" s="51">
        <f>'Budget Alternative Form'!G109</f>
        <v>0</v>
      </c>
      <c r="G109" s="52">
        <f>'Budget Alternative Form'!H109</f>
        <v>0</v>
      </c>
      <c r="H109" s="53">
        <f t="shared" si="5"/>
        <v>0</v>
      </c>
      <c r="I109" s="54">
        <v>0</v>
      </c>
      <c r="J109" s="54">
        <v>0</v>
      </c>
      <c r="K109" s="28"/>
    </row>
    <row r="110" spans="1:11" ht="13.5">
      <c r="A110" s="70"/>
      <c r="B110" s="47"/>
      <c r="C110" s="41"/>
      <c r="D110" s="41" t="s">
        <v>114</v>
      </c>
      <c r="E110" s="69" t="s">
        <v>115</v>
      </c>
      <c r="F110" s="51">
        <f>'Budget Alternative Form'!G110</f>
        <v>0</v>
      </c>
      <c r="G110" s="52">
        <f>'Budget Alternative Form'!H110</f>
        <v>0</v>
      </c>
      <c r="H110" s="53">
        <f t="shared" si="5"/>
        <v>0</v>
      </c>
      <c r="I110" s="54">
        <v>0</v>
      </c>
      <c r="J110" s="54">
        <v>0</v>
      </c>
      <c r="K110" s="28"/>
    </row>
    <row r="111" spans="1:11" ht="13.5">
      <c r="A111" s="70"/>
      <c r="B111" s="47"/>
      <c r="C111" s="41"/>
      <c r="D111" s="41" t="s">
        <v>116</v>
      </c>
      <c r="E111" s="56" t="s">
        <v>117</v>
      </c>
      <c r="F111" s="51">
        <f>'Budget Alternative Form'!G111</f>
        <v>0</v>
      </c>
      <c r="G111" s="52">
        <f>'Budget Alternative Form'!H111</f>
        <v>0</v>
      </c>
      <c r="H111" s="53">
        <f t="shared" si="5"/>
        <v>0</v>
      </c>
      <c r="I111" s="54">
        <v>0</v>
      </c>
      <c r="J111" s="54">
        <v>0</v>
      </c>
      <c r="K111" s="28"/>
    </row>
    <row r="112" spans="1:11" ht="13.5">
      <c r="A112" s="70"/>
      <c r="B112" s="47"/>
      <c r="C112" s="41"/>
      <c r="D112" s="41" t="s">
        <v>118</v>
      </c>
      <c r="E112" s="56" t="s">
        <v>190</v>
      </c>
      <c r="F112" s="51">
        <f>'Budget Alternative Form'!G112</f>
        <v>0</v>
      </c>
      <c r="G112" s="52">
        <f>'Budget Alternative Form'!H112</f>
        <v>0</v>
      </c>
      <c r="H112" s="53">
        <f t="shared" si="5"/>
        <v>0</v>
      </c>
      <c r="I112" s="54">
        <v>0</v>
      </c>
      <c r="J112" s="54">
        <v>0</v>
      </c>
      <c r="K112" s="28"/>
    </row>
    <row r="113" spans="1:11" ht="13.5">
      <c r="A113" s="70"/>
      <c r="B113" s="47"/>
      <c r="C113" s="41"/>
      <c r="D113" s="41" t="s">
        <v>237</v>
      </c>
      <c r="E113" s="303" t="s">
        <v>236</v>
      </c>
      <c r="F113" s="51">
        <f>'Budget Alternative Form'!G113</f>
        <v>0</v>
      </c>
      <c r="G113" s="52">
        <f>'Budget Alternative Form'!H113</f>
        <v>0</v>
      </c>
      <c r="H113" s="53">
        <f>F113+G113</f>
        <v>0</v>
      </c>
      <c r="I113" s="304">
        <v>0</v>
      </c>
      <c r="J113" s="304">
        <v>0</v>
      </c>
      <c r="K113" s="28"/>
    </row>
    <row r="114" spans="1:11" ht="13.5">
      <c r="A114" s="70"/>
      <c r="B114" s="47"/>
      <c r="C114" s="41"/>
      <c r="D114" s="57" t="s">
        <v>119</v>
      </c>
      <c r="E114" s="58" t="s">
        <v>24</v>
      </c>
      <c r="F114" s="98"/>
      <c r="G114" s="99"/>
      <c r="H114" s="100"/>
      <c r="I114" s="101"/>
      <c r="J114" s="101"/>
      <c r="K114" s="28"/>
    </row>
    <row r="115" spans="1:11" ht="13.5">
      <c r="A115" s="70"/>
      <c r="B115" s="47"/>
      <c r="C115" s="41"/>
      <c r="D115" s="41" t="s">
        <v>120</v>
      </c>
      <c r="E115" s="50">
        <v>7438</v>
      </c>
      <c r="F115" s="51">
        <f>'Budget Alternative Form'!G115</f>
        <v>0</v>
      </c>
      <c r="G115" s="52">
        <f>'Budget Alternative Form'!H115</f>
        <v>0</v>
      </c>
      <c r="H115" s="53">
        <f t="shared" si="5"/>
        <v>0</v>
      </c>
      <c r="I115" s="54">
        <v>0</v>
      </c>
      <c r="J115" s="54">
        <v>0</v>
      </c>
      <c r="K115" s="28"/>
    </row>
    <row r="116" spans="1:11" ht="13.5">
      <c r="A116" s="70"/>
      <c r="B116" s="47"/>
      <c r="C116" s="41"/>
      <c r="D116" s="41" t="s">
        <v>121</v>
      </c>
      <c r="E116" s="55">
        <v>7439</v>
      </c>
      <c r="F116" s="51">
        <f>'Budget Alternative Form'!G116</f>
        <v>0</v>
      </c>
      <c r="G116" s="52">
        <f>'Budget Alternative Form'!H116</f>
        <v>0</v>
      </c>
      <c r="H116" s="53">
        <f t="shared" si="5"/>
        <v>0</v>
      </c>
      <c r="I116" s="54">
        <v>0</v>
      </c>
      <c r="J116" s="54">
        <v>0</v>
      </c>
      <c r="K116" s="28"/>
    </row>
    <row r="117" spans="1:11" ht="13.5">
      <c r="A117" s="70"/>
      <c r="B117" s="47"/>
      <c r="C117" s="41"/>
      <c r="D117" s="41" t="s">
        <v>122</v>
      </c>
      <c r="E117" s="58" t="s">
        <v>24</v>
      </c>
      <c r="F117" s="60">
        <f>SUM(F108:F113,F115:F116)</f>
        <v>0</v>
      </c>
      <c r="G117" s="61">
        <f>SUM(G108:G113,G115:G116)</f>
        <v>0</v>
      </c>
      <c r="H117" s="62">
        <f>F117+G117</f>
        <v>0</v>
      </c>
      <c r="I117" s="63">
        <f>SUM(I108:I113,I115:I116)</f>
        <v>0</v>
      </c>
      <c r="J117" s="63">
        <f>SUM(J108:J113,J115:J116)</f>
        <v>0</v>
      </c>
      <c r="K117" s="28"/>
    </row>
    <row r="118" spans="1:11" ht="13.5">
      <c r="A118" s="70"/>
      <c r="B118" s="47"/>
      <c r="C118" s="41"/>
      <c r="D118" s="41"/>
      <c r="E118" s="48" t="s">
        <v>24</v>
      </c>
      <c r="F118" s="104"/>
      <c r="G118" s="105"/>
      <c r="H118" s="106"/>
      <c r="I118" s="107"/>
      <c r="J118" s="107"/>
      <c r="K118" s="28"/>
    </row>
    <row r="119" spans="1:11" ht="13.5">
      <c r="A119" s="70"/>
      <c r="B119" s="40" t="s">
        <v>123</v>
      </c>
      <c r="C119" s="41" t="s">
        <v>124</v>
      </c>
      <c r="D119" s="41"/>
      <c r="E119" s="48" t="s">
        <v>24</v>
      </c>
      <c r="F119" s="60">
        <f>SUM(F53,F61,F75,F83,F95,F105,F117)</f>
        <v>2371757.59</v>
      </c>
      <c r="G119" s="61">
        <f>SUM(G53,G61,G75,G83,G95,G105,G117)</f>
        <v>1778680</v>
      </c>
      <c r="H119" s="62">
        <f t="shared" si="5"/>
        <v>4150437.59</v>
      </c>
      <c r="I119" s="63">
        <f>SUM(I53,I61,I75,I83,I95,I105,I117)</f>
        <v>4226848.51</v>
      </c>
      <c r="J119" s="63">
        <f>SUM(J53,J61,J75,J83,J95,J105,J117)</f>
        <v>4287286.032699999</v>
      </c>
      <c r="K119" s="28"/>
    </row>
    <row r="120" spans="1:11" ht="13.5">
      <c r="A120" s="70"/>
      <c r="B120" s="47"/>
      <c r="C120" s="41"/>
      <c r="D120" s="41"/>
      <c r="E120" s="48" t="s">
        <v>24</v>
      </c>
      <c r="F120" s="43"/>
      <c r="G120" s="64"/>
      <c r="H120" s="65"/>
      <c r="I120" s="66"/>
      <c r="J120" s="66"/>
      <c r="K120" s="28"/>
    </row>
    <row r="121" spans="1:11" ht="13.5">
      <c r="A121" s="39" t="s">
        <v>125</v>
      </c>
      <c r="B121" s="40" t="s">
        <v>126</v>
      </c>
      <c r="C121" s="41"/>
      <c r="D121" s="41"/>
      <c r="E121" s="48" t="s">
        <v>24</v>
      </c>
      <c r="F121" s="49"/>
      <c r="G121" s="68"/>
      <c r="H121" s="45"/>
      <c r="I121" s="46"/>
      <c r="J121" s="46"/>
      <c r="K121" s="28"/>
    </row>
    <row r="122" spans="1:11" ht="14.25" thickBot="1">
      <c r="A122" s="108"/>
      <c r="B122" s="109" t="s">
        <v>127</v>
      </c>
      <c r="C122" s="110"/>
      <c r="D122" s="81"/>
      <c r="E122" s="83" t="s">
        <v>24</v>
      </c>
      <c r="F122" s="84">
        <f>SUM(F45-F119)</f>
        <v>78298.41000000015</v>
      </c>
      <c r="G122" s="85">
        <f>SUM(G45-G119)</f>
        <v>0</v>
      </c>
      <c r="H122" s="86">
        <f>F122+G122</f>
        <v>78298.41000000015</v>
      </c>
      <c r="I122" s="87">
        <f>SUM(I45-I119)</f>
        <v>83411.49000000022</v>
      </c>
      <c r="J122" s="87">
        <f>SUM(J45-J119)</f>
        <v>240546.9673000006</v>
      </c>
      <c r="K122" s="1"/>
    </row>
    <row r="123" spans="1:11" ht="39.75" customHeight="1" thickBo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28"/>
    </row>
    <row r="124" spans="1:16" ht="18" customHeight="1">
      <c r="A124" s="89"/>
      <c r="B124" s="90"/>
      <c r="C124" s="90"/>
      <c r="D124" s="91"/>
      <c r="E124" s="92"/>
      <c r="F124" s="359" t="str">
        <f>F17</f>
        <v>FY 2022/23</v>
      </c>
      <c r="G124" s="360"/>
      <c r="H124" s="361"/>
      <c r="I124" s="93" t="s">
        <v>12</v>
      </c>
      <c r="J124" s="93" t="s">
        <v>12</v>
      </c>
      <c r="K124" s="28"/>
      <c r="N124" s="29" t="s">
        <v>13</v>
      </c>
      <c r="O124" s="30" t="s">
        <v>14</v>
      </c>
      <c r="P124" s="31" t="s">
        <v>15</v>
      </c>
    </row>
    <row r="125" spans="1:16" ht="13.5">
      <c r="A125" s="32"/>
      <c r="B125" s="33"/>
      <c r="C125" s="33"/>
      <c r="D125" s="34" t="s">
        <v>16</v>
      </c>
      <c r="E125" s="35" t="s">
        <v>17</v>
      </c>
      <c r="F125" s="26" t="s">
        <v>18</v>
      </c>
      <c r="G125" s="36" t="s">
        <v>19</v>
      </c>
      <c r="H125" s="37" t="s">
        <v>20</v>
      </c>
      <c r="I125" s="38" t="str">
        <f>I18</f>
        <v>2023/24</v>
      </c>
      <c r="J125" s="38" t="str">
        <f>J18</f>
        <v>2024/25</v>
      </c>
      <c r="K125" s="28"/>
      <c r="N125" s="29" t="s">
        <v>14</v>
      </c>
      <c r="O125" s="30" t="s">
        <v>15</v>
      </c>
      <c r="P125" s="31" t="s">
        <v>21</v>
      </c>
    </row>
    <row r="126" spans="1:11" ht="13.5">
      <c r="A126" s="39" t="s">
        <v>128</v>
      </c>
      <c r="B126" s="40" t="s">
        <v>129</v>
      </c>
      <c r="C126" s="41"/>
      <c r="D126" s="41"/>
      <c r="E126" s="48" t="s">
        <v>24</v>
      </c>
      <c r="F126" s="49"/>
      <c r="G126" s="68"/>
      <c r="H126" s="45"/>
      <c r="I126" s="46"/>
      <c r="J126" s="46"/>
      <c r="K126" s="28"/>
    </row>
    <row r="127" spans="1:11" ht="13.5">
      <c r="A127" s="39"/>
      <c r="B127" s="40" t="s">
        <v>25</v>
      </c>
      <c r="C127" s="41" t="s">
        <v>130</v>
      </c>
      <c r="D127" s="41"/>
      <c r="E127" s="50" t="s">
        <v>131</v>
      </c>
      <c r="F127" s="51">
        <f>'Budget Alternative Form'!G127</f>
        <v>0</v>
      </c>
      <c r="G127" s="52">
        <f>'Budget Alternative Form'!H127</f>
        <v>0</v>
      </c>
      <c r="H127" s="53">
        <f>F127+G127</f>
        <v>0</v>
      </c>
      <c r="I127" s="54">
        <v>0</v>
      </c>
      <c r="J127" s="54">
        <v>0</v>
      </c>
      <c r="K127" s="28"/>
    </row>
    <row r="128" spans="1:11" ht="13.5">
      <c r="A128" s="39"/>
      <c r="B128" s="40" t="s">
        <v>31</v>
      </c>
      <c r="C128" s="57" t="s">
        <v>132</v>
      </c>
      <c r="D128" s="57"/>
      <c r="E128" s="76" t="s">
        <v>133</v>
      </c>
      <c r="F128" s="51">
        <f>'Budget Alternative Form'!G128</f>
        <v>0</v>
      </c>
      <c r="G128" s="52">
        <f>'Budget Alternative Form'!H128</f>
        <v>0</v>
      </c>
      <c r="H128" s="53">
        <f>F128+G128</f>
        <v>0</v>
      </c>
      <c r="I128" s="54">
        <v>0</v>
      </c>
      <c r="J128" s="54">
        <v>0</v>
      </c>
      <c r="K128" s="28"/>
    </row>
    <row r="129" spans="1:11" ht="13.5">
      <c r="A129" s="39"/>
      <c r="B129" s="40" t="s">
        <v>39</v>
      </c>
      <c r="C129" s="57" t="s">
        <v>134</v>
      </c>
      <c r="D129" s="111"/>
      <c r="E129" s="58"/>
      <c r="F129" s="98"/>
      <c r="G129" s="99"/>
      <c r="H129" s="100"/>
      <c r="I129" s="101"/>
      <c r="J129" s="101"/>
      <c r="K129" s="28"/>
    </row>
    <row r="130" spans="1:11" ht="13.5">
      <c r="A130" s="39"/>
      <c r="B130" s="40"/>
      <c r="C130" s="57" t="s">
        <v>135</v>
      </c>
      <c r="D130" s="111"/>
      <c r="E130" s="50" t="s">
        <v>136</v>
      </c>
      <c r="F130" s="51">
        <f>'Budget Alternative Form'!G130</f>
        <v>0</v>
      </c>
      <c r="G130" s="52">
        <f>'Budget Alternative Form'!H130</f>
        <v>0</v>
      </c>
      <c r="H130" s="53">
        <f>F130+G130</f>
        <v>0</v>
      </c>
      <c r="I130" s="54">
        <v>0</v>
      </c>
      <c r="J130" s="54">
        <v>0</v>
      </c>
      <c r="K130" s="28"/>
    </row>
    <row r="131" spans="1:11" ht="13.5">
      <c r="A131" s="39"/>
      <c r="B131" s="40" t="s">
        <v>24</v>
      </c>
      <c r="C131" s="57"/>
      <c r="D131" s="57"/>
      <c r="E131" s="58" t="s">
        <v>24</v>
      </c>
      <c r="F131" s="43"/>
      <c r="G131" s="64"/>
      <c r="H131" s="65"/>
      <c r="I131" s="66"/>
      <c r="J131" s="66"/>
      <c r="K131" s="28"/>
    </row>
    <row r="132" spans="1:11" ht="13.5">
      <c r="A132" s="70"/>
      <c r="B132" s="40" t="s">
        <v>46</v>
      </c>
      <c r="C132" s="57" t="s">
        <v>137</v>
      </c>
      <c r="D132" s="57"/>
      <c r="E132" s="48" t="s">
        <v>24</v>
      </c>
      <c r="F132" s="60">
        <f>SUM(+F127-F128+F130)</f>
        <v>0</v>
      </c>
      <c r="G132" s="61">
        <f>SUM(+G127-G128+G130)</f>
        <v>0</v>
      </c>
      <c r="H132" s="62">
        <f>F132+G132</f>
        <v>0</v>
      </c>
      <c r="I132" s="63">
        <f>SUM(+I127-I128+I130)</f>
        <v>0</v>
      </c>
      <c r="J132" s="63">
        <f>SUM(+J127-J128+J130)</f>
        <v>0</v>
      </c>
      <c r="K132" s="28"/>
    </row>
    <row r="133" spans="1:11" ht="13.5">
      <c r="A133" s="70"/>
      <c r="B133" s="41"/>
      <c r="C133" s="41"/>
      <c r="D133" s="41"/>
      <c r="E133" s="48" t="s">
        <v>24</v>
      </c>
      <c r="F133" s="43"/>
      <c r="G133" s="64"/>
      <c r="H133" s="65"/>
      <c r="I133" s="66"/>
      <c r="J133" s="66"/>
      <c r="K133" s="28"/>
    </row>
    <row r="134" spans="1:11" ht="13.5">
      <c r="A134" s="39" t="s">
        <v>138</v>
      </c>
      <c r="B134" s="40" t="s">
        <v>139</v>
      </c>
      <c r="C134" s="41"/>
      <c r="D134" s="41"/>
      <c r="E134" s="48" t="s">
        <v>24</v>
      </c>
      <c r="F134" s="60">
        <f>SUM(F122,F132)</f>
        <v>78298.41000000015</v>
      </c>
      <c r="G134" s="61">
        <f>SUM(G122,G132)</f>
        <v>0</v>
      </c>
      <c r="H134" s="62">
        <f>F134+G134</f>
        <v>78298.41000000015</v>
      </c>
      <c r="I134" s="63">
        <f>SUM(I122,I132)</f>
        <v>83411.49000000022</v>
      </c>
      <c r="J134" s="63">
        <f>SUM(J122,J132)</f>
        <v>240546.9673000006</v>
      </c>
      <c r="K134" s="28"/>
    </row>
    <row r="135" spans="1:11" ht="13.5">
      <c r="A135" s="70"/>
      <c r="B135" s="41" t="s">
        <v>24</v>
      </c>
      <c r="C135" s="41"/>
      <c r="D135" s="41"/>
      <c r="E135" s="48" t="s">
        <v>24</v>
      </c>
      <c r="F135" s="43"/>
      <c r="G135" s="64"/>
      <c r="H135" s="65"/>
      <c r="I135" s="66"/>
      <c r="J135" s="66"/>
      <c r="K135" s="28"/>
    </row>
    <row r="136" spans="1:11" ht="13.5">
      <c r="A136" s="39" t="s">
        <v>140</v>
      </c>
      <c r="B136" s="40" t="s">
        <v>141</v>
      </c>
      <c r="C136" s="41"/>
      <c r="D136" s="41"/>
      <c r="E136" s="48" t="s">
        <v>24</v>
      </c>
      <c r="F136" s="49"/>
      <c r="G136" s="68"/>
      <c r="H136" s="45"/>
      <c r="I136" s="46"/>
      <c r="J136" s="46"/>
      <c r="K136" s="28"/>
    </row>
    <row r="137" spans="1:11" ht="13.5">
      <c r="A137" s="39"/>
      <c r="B137" s="40" t="s">
        <v>25</v>
      </c>
      <c r="C137" s="41" t="s">
        <v>142</v>
      </c>
      <c r="D137" s="41"/>
      <c r="E137" s="48"/>
      <c r="F137" s="49"/>
      <c r="G137" s="68"/>
      <c r="H137" s="45"/>
      <c r="I137" s="46"/>
      <c r="J137" s="46"/>
      <c r="K137" s="28"/>
    </row>
    <row r="138" spans="1:11" ht="13.5">
      <c r="A138" s="70"/>
      <c r="B138" s="40"/>
      <c r="C138" s="41" t="s">
        <v>143</v>
      </c>
      <c r="D138" s="41" t="s">
        <v>144</v>
      </c>
      <c r="E138" s="72">
        <v>9791</v>
      </c>
      <c r="F138" s="51">
        <f>'Budget Alternative Form'!G138</f>
        <v>1983061</v>
      </c>
      <c r="G138" s="52">
        <f>'Budget Alternative Form'!H138</f>
        <v>0</v>
      </c>
      <c r="H138" s="53">
        <f>F138+G138</f>
        <v>1983061</v>
      </c>
      <c r="I138" s="291">
        <f>H141</f>
        <v>2061359.4100000001</v>
      </c>
      <c r="J138" s="291">
        <f>I141</f>
        <v>2144770.9000000004</v>
      </c>
      <c r="K138" s="28"/>
    </row>
    <row r="139" spans="1:11" ht="13.5">
      <c r="A139" s="70" t="s">
        <v>24</v>
      </c>
      <c r="B139" s="41"/>
      <c r="C139" s="41" t="s">
        <v>145</v>
      </c>
      <c r="D139" s="41" t="s">
        <v>146</v>
      </c>
      <c r="E139" s="112" t="s">
        <v>147</v>
      </c>
      <c r="F139" s="51">
        <f>'Budget Alternative Form'!G139</f>
        <v>0</v>
      </c>
      <c r="G139" s="52">
        <f>'Budget Alternative Form'!H139</f>
        <v>0</v>
      </c>
      <c r="H139" s="53">
        <f>F139+G139</f>
        <v>0</v>
      </c>
      <c r="I139" s="54"/>
      <c r="J139" s="54"/>
      <c r="K139" s="28"/>
    </row>
    <row r="140" spans="1:11" ht="13.5">
      <c r="A140" s="78"/>
      <c r="B140" s="71"/>
      <c r="C140" s="71" t="s">
        <v>148</v>
      </c>
      <c r="D140" s="71" t="s">
        <v>149</v>
      </c>
      <c r="E140" s="58" t="s">
        <v>24</v>
      </c>
      <c r="F140" s="60">
        <f>SUM(F138:F139)</f>
        <v>1983061</v>
      </c>
      <c r="G140" s="61">
        <f>SUM(G138:G139)</f>
        <v>0</v>
      </c>
      <c r="H140" s="62">
        <f>F140+G140</f>
        <v>1983061</v>
      </c>
      <c r="I140" s="63">
        <f>SUM(I138:I139)</f>
        <v>2061359.4100000001</v>
      </c>
      <c r="J140" s="63">
        <f>SUM(J138:J139)</f>
        <v>2144770.9000000004</v>
      </c>
      <c r="K140" s="28"/>
    </row>
    <row r="141" spans="1:11" ht="13.5">
      <c r="A141" s="78"/>
      <c r="B141" s="79" t="s">
        <v>31</v>
      </c>
      <c r="C141" s="71" t="s">
        <v>150</v>
      </c>
      <c r="D141" s="71"/>
      <c r="E141" s="48" t="s">
        <v>24</v>
      </c>
      <c r="F141" s="60">
        <f>SUM(F134,F140)</f>
        <v>2061359.4100000001</v>
      </c>
      <c r="G141" s="61">
        <f>SUM(G134,G140)</f>
        <v>0</v>
      </c>
      <c r="H141" s="62">
        <f>F141+G141</f>
        <v>2061359.4100000001</v>
      </c>
      <c r="I141" s="63">
        <f>SUM(I134,I140)</f>
        <v>2144770.9000000004</v>
      </c>
      <c r="J141" s="63">
        <f>SUM(J134,J140)</f>
        <v>2385317.867300001</v>
      </c>
      <c r="K141" s="28"/>
    </row>
    <row r="142" spans="1:11" ht="13.5">
      <c r="A142" s="78"/>
      <c r="B142" s="79"/>
      <c r="C142" s="71"/>
      <c r="D142" s="71"/>
      <c r="E142" s="48"/>
      <c r="F142" s="271"/>
      <c r="G142" s="272"/>
      <c r="H142" s="113"/>
      <c r="I142" s="114"/>
      <c r="J142" s="114"/>
      <c r="K142" s="28"/>
    </row>
    <row r="143" spans="1:11" ht="13.5">
      <c r="A143" s="78"/>
      <c r="B143" s="71"/>
      <c r="C143" s="257" t="s">
        <v>215</v>
      </c>
      <c r="D143" s="71"/>
      <c r="E143" s="48" t="s">
        <v>24</v>
      </c>
      <c r="F143" s="279"/>
      <c r="G143" s="280"/>
      <c r="H143" s="281"/>
      <c r="I143" s="282"/>
      <c r="J143" s="282"/>
      <c r="K143" s="28"/>
    </row>
    <row r="144" spans="1:11" ht="13.5">
      <c r="A144" s="78"/>
      <c r="B144" s="71"/>
      <c r="C144" s="7" t="s">
        <v>143</v>
      </c>
      <c r="D144" s="71" t="s">
        <v>202</v>
      </c>
      <c r="E144" s="48"/>
      <c r="F144" s="283"/>
      <c r="G144" s="284"/>
      <c r="H144" s="285"/>
      <c r="I144" s="286"/>
      <c r="J144" s="286"/>
      <c r="K144" s="28"/>
    </row>
    <row r="145" spans="1:11" ht="13.5">
      <c r="A145" s="78"/>
      <c r="B145" s="71"/>
      <c r="C145" s="71"/>
      <c r="D145" s="257" t="s">
        <v>219</v>
      </c>
      <c r="E145" s="72">
        <v>9711</v>
      </c>
      <c r="F145" s="51">
        <f>'Budget Alternative Form'!G145</f>
        <v>0</v>
      </c>
      <c r="G145" s="256"/>
      <c r="H145" s="53">
        <f aca="true" t="shared" si="6" ref="H145:H154">F145+G145</f>
        <v>0</v>
      </c>
      <c r="I145" s="54">
        <v>0</v>
      </c>
      <c r="J145" s="54">
        <v>0</v>
      </c>
      <c r="K145" s="28"/>
    </row>
    <row r="146" spans="1:11" ht="13.5">
      <c r="A146" s="78"/>
      <c r="B146" s="71"/>
      <c r="C146" s="71"/>
      <c r="D146" s="257" t="s">
        <v>217</v>
      </c>
      <c r="E146" s="76">
        <v>9712</v>
      </c>
      <c r="F146" s="51">
        <f>'Budget Alternative Form'!G146</f>
        <v>0</v>
      </c>
      <c r="G146" s="52">
        <f>'Budget Alternative Form'!H146</f>
        <v>0</v>
      </c>
      <c r="H146" s="53">
        <f t="shared" si="6"/>
        <v>0</v>
      </c>
      <c r="I146" s="54">
        <v>0</v>
      </c>
      <c r="J146" s="54">
        <v>0</v>
      </c>
      <c r="K146" s="28"/>
    </row>
    <row r="147" spans="1:11" ht="13.5">
      <c r="A147" s="78"/>
      <c r="B147" s="71"/>
      <c r="C147" s="71"/>
      <c r="D147" s="257" t="s">
        <v>218</v>
      </c>
      <c r="E147" s="76">
        <v>9713</v>
      </c>
      <c r="F147" s="51">
        <f>'Budget Alternative Form'!G147</f>
        <v>0</v>
      </c>
      <c r="G147" s="52">
        <f>'Budget Alternative Form'!H147</f>
        <v>0</v>
      </c>
      <c r="H147" s="53">
        <f t="shared" si="6"/>
        <v>0</v>
      </c>
      <c r="I147" s="54">
        <v>0</v>
      </c>
      <c r="J147" s="54">
        <v>0</v>
      </c>
      <c r="K147" s="28"/>
    </row>
    <row r="148" spans="1:11" ht="13.5">
      <c r="A148" s="78"/>
      <c r="B148" s="71"/>
      <c r="C148" s="71"/>
      <c r="D148" s="257" t="s">
        <v>203</v>
      </c>
      <c r="E148" s="76">
        <v>9719</v>
      </c>
      <c r="F148" s="51">
        <f>'Budget Alternative Form'!G148</f>
        <v>0</v>
      </c>
      <c r="G148" s="52">
        <f>'Budget Alternative Form'!H148</f>
        <v>0</v>
      </c>
      <c r="H148" s="53">
        <f t="shared" si="6"/>
        <v>0</v>
      </c>
      <c r="I148" s="54">
        <v>0</v>
      </c>
      <c r="J148" s="54">
        <v>0</v>
      </c>
      <c r="K148" s="28"/>
    </row>
    <row r="149" spans="1:11" ht="13.5">
      <c r="A149" s="78"/>
      <c r="B149" s="71"/>
      <c r="C149" s="71" t="s">
        <v>145</v>
      </c>
      <c r="D149" s="57" t="s">
        <v>19</v>
      </c>
      <c r="E149" s="76">
        <v>9740</v>
      </c>
      <c r="F149" s="255"/>
      <c r="G149" s="52">
        <f>'Budget Alternative Form'!H149</f>
        <v>0</v>
      </c>
      <c r="H149" s="53">
        <f t="shared" si="6"/>
        <v>0</v>
      </c>
      <c r="I149" s="54">
        <v>0</v>
      </c>
      <c r="J149" s="54">
        <v>0</v>
      </c>
      <c r="K149" s="28"/>
    </row>
    <row r="150" spans="1:11" ht="13.5">
      <c r="A150" s="78"/>
      <c r="B150" s="71"/>
      <c r="C150" s="71" t="s">
        <v>214</v>
      </c>
      <c r="D150" s="71" t="s">
        <v>204</v>
      </c>
      <c r="E150" s="58"/>
      <c r="F150" s="287"/>
      <c r="G150" s="288"/>
      <c r="H150" s="289"/>
      <c r="I150" s="290"/>
      <c r="J150" s="290"/>
      <c r="K150" s="28"/>
    </row>
    <row r="151" spans="1:11" ht="13.5">
      <c r="A151" s="78"/>
      <c r="B151" s="71"/>
      <c r="C151" s="71"/>
      <c r="D151" s="71" t="s">
        <v>205</v>
      </c>
      <c r="E151" s="50">
        <v>9750</v>
      </c>
      <c r="F151" s="51">
        <f>'Budget Alternative Form'!G151</f>
        <v>0</v>
      </c>
      <c r="G151" s="256"/>
      <c r="H151" s="53">
        <f>F151+G151</f>
        <v>0</v>
      </c>
      <c r="I151" s="54">
        <v>0</v>
      </c>
      <c r="J151" s="54">
        <v>0</v>
      </c>
      <c r="K151" s="28"/>
    </row>
    <row r="152" spans="1:11" ht="13.5">
      <c r="A152" s="78"/>
      <c r="B152" s="71"/>
      <c r="C152" s="71"/>
      <c r="D152" s="71" t="s">
        <v>206</v>
      </c>
      <c r="E152" s="50">
        <v>9760</v>
      </c>
      <c r="F152" s="51">
        <f>'Budget Alternative Form'!G152</f>
        <v>0</v>
      </c>
      <c r="G152" s="256"/>
      <c r="H152" s="53">
        <f>F152+G152</f>
        <v>0</v>
      </c>
      <c r="I152" s="54">
        <v>0</v>
      </c>
      <c r="J152" s="54">
        <v>0</v>
      </c>
      <c r="K152" s="28"/>
    </row>
    <row r="153" spans="1:11" ht="13.5">
      <c r="A153" s="78"/>
      <c r="B153" s="71"/>
      <c r="C153" s="71" t="s">
        <v>207</v>
      </c>
      <c r="D153" s="71" t="s">
        <v>208</v>
      </c>
      <c r="E153" s="58"/>
      <c r="F153" s="287"/>
      <c r="G153" s="288"/>
      <c r="H153" s="289"/>
      <c r="I153" s="290"/>
      <c r="J153" s="290"/>
      <c r="K153" s="28"/>
    </row>
    <row r="154" spans="1:11" ht="13.5">
      <c r="A154" s="78"/>
      <c r="B154" s="71"/>
      <c r="C154" s="71"/>
      <c r="D154" s="71" t="s">
        <v>209</v>
      </c>
      <c r="E154" s="50">
        <v>9780</v>
      </c>
      <c r="F154" s="51">
        <f>'Budget Alternative Form'!G154</f>
        <v>0</v>
      </c>
      <c r="G154" s="256"/>
      <c r="H154" s="53">
        <f t="shared" si="6"/>
        <v>0</v>
      </c>
      <c r="I154" s="54">
        <v>0</v>
      </c>
      <c r="J154" s="54">
        <v>0</v>
      </c>
      <c r="K154" s="28"/>
    </row>
    <row r="155" spans="1:11" ht="13.5">
      <c r="A155" s="78"/>
      <c r="B155" s="71"/>
      <c r="C155" s="71" t="s">
        <v>210</v>
      </c>
      <c r="D155" s="71" t="s">
        <v>211</v>
      </c>
      <c r="E155" s="58"/>
      <c r="F155" s="287"/>
      <c r="G155" s="288"/>
      <c r="H155" s="289"/>
      <c r="I155" s="290"/>
      <c r="J155" s="290"/>
      <c r="K155" s="28"/>
    </row>
    <row r="156" spans="1:11" ht="13.5">
      <c r="A156" s="78"/>
      <c r="B156" s="71"/>
      <c r="C156" s="71"/>
      <c r="D156" s="71" t="s">
        <v>212</v>
      </c>
      <c r="E156" s="50">
        <v>9789</v>
      </c>
      <c r="F156" s="51">
        <f>'Budget Alternative Form'!G156</f>
        <v>0</v>
      </c>
      <c r="G156" s="51">
        <f>'Budget Alternative Form'!H156</f>
        <v>0</v>
      </c>
      <c r="H156" s="53">
        <f>F156+G156</f>
        <v>0</v>
      </c>
      <c r="I156" s="54">
        <v>0</v>
      </c>
      <c r="J156" s="54">
        <v>0</v>
      </c>
      <c r="K156" s="28"/>
    </row>
    <row r="157" spans="1:11" ht="14.25" thickBot="1">
      <c r="A157" s="115"/>
      <c r="B157" s="20"/>
      <c r="C157" s="20"/>
      <c r="D157" s="20" t="s">
        <v>151</v>
      </c>
      <c r="E157" s="266">
        <v>9790</v>
      </c>
      <c r="F157" s="267">
        <f>F141-F145-F146-F147-F148-F149-F151-F152-F154-F156</f>
        <v>2061359.4100000001</v>
      </c>
      <c r="G157" s="268">
        <f>G141-G145-G146-G147-G148-G149-G151-G152-G154-G156</f>
        <v>0</v>
      </c>
      <c r="H157" s="269">
        <f>H141-H145-H146-H147-H148-H149-H151-H152-H154-H156</f>
        <v>2061359.4100000001</v>
      </c>
      <c r="I157" s="268">
        <f>I141-I145-I146-I147-I148-I149-I151-I152-I154-I156</f>
        <v>2144770.9000000004</v>
      </c>
      <c r="J157" s="268">
        <f>J141-J145-J146-J147-J148-J149-J151-J152-J154-J156</f>
        <v>2385317.867300001</v>
      </c>
      <c r="K157" s="28"/>
    </row>
    <row r="158" ht="12.75">
      <c r="K158" s="265"/>
    </row>
    <row r="159" ht="12.75">
      <c r="K159" s="28"/>
    </row>
    <row r="160" ht="12.75">
      <c r="K160" s="28"/>
    </row>
    <row r="161" spans="1:11" ht="9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7"/>
    </row>
  </sheetData>
  <sheetProtection selectLockedCells="1"/>
  <mergeCells count="17">
    <mergeCell ref="A7:D7"/>
    <mergeCell ref="E7:G7"/>
    <mergeCell ref="A1:J1"/>
    <mergeCell ref="A2:J2"/>
    <mergeCell ref="A4:D4"/>
    <mergeCell ref="E4:G4"/>
    <mergeCell ref="A6:D6"/>
    <mergeCell ref="E6:G6"/>
    <mergeCell ref="E5:G5"/>
    <mergeCell ref="A8:D8"/>
    <mergeCell ref="E8:G8"/>
    <mergeCell ref="A9:D9"/>
    <mergeCell ref="E9:G9"/>
    <mergeCell ref="F124:H124"/>
    <mergeCell ref="A10:D10"/>
    <mergeCell ref="F17:H17"/>
    <mergeCell ref="F63:H63"/>
  </mergeCells>
  <printOptions horizontalCentered="1"/>
  <pageMargins left="0" right="0" top="0.75" bottom="0.75" header="0.32" footer="0.5"/>
  <pageSetup horizontalDpi="600" verticalDpi="600" orientation="portrait" scale="60" r:id="rId2"/>
  <headerFooter alignWithMargins="0">
    <oddFooter>&amp;RRevised 5/8/19</oddFooter>
  </headerFooter>
  <rowBreaks count="2" manualBreakCount="2">
    <brk id="61" max="9" man="1"/>
    <brk id="122" max="9" man="1"/>
  </rowBreaks>
  <ignoredErrors>
    <ignoredError sqref="H53 H45 H43 H39 H34 H61 H75 H83 H95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JPotter</dc:creator>
  <cp:keywords/>
  <dc:description/>
  <cp:lastModifiedBy>Susan Lefkowitz</cp:lastModifiedBy>
  <cp:lastPrinted>2019-05-09T16:43:06Z</cp:lastPrinted>
  <dcterms:created xsi:type="dcterms:W3CDTF">2006-06-23T22:53:42Z</dcterms:created>
  <dcterms:modified xsi:type="dcterms:W3CDTF">2022-06-09T15:15:38Z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