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/>
  <mc:AlternateContent xmlns:mc="http://schemas.openxmlformats.org/markup-compatibility/2006">
    <mc:Choice Requires="x15">
      <x15ac:absPath xmlns:x15ac="http://schemas.microsoft.com/office/spreadsheetml/2010/11/ac" url="/Users/barbarapemberton/Documents/Board Meeting/04-23-24 Board Meeting/Compliance/"/>
    </mc:Choice>
  </mc:AlternateContent>
  <xr:revisionPtr revIDLastSave="0" documentId="8_{8A431D7F-1F79-174C-B910-6218CBF2DCE7}" xr6:coauthVersionLast="40" xr6:coauthVersionMax="40" xr10:uidLastSave="{00000000-0000-0000-0000-000000000000}"/>
  <bookViews>
    <workbookView xWindow="0" yWindow="500" windowWidth="38400" windowHeight="21100" xr2:uid="{00000000-000D-0000-FFFF-FFFF00000000}"/>
  </bookViews>
  <sheets>
    <sheet name="2022-23" sheetId="1" r:id="rId1"/>
    <sheet name="Exempt 24-25" sheetId="2" r:id="rId2"/>
    <sheet name="Non-Exempt 24-25" sheetId="3" r:id="rId3"/>
    <sheet name="Possible New Positions" sheetId="4" r:id="rId4"/>
    <sheet name="Teacher Salary calcs forFY24-25" sheetId="5" r:id="rId5"/>
  </sheets>
  <calcPr calcId="191029"/>
  <extLst>
    <ext uri="GoogleSheetsCustomDataVersion2">
      <go:sheetsCustomData xmlns:go="http://customooxmlschemas.google.com/" r:id="rId9" roundtripDataChecksum="AtWkuHgYHrGrOuAJdd3bpCeHCAXPQrrkJj3RDAET9eA="/>
    </ext>
  </extLst>
</workbook>
</file>

<file path=xl/calcChain.xml><?xml version="1.0" encoding="utf-8"?>
<calcChain xmlns="http://schemas.openxmlformats.org/spreadsheetml/2006/main">
  <c r="G30" i="5" l="1"/>
  <c r="E30" i="5"/>
  <c r="C30" i="5"/>
  <c r="AH6" i="5" s="1"/>
  <c r="G29" i="5"/>
  <c r="E29" i="5"/>
  <c r="C29" i="5"/>
  <c r="G28" i="5"/>
  <c r="E28" i="5"/>
  <c r="C28" i="5"/>
  <c r="G27" i="5"/>
  <c r="E27" i="5"/>
  <c r="C27" i="5"/>
  <c r="G26" i="5"/>
  <c r="E26" i="5"/>
  <c r="C26" i="5"/>
  <c r="G25" i="5"/>
  <c r="E25" i="5"/>
  <c r="C25" i="5"/>
  <c r="AC6" i="5" s="1"/>
  <c r="G24" i="5"/>
  <c r="AB14" i="5" s="1"/>
  <c r="E24" i="5"/>
  <c r="AB10" i="5" s="1"/>
  <c r="AB11" i="5" s="1"/>
  <c r="AB12" i="5" s="1"/>
  <c r="C24" i="5"/>
  <c r="G23" i="5"/>
  <c r="E23" i="5"/>
  <c r="C23" i="5"/>
  <c r="G22" i="5"/>
  <c r="E22" i="5"/>
  <c r="C22" i="5"/>
  <c r="Z6" i="5" s="1"/>
  <c r="G21" i="5"/>
  <c r="Y14" i="5" s="1"/>
  <c r="Y15" i="5" s="1"/>
  <c r="E21" i="5"/>
  <c r="C21" i="5"/>
  <c r="G20" i="5"/>
  <c r="E20" i="5"/>
  <c r="C20" i="5"/>
  <c r="G19" i="5"/>
  <c r="W14" i="5" s="1"/>
  <c r="E19" i="5"/>
  <c r="C19" i="5"/>
  <c r="G18" i="5"/>
  <c r="E18" i="5"/>
  <c r="C18" i="5"/>
  <c r="G17" i="5"/>
  <c r="E17" i="5"/>
  <c r="C17" i="5"/>
  <c r="U6" i="5" s="1"/>
  <c r="Y16" i="5"/>
  <c r="X16" i="5"/>
  <c r="K16" i="5"/>
  <c r="G16" i="5"/>
  <c r="T14" i="5" s="1"/>
  <c r="E16" i="5"/>
  <c r="C16" i="5"/>
  <c r="T6" i="5" s="1"/>
  <c r="AG15" i="5"/>
  <c r="AG16" i="5" s="1"/>
  <c r="AE15" i="5"/>
  <c r="AE16" i="5" s="1"/>
  <c r="AD15" i="5"/>
  <c r="AD16" i="5" s="1"/>
  <c r="AC15" i="5"/>
  <c r="AC16" i="5" s="1"/>
  <c r="AB15" i="5"/>
  <c r="AB16" i="5" s="1"/>
  <c r="W15" i="5"/>
  <c r="W16" i="5" s="1"/>
  <c r="V15" i="5"/>
  <c r="V16" i="5" s="1"/>
  <c r="U15" i="5"/>
  <c r="U16" i="5" s="1"/>
  <c r="T15" i="5"/>
  <c r="T16" i="5" s="1"/>
  <c r="O15" i="5"/>
  <c r="O16" i="5" s="1"/>
  <c r="N15" i="5"/>
  <c r="N16" i="5" s="1"/>
  <c r="G15" i="5"/>
  <c r="S14" i="5" s="1"/>
  <c r="S15" i="5" s="1"/>
  <c r="S16" i="5" s="1"/>
  <c r="E15" i="5"/>
  <c r="C15" i="5"/>
  <c r="AH14" i="5"/>
  <c r="AH15" i="5" s="1"/>
  <c r="AH16" i="5" s="1"/>
  <c r="AG14" i="5"/>
  <c r="AF14" i="5"/>
  <c r="AF15" i="5" s="1"/>
  <c r="AF16" i="5" s="1"/>
  <c r="AE14" i="5"/>
  <c r="AD14" i="5"/>
  <c r="AC14" i="5"/>
  <c r="AA14" i="5"/>
  <c r="AA15" i="5" s="1"/>
  <c r="AA16" i="5" s="1"/>
  <c r="Z14" i="5"/>
  <c r="Z15" i="5" s="1"/>
  <c r="Z16" i="5" s="1"/>
  <c r="X14" i="5"/>
  <c r="X15" i="5" s="1"/>
  <c r="V14" i="5"/>
  <c r="U14" i="5"/>
  <c r="R14" i="5"/>
  <c r="R15" i="5" s="1"/>
  <c r="R16" i="5" s="1"/>
  <c r="Q14" i="5"/>
  <c r="Q15" i="5" s="1"/>
  <c r="Q16" i="5" s="1"/>
  <c r="P14" i="5"/>
  <c r="P15" i="5" s="1"/>
  <c r="P16" i="5" s="1"/>
  <c r="O14" i="5"/>
  <c r="M14" i="5"/>
  <c r="M15" i="5" s="1"/>
  <c r="M16" i="5" s="1"/>
  <c r="K14" i="5"/>
  <c r="K15" i="5" s="1"/>
  <c r="G14" i="5"/>
  <c r="E14" i="5"/>
  <c r="C14" i="5"/>
  <c r="R6" i="5" s="1"/>
  <c r="R7" i="5" s="1"/>
  <c r="R8" i="5" s="1"/>
  <c r="G13" i="5"/>
  <c r="E13" i="5"/>
  <c r="C13" i="5"/>
  <c r="Z12" i="5"/>
  <c r="W12" i="5"/>
  <c r="P12" i="5"/>
  <c r="O12" i="5"/>
  <c r="G12" i="5"/>
  <c r="E12" i="5"/>
  <c r="C12" i="5"/>
  <c r="AD11" i="5"/>
  <c r="AD12" i="5" s="1"/>
  <c r="AC11" i="5"/>
  <c r="AC12" i="5" s="1"/>
  <c r="AA11" i="5"/>
  <c r="AA12" i="5" s="1"/>
  <c r="X11" i="5"/>
  <c r="X12" i="5" s="1"/>
  <c r="V11" i="5"/>
  <c r="V12" i="5" s="1"/>
  <c r="U11" i="5"/>
  <c r="U12" i="5" s="1"/>
  <c r="S11" i="5"/>
  <c r="S12" i="5" s="1"/>
  <c r="P11" i="5"/>
  <c r="M11" i="5"/>
  <c r="M12" i="5" s="1"/>
  <c r="L11" i="5"/>
  <c r="L12" i="5" s="1"/>
  <c r="G11" i="5"/>
  <c r="E11" i="5"/>
  <c r="C11" i="5"/>
  <c r="AH10" i="5"/>
  <c r="AH11" i="5" s="1"/>
  <c r="AH12" i="5" s="1"/>
  <c r="AG10" i="5"/>
  <c r="AG11" i="5" s="1"/>
  <c r="AG12" i="5" s="1"/>
  <c r="AF10" i="5"/>
  <c r="AF11" i="5" s="1"/>
  <c r="AF12" i="5" s="1"/>
  <c r="AE10" i="5"/>
  <c r="AE11" i="5" s="1"/>
  <c r="AE12" i="5" s="1"/>
  <c r="AD10" i="5"/>
  <c r="AC10" i="5"/>
  <c r="AA10" i="5"/>
  <c r="Z10" i="5"/>
  <c r="Z11" i="5" s="1"/>
  <c r="Y10" i="5"/>
  <c r="Y11" i="5" s="1"/>
  <c r="Y12" i="5" s="1"/>
  <c r="X10" i="5"/>
  <c r="W10" i="5"/>
  <c r="W11" i="5" s="1"/>
  <c r="V10" i="5"/>
  <c r="U10" i="5"/>
  <c r="T10" i="5"/>
  <c r="T11" i="5" s="1"/>
  <c r="T12" i="5" s="1"/>
  <c r="S10" i="5"/>
  <c r="R10" i="5"/>
  <c r="R11" i="5" s="1"/>
  <c r="R12" i="5" s="1"/>
  <c r="Q10" i="5"/>
  <c r="Q11" i="5" s="1"/>
  <c r="Q12" i="5" s="1"/>
  <c r="P10" i="5"/>
  <c r="O10" i="5"/>
  <c r="O11" i="5" s="1"/>
  <c r="G10" i="5"/>
  <c r="N14" i="5" s="1"/>
  <c r="E10" i="5"/>
  <c r="N10" i="5" s="1"/>
  <c r="N11" i="5" s="1"/>
  <c r="N12" i="5" s="1"/>
  <c r="C10" i="5"/>
  <c r="N6" i="5" s="1"/>
  <c r="N7" i="5" s="1"/>
  <c r="N8" i="5" s="1"/>
  <c r="G9" i="5"/>
  <c r="E9" i="5"/>
  <c r="M10" i="5" s="1"/>
  <c r="C9" i="5"/>
  <c r="M6" i="5" s="1"/>
  <c r="AD8" i="5"/>
  <c r="AA8" i="5"/>
  <c r="X8" i="5"/>
  <c r="Q8" i="5"/>
  <c r="P8" i="5"/>
  <c r="O8" i="5"/>
  <c r="G8" i="5"/>
  <c r="L14" i="5" s="1"/>
  <c r="L15" i="5" s="1"/>
  <c r="L16" i="5" s="1"/>
  <c r="E8" i="5"/>
  <c r="L10" i="5" s="1"/>
  <c r="C8" i="5"/>
  <c r="L6" i="5" s="1"/>
  <c r="AH7" i="5"/>
  <c r="AH8" i="5" s="1"/>
  <c r="AC7" i="5"/>
  <c r="AC8" i="5" s="1"/>
  <c r="AB7" i="5"/>
  <c r="AB8" i="5" s="1"/>
  <c r="AA7" i="5"/>
  <c r="Z7" i="5"/>
  <c r="Z8" i="5" s="1"/>
  <c r="U7" i="5"/>
  <c r="U8" i="5" s="1"/>
  <c r="T7" i="5"/>
  <c r="T8" i="5" s="1"/>
  <c r="S7" i="5"/>
  <c r="S8" i="5" s="1"/>
  <c r="O7" i="5"/>
  <c r="M7" i="5"/>
  <c r="M8" i="5" s="1"/>
  <c r="L7" i="5"/>
  <c r="L8" i="5" s="1"/>
  <c r="G7" i="5"/>
  <c r="E7" i="5"/>
  <c r="K10" i="5" s="1"/>
  <c r="K11" i="5" s="1"/>
  <c r="K12" i="5" s="1"/>
  <c r="C7" i="5"/>
  <c r="K6" i="5" s="1"/>
  <c r="K7" i="5" s="1"/>
  <c r="K8" i="5" s="1"/>
  <c r="AG6" i="5"/>
  <c r="AG7" i="5" s="1"/>
  <c r="AG8" i="5" s="1"/>
  <c r="AF6" i="5"/>
  <c r="AF7" i="5" s="1"/>
  <c r="AF8" i="5" s="1"/>
  <c r="AE6" i="5"/>
  <c r="AE7" i="5" s="1"/>
  <c r="AE8" i="5" s="1"/>
  <c r="AD6" i="5"/>
  <c r="AD7" i="5" s="1"/>
  <c r="AB6" i="5"/>
  <c r="AA6" i="5"/>
  <c r="Y6" i="5"/>
  <c r="Y7" i="5" s="1"/>
  <c r="Y8" i="5" s="1"/>
  <c r="X6" i="5"/>
  <c r="X7" i="5" s="1"/>
  <c r="W6" i="5"/>
  <c r="W7" i="5" s="1"/>
  <c r="W8" i="5" s="1"/>
  <c r="V6" i="5"/>
  <c r="V7" i="5" s="1"/>
  <c r="V8" i="5" s="1"/>
  <c r="S6" i="5"/>
  <c r="Q6" i="5"/>
  <c r="Q7" i="5" s="1"/>
  <c r="P6" i="5"/>
  <c r="P7" i="5" s="1"/>
  <c r="O6" i="5"/>
  <c r="G6" i="5"/>
  <c r="J14" i="5" s="1"/>
  <c r="J15" i="5" s="1"/>
  <c r="J16" i="5" s="1"/>
  <c r="E6" i="5"/>
  <c r="J10" i="5" s="1"/>
  <c r="J11" i="5" s="1"/>
  <c r="J12" i="5" s="1"/>
  <c r="C6" i="5"/>
  <c r="J6" i="5" s="1"/>
  <c r="J7" i="5" s="1"/>
  <c r="J8" i="5" s="1"/>
  <c r="C40" i="3"/>
  <c r="C41" i="3" s="1"/>
  <c r="C42" i="3" s="1"/>
  <c r="D39" i="3"/>
  <c r="D40" i="3" s="1"/>
  <c r="D41" i="3" s="1"/>
  <c r="D42" i="3" s="1"/>
  <c r="C37" i="3"/>
  <c r="C38" i="3" s="1"/>
  <c r="C35" i="3"/>
  <c r="C36" i="3" s="1"/>
  <c r="AC34" i="3"/>
  <c r="X34" i="3"/>
  <c r="W34" i="3"/>
  <c r="M34" i="3"/>
  <c r="J34" i="3"/>
  <c r="AB33" i="3"/>
  <c r="AB34" i="3" s="1"/>
  <c r="AA33" i="3"/>
  <c r="AA34" i="3" s="1"/>
  <c r="Z33" i="3"/>
  <c r="Z34" i="3" s="1"/>
  <c r="T33" i="3"/>
  <c r="T34" i="3" s="1"/>
  <c r="S33" i="3"/>
  <c r="S34" i="3" s="1"/>
  <c r="L33" i="3"/>
  <c r="L34" i="3" s="1"/>
  <c r="F33" i="3"/>
  <c r="F34" i="3" s="1"/>
  <c r="D33" i="3"/>
  <c r="D34" i="3" s="1"/>
  <c r="AD32" i="3"/>
  <c r="AD33" i="3" s="1"/>
  <c r="AD34" i="3" s="1"/>
  <c r="AC32" i="3"/>
  <c r="AC33" i="3" s="1"/>
  <c r="X32" i="3"/>
  <c r="X33" i="3" s="1"/>
  <c r="W32" i="3"/>
  <c r="W33" i="3" s="1"/>
  <c r="U32" i="3"/>
  <c r="U33" i="3" s="1"/>
  <c r="U34" i="3" s="1"/>
  <c r="R32" i="3"/>
  <c r="R33" i="3" s="1"/>
  <c r="R34" i="3" s="1"/>
  <c r="P32" i="3"/>
  <c r="P33" i="3" s="1"/>
  <c r="P34" i="3" s="1"/>
  <c r="O32" i="3"/>
  <c r="O33" i="3" s="1"/>
  <c r="O34" i="3" s="1"/>
  <c r="M32" i="3"/>
  <c r="M33" i="3" s="1"/>
  <c r="E32" i="3"/>
  <c r="E33" i="3" s="1"/>
  <c r="E34" i="3" s="1"/>
  <c r="AD31" i="3"/>
  <c r="AC31" i="3"/>
  <c r="AB31" i="3"/>
  <c r="AB32" i="3" s="1"/>
  <c r="AA31" i="3"/>
  <c r="AA32" i="3" s="1"/>
  <c r="Z31" i="3"/>
  <c r="Z32" i="3" s="1"/>
  <c r="Y31" i="3"/>
  <c r="Y32" i="3" s="1"/>
  <c r="Y33" i="3" s="1"/>
  <c r="Y34" i="3" s="1"/>
  <c r="X31" i="3"/>
  <c r="W31" i="3"/>
  <c r="V31" i="3"/>
  <c r="V32" i="3" s="1"/>
  <c r="V33" i="3" s="1"/>
  <c r="V34" i="3" s="1"/>
  <c r="U31" i="3"/>
  <c r="T31" i="3"/>
  <c r="T32" i="3" s="1"/>
  <c r="S31" i="3"/>
  <c r="S32" i="3" s="1"/>
  <c r="R31" i="3"/>
  <c r="Q31" i="3"/>
  <c r="Q32" i="3" s="1"/>
  <c r="Q33" i="3" s="1"/>
  <c r="Q34" i="3" s="1"/>
  <c r="P31" i="3"/>
  <c r="O31" i="3"/>
  <c r="N31" i="3"/>
  <c r="N32" i="3" s="1"/>
  <c r="N33" i="3" s="1"/>
  <c r="N34" i="3" s="1"/>
  <c r="M31" i="3"/>
  <c r="L31" i="3"/>
  <c r="L32" i="3" s="1"/>
  <c r="K31" i="3"/>
  <c r="K32" i="3" s="1"/>
  <c r="K33" i="3" s="1"/>
  <c r="K34" i="3" s="1"/>
  <c r="J31" i="3"/>
  <c r="J32" i="3" s="1"/>
  <c r="J33" i="3" s="1"/>
  <c r="I31" i="3"/>
  <c r="I32" i="3" s="1"/>
  <c r="I33" i="3" s="1"/>
  <c r="I34" i="3" s="1"/>
  <c r="H31" i="3"/>
  <c r="H32" i="3" s="1"/>
  <c r="H33" i="3" s="1"/>
  <c r="H34" i="3" s="1"/>
  <c r="G31" i="3"/>
  <c r="G32" i="3" s="1"/>
  <c r="G33" i="3" s="1"/>
  <c r="G34" i="3" s="1"/>
  <c r="F31" i="3"/>
  <c r="F32" i="3" s="1"/>
  <c r="E31" i="3"/>
  <c r="D31" i="3"/>
  <c r="D32" i="3" s="1"/>
  <c r="C31" i="3"/>
  <c r="C32" i="3" s="1"/>
  <c r="C33" i="3" s="1"/>
  <c r="C34" i="3" s="1"/>
  <c r="E28" i="3"/>
  <c r="E29" i="3" s="1"/>
  <c r="E30" i="3" s="1"/>
  <c r="D28" i="3"/>
  <c r="D29" i="3" s="1"/>
  <c r="D30" i="3" s="1"/>
  <c r="C28" i="3"/>
  <c r="C29" i="3" s="1"/>
  <c r="C30" i="3" s="1"/>
  <c r="C27" i="3"/>
  <c r="D27" i="3" s="1"/>
  <c r="E27" i="3" s="1"/>
  <c r="F27" i="3" s="1"/>
  <c r="C26" i="3"/>
  <c r="C24" i="3"/>
  <c r="C25" i="3" s="1"/>
  <c r="E23" i="3"/>
  <c r="E24" i="3" s="1"/>
  <c r="E25" i="3" s="1"/>
  <c r="E26" i="3" s="1"/>
  <c r="C23" i="3"/>
  <c r="D23" i="3" s="1"/>
  <c r="D24" i="3" s="1"/>
  <c r="D25" i="3" s="1"/>
  <c r="D26" i="3" s="1"/>
  <c r="C21" i="3"/>
  <c r="C22" i="3" s="1"/>
  <c r="C20" i="3"/>
  <c r="C19" i="3"/>
  <c r="D19" i="3" s="1"/>
  <c r="D17" i="3"/>
  <c r="D18" i="3" s="1"/>
  <c r="C17" i="3"/>
  <c r="C18" i="3" s="1"/>
  <c r="C16" i="3"/>
  <c r="D15" i="3"/>
  <c r="D16" i="3" s="1"/>
  <c r="C15" i="3"/>
  <c r="C14" i="3"/>
  <c r="D13" i="3"/>
  <c r="D14" i="3" s="1"/>
  <c r="C12" i="3"/>
  <c r="C13" i="3" s="1"/>
  <c r="E11" i="3"/>
  <c r="D11" i="3"/>
  <c r="D12" i="3" s="1"/>
  <c r="C11" i="3"/>
  <c r="I6" i="3"/>
  <c r="G6" i="3"/>
  <c r="G5" i="3"/>
  <c r="I5" i="3" s="1"/>
  <c r="G67" i="2"/>
  <c r="F67" i="2"/>
  <c r="F66" i="2"/>
  <c r="C66" i="2"/>
  <c r="C67" i="2" s="1"/>
  <c r="F65" i="2"/>
  <c r="E65" i="2"/>
  <c r="E66" i="2" s="1"/>
  <c r="E67" i="2" s="1"/>
  <c r="D65" i="2"/>
  <c r="D66" i="2" s="1"/>
  <c r="D67" i="2" s="1"/>
  <c r="C65" i="2"/>
  <c r="G64" i="2"/>
  <c r="G65" i="2" s="1"/>
  <c r="G66" i="2" s="1"/>
  <c r="F64" i="2"/>
  <c r="E64" i="2"/>
  <c r="C62" i="2"/>
  <c r="C63" i="2" s="1"/>
  <c r="D61" i="2"/>
  <c r="D62" i="2" s="1"/>
  <c r="D63" i="2" s="1"/>
  <c r="C61" i="2"/>
  <c r="D60" i="2"/>
  <c r="E60" i="2" s="1"/>
  <c r="D57" i="2"/>
  <c r="D58" i="2" s="1"/>
  <c r="D59" i="2" s="1"/>
  <c r="C57" i="2"/>
  <c r="C58" i="2" s="1"/>
  <c r="C59" i="2" s="1"/>
  <c r="D56" i="2"/>
  <c r="E56" i="2" s="1"/>
  <c r="D53" i="2"/>
  <c r="D54" i="2" s="1"/>
  <c r="D55" i="2" s="1"/>
  <c r="C53" i="2"/>
  <c r="C54" i="2" s="1"/>
  <c r="C55" i="2" s="1"/>
  <c r="E52" i="2"/>
  <c r="D52" i="2"/>
  <c r="D51" i="2"/>
  <c r="C51" i="2"/>
  <c r="C49" i="2"/>
  <c r="C50" i="2" s="1"/>
  <c r="E48" i="2"/>
  <c r="D48" i="2"/>
  <c r="D49" i="2" s="1"/>
  <c r="D50" i="2" s="1"/>
  <c r="C45" i="2"/>
  <c r="C46" i="2" s="1"/>
  <c r="C47" i="2" s="1"/>
  <c r="D44" i="2"/>
  <c r="C44" i="2"/>
  <c r="D42" i="2"/>
  <c r="D43" i="2" s="1"/>
  <c r="C42" i="2"/>
  <c r="C43" i="2" s="1"/>
  <c r="C41" i="2"/>
  <c r="E40" i="2"/>
  <c r="E41" i="2" s="1"/>
  <c r="E42" i="2" s="1"/>
  <c r="E43" i="2" s="1"/>
  <c r="D40" i="2"/>
  <c r="D41" i="2" s="1"/>
  <c r="E38" i="2"/>
  <c r="E39" i="2" s="1"/>
  <c r="C38" i="2"/>
  <c r="C39" i="2" s="1"/>
  <c r="D37" i="2"/>
  <c r="D38" i="2" s="1"/>
  <c r="D39" i="2" s="1"/>
  <c r="C37" i="2"/>
  <c r="F36" i="2"/>
  <c r="E36" i="2"/>
  <c r="E37" i="2" s="1"/>
  <c r="C34" i="2"/>
  <c r="C35" i="2" s="1"/>
  <c r="D32" i="2"/>
  <c r="E32" i="2" s="1"/>
  <c r="E33" i="2" s="1"/>
  <c r="E34" i="2" s="1"/>
  <c r="E35" i="2" s="1"/>
  <c r="C32" i="2"/>
  <c r="C33" i="2" s="1"/>
  <c r="C31" i="2"/>
  <c r="F30" i="2"/>
  <c r="F31" i="2" s="1"/>
  <c r="D29" i="2"/>
  <c r="D30" i="2" s="1"/>
  <c r="D31" i="2" s="1"/>
  <c r="C29" i="2"/>
  <c r="C30" i="2" s="1"/>
  <c r="H28" i="2"/>
  <c r="G28" i="2"/>
  <c r="G29" i="2" s="1"/>
  <c r="G30" i="2" s="1"/>
  <c r="G31" i="2" s="1"/>
  <c r="D28" i="2"/>
  <c r="E28" i="2" s="1"/>
  <c r="F28" i="2" s="1"/>
  <c r="F29" i="2" s="1"/>
  <c r="C28" i="2"/>
  <c r="C25" i="2"/>
  <c r="C26" i="2" s="1"/>
  <c r="C27" i="2" s="1"/>
  <c r="D24" i="2"/>
  <c r="C23" i="2"/>
  <c r="G22" i="2"/>
  <c r="G23" i="2" s="1"/>
  <c r="F22" i="2"/>
  <c r="F23" i="2" s="1"/>
  <c r="E22" i="2"/>
  <c r="E23" i="2" s="1"/>
  <c r="D21" i="2"/>
  <c r="D22" i="2" s="1"/>
  <c r="D23" i="2" s="1"/>
  <c r="C21" i="2"/>
  <c r="C22" i="2" s="1"/>
  <c r="G20" i="2"/>
  <c r="G21" i="2" s="1"/>
  <c r="H21" i="2" s="1"/>
  <c r="F20" i="2"/>
  <c r="F21" i="2" s="1"/>
  <c r="E20" i="2"/>
  <c r="E21" i="2" s="1"/>
  <c r="C18" i="2"/>
  <c r="C19" i="2" s="1"/>
  <c r="C17" i="2"/>
  <c r="D16" i="2"/>
  <c r="D15" i="2"/>
  <c r="C14" i="2"/>
  <c r="C15" i="2" s="1"/>
  <c r="C13" i="2"/>
  <c r="E12" i="2"/>
  <c r="D12" i="2"/>
  <c r="D13" i="2" s="1"/>
  <c r="D14" i="2" s="1"/>
  <c r="I6" i="2"/>
  <c r="G6" i="2"/>
  <c r="I5" i="2"/>
  <c r="G5" i="2"/>
  <c r="E168" i="1"/>
  <c r="E169" i="1" s="1"/>
  <c r="D168" i="1"/>
  <c r="D169" i="1" s="1"/>
  <c r="E166" i="1"/>
  <c r="E167" i="1" s="1"/>
  <c r="D166" i="1"/>
  <c r="D167" i="1" s="1"/>
  <c r="F165" i="1"/>
  <c r="E163" i="1"/>
  <c r="E162" i="1"/>
  <c r="D162" i="1"/>
  <c r="D163" i="1" s="1"/>
  <c r="E161" i="1"/>
  <c r="E160" i="1"/>
  <c r="D160" i="1"/>
  <c r="D161" i="1" s="1"/>
  <c r="F159" i="1"/>
  <c r="G159" i="1" s="1"/>
  <c r="D157" i="1"/>
  <c r="E156" i="1"/>
  <c r="E157" i="1" s="1"/>
  <c r="D156" i="1"/>
  <c r="F154" i="1"/>
  <c r="F155" i="1" s="1"/>
  <c r="E154" i="1"/>
  <c r="E155" i="1" s="1"/>
  <c r="D154" i="1"/>
  <c r="D155" i="1" s="1"/>
  <c r="G153" i="1"/>
  <c r="F153" i="1"/>
  <c r="F156" i="1" s="1"/>
  <c r="F157" i="1" s="1"/>
  <c r="E153" i="1"/>
  <c r="E151" i="1"/>
  <c r="D151" i="1"/>
  <c r="I150" i="1"/>
  <c r="I151" i="1" s="1"/>
  <c r="H150" i="1"/>
  <c r="H151" i="1" s="1"/>
  <c r="G150" i="1"/>
  <c r="G151" i="1" s="1"/>
  <c r="F150" i="1"/>
  <c r="F151" i="1" s="1"/>
  <c r="E150" i="1"/>
  <c r="D150" i="1"/>
  <c r="I148" i="1"/>
  <c r="I149" i="1" s="1"/>
  <c r="H148" i="1"/>
  <c r="H149" i="1" s="1"/>
  <c r="G148" i="1"/>
  <c r="G149" i="1" s="1"/>
  <c r="F148" i="1"/>
  <c r="F149" i="1" s="1"/>
  <c r="D148" i="1"/>
  <c r="D149" i="1" s="1"/>
  <c r="K147" i="1"/>
  <c r="J147" i="1"/>
  <c r="I147" i="1"/>
  <c r="H147" i="1"/>
  <c r="G147" i="1"/>
  <c r="E147" i="1"/>
  <c r="F147" i="1" s="1"/>
  <c r="K145" i="1"/>
  <c r="K144" i="1" s="1"/>
  <c r="K141" i="1" s="1"/>
  <c r="K142" i="1" s="1"/>
  <c r="K143" i="1" s="1"/>
  <c r="J145" i="1"/>
  <c r="H145" i="1"/>
  <c r="I145" i="1" s="1"/>
  <c r="G145" i="1"/>
  <c r="F145" i="1"/>
  <c r="E145" i="1"/>
  <c r="J144" i="1"/>
  <c r="J141" i="1" s="1"/>
  <c r="I144" i="1"/>
  <c r="I141" i="1" s="1"/>
  <c r="G144" i="1"/>
  <c r="G141" i="1" s="1"/>
  <c r="G142" i="1" s="1"/>
  <c r="G143" i="1" s="1"/>
  <c r="F144" i="1"/>
  <c r="E144" i="1"/>
  <c r="D144" i="1"/>
  <c r="F143" i="1"/>
  <c r="J142" i="1"/>
  <c r="J143" i="1" s="1"/>
  <c r="I142" i="1"/>
  <c r="I143" i="1" s="1"/>
  <c r="F141" i="1"/>
  <c r="F142" i="1" s="1"/>
  <c r="E141" i="1"/>
  <c r="E142" i="1" s="1"/>
  <c r="E143" i="1" s="1"/>
  <c r="D141" i="1"/>
  <c r="D142" i="1" s="1"/>
  <c r="D143" i="1" s="1"/>
  <c r="G139" i="1"/>
  <c r="F139" i="1"/>
  <c r="E139" i="1"/>
  <c r="F138" i="1"/>
  <c r="E138" i="1"/>
  <c r="E135" i="1" s="1"/>
  <c r="E136" i="1" s="1"/>
  <c r="E137" i="1" s="1"/>
  <c r="D138" i="1"/>
  <c r="D135" i="1" s="1"/>
  <c r="D136" i="1"/>
  <c r="D137" i="1" s="1"/>
  <c r="F135" i="1"/>
  <c r="F136" i="1" s="1"/>
  <c r="F137" i="1" s="1"/>
  <c r="E133" i="1"/>
  <c r="F133" i="1" s="1"/>
  <c r="G133" i="1" s="1"/>
  <c r="D132" i="1"/>
  <c r="D129" i="1"/>
  <c r="D130" i="1" s="1"/>
  <c r="D131" i="1" s="1"/>
  <c r="G127" i="1"/>
  <c r="F127" i="1"/>
  <c r="F126" i="1" s="1"/>
  <c r="F123" i="1" s="1"/>
  <c r="F124" i="1" s="1"/>
  <c r="F125" i="1" s="1"/>
  <c r="E127" i="1"/>
  <c r="E126" i="1"/>
  <c r="E123" i="1" s="1"/>
  <c r="E124" i="1" s="1"/>
  <c r="D126" i="1"/>
  <c r="D123" i="1" s="1"/>
  <c r="D124" i="1" s="1"/>
  <c r="D125" i="1" s="1"/>
  <c r="E125" i="1"/>
  <c r="D121" i="1"/>
  <c r="D120" i="1"/>
  <c r="D119" i="1"/>
  <c r="E118" i="1"/>
  <c r="E119" i="1" s="1"/>
  <c r="D118" i="1"/>
  <c r="E117" i="1"/>
  <c r="D114" i="1"/>
  <c r="D115" i="1" s="1"/>
  <c r="D113" i="1"/>
  <c r="D112" i="1"/>
  <c r="E111" i="1"/>
  <c r="D108" i="1"/>
  <c r="D109" i="1" s="1"/>
  <c r="D106" i="1"/>
  <c r="D107" i="1" s="1"/>
  <c r="E105" i="1"/>
  <c r="F105" i="1" s="1"/>
  <c r="D102" i="1"/>
  <c r="D103" i="1" s="1"/>
  <c r="E101" i="1"/>
  <c r="E100" i="1"/>
  <c r="D100" i="1"/>
  <c r="D101" i="1" s="1"/>
  <c r="F99" i="1"/>
  <c r="E99" i="1"/>
  <c r="E102" i="1" s="1"/>
  <c r="E103" i="1" s="1"/>
  <c r="E96" i="1"/>
  <c r="E97" i="1" s="1"/>
  <c r="D96" i="1"/>
  <c r="D97" i="1" s="1"/>
  <c r="D95" i="1"/>
  <c r="E94" i="1"/>
  <c r="E95" i="1" s="1"/>
  <c r="D94" i="1"/>
  <c r="F93" i="1"/>
  <c r="E90" i="1"/>
  <c r="E91" i="1" s="1"/>
  <c r="D90" i="1"/>
  <c r="D91" i="1" s="1"/>
  <c r="E88" i="1"/>
  <c r="E89" i="1" s="1"/>
  <c r="D88" i="1"/>
  <c r="D89" i="1" s="1"/>
  <c r="F87" i="1"/>
  <c r="F90" i="1" s="1"/>
  <c r="F91" i="1" s="1"/>
  <c r="F84" i="1"/>
  <c r="F85" i="1" s="1"/>
  <c r="E84" i="1"/>
  <c r="E85" i="1" s="1"/>
  <c r="D84" i="1"/>
  <c r="D85" i="1" s="1"/>
  <c r="H82" i="1"/>
  <c r="H83" i="1" s="1"/>
  <c r="G82" i="1"/>
  <c r="G83" i="1" s="1"/>
  <c r="F82" i="1"/>
  <c r="F83" i="1" s="1"/>
  <c r="E82" i="1"/>
  <c r="E83" i="1" s="1"/>
  <c r="D82" i="1"/>
  <c r="D83" i="1" s="1"/>
  <c r="F81" i="1"/>
  <c r="G81" i="1" s="1"/>
  <c r="H81" i="1" s="1"/>
  <c r="F79" i="1"/>
  <c r="G79" i="1" s="1"/>
  <c r="E79" i="1"/>
  <c r="F78" i="1"/>
  <c r="F75" i="1" s="1"/>
  <c r="E78" i="1"/>
  <c r="D78" i="1"/>
  <c r="F76" i="1"/>
  <c r="F77" i="1" s="1"/>
  <c r="E75" i="1"/>
  <c r="E76" i="1" s="1"/>
  <c r="E77" i="1" s="1"/>
  <c r="D75" i="1"/>
  <c r="D76" i="1" s="1"/>
  <c r="D77" i="1" s="1"/>
  <c r="D72" i="1"/>
  <c r="D73" i="1" s="1"/>
  <c r="D70" i="1"/>
  <c r="D71" i="1" s="1"/>
  <c r="E69" i="1"/>
  <c r="E70" i="1" s="1"/>
  <c r="E71" i="1" s="1"/>
  <c r="G66" i="1"/>
  <c r="G67" i="1" s="1"/>
  <c r="F66" i="1"/>
  <c r="F67" i="1" s="1"/>
  <c r="E66" i="1"/>
  <c r="E67" i="1" s="1"/>
  <c r="D66" i="1"/>
  <c r="D67" i="1" s="1"/>
  <c r="G65" i="1"/>
  <c r="G64" i="1"/>
  <c r="F64" i="1"/>
  <c r="F65" i="1" s="1"/>
  <c r="E64" i="1"/>
  <c r="E65" i="1" s="1"/>
  <c r="D64" i="1"/>
  <c r="D65" i="1" s="1"/>
  <c r="H63" i="1"/>
  <c r="I63" i="1" s="1"/>
  <c r="G63" i="1"/>
  <c r="F63" i="1"/>
  <c r="E63" i="1"/>
  <c r="D61" i="1"/>
  <c r="D60" i="1"/>
  <c r="D59" i="1"/>
  <c r="D58" i="1"/>
  <c r="E57" i="1"/>
  <c r="E54" i="1"/>
  <c r="E53" i="1"/>
  <c r="D53" i="1"/>
  <c r="D54" i="1" s="1"/>
  <c r="E52" i="1"/>
  <c r="E51" i="1"/>
  <c r="D51" i="1"/>
  <c r="D52" i="1" s="1"/>
  <c r="F50" i="1"/>
  <c r="F47" i="1"/>
  <c r="F48" i="1" s="1"/>
  <c r="E47" i="1"/>
  <c r="E48" i="1" s="1"/>
  <c r="D47" i="1"/>
  <c r="D48" i="1" s="1"/>
  <c r="F45" i="1"/>
  <c r="F46" i="1" s="1"/>
  <c r="E45" i="1"/>
  <c r="E46" i="1" s="1"/>
  <c r="D45" i="1"/>
  <c r="D46" i="1" s="1"/>
  <c r="G44" i="1"/>
  <c r="F44" i="1"/>
  <c r="D42" i="1"/>
  <c r="H41" i="1"/>
  <c r="G41" i="1"/>
  <c r="G42" i="1" s="1"/>
  <c r="F41" i="1"/>
  <c r="F42" i="1" s="1"/>
  <c r="E41" i="1"/>
  <c r="E42" i="1" s="1"/>
  <c r="D41" i="1"/>
  <c r="D40" i="1"/>
  <c r="H39" i="1"/>
  <c r="G39" i="1"/>
  <c r="G40" i="1" s="1"/>
  <c r="F39" i="1"/>
  <c r="F40" i="1" s="1"/>
  <c r="E39" i="1"/>
  <c r="E40" i="1" s="1"/>
  <c r="D39" i="1"/>
  <c r="I38" i="1"/>
  <c r="J38" i="1" s="1"/>
  <c r="K38" i="1" s="1"/>
  <c r="L38" i="1" s="1"/>
  <c r="M38" i="1" s="1"/>
  <c r="N38" i="1" s="1"/>
  <c r="O38" i="1" s="1"/>
  <c r="P38" i="1" s="1"/>
  <c r="Q38" i="1" s="1"/>
  <c r="R38" i="1" s="1"/>
  <c r="S38" i="1" s="1"/>
  <c r="T38" i="1" s="1"/>
  <c r="U38" i="1" s="1"/>
  <c r="V38" i="1" s="1"/>
  <c r="W38" i="1" s="1"/>
  <c r="X38" i="1" s="1"/>
  <c r="Y38" i="1" s="1"/>
  <c r="Z38" i="1" s="1"/>
  <c r="AA38" i="1" s="1"/>
  <c r="AB38" i="1" s="1"/>
  <c r="AC38" i="1" s="1"/>
  <c r="AD38" i="1" s="1"/>
  <c r="AE38" i="1" s="1"/>
  <c r="H38" i="1"/>
  <c r="G38" i="1"/>
  <c r="F38" i="1"/>
  <c r="E32" i="1"/>
  <c r="D32" i="1"/>
  <c r="E31" i="1"/>
  <c r="D31" i="1"/>
  <c r="E30" i="1"/>
  <c r="D30" i="1"/>
  <c r="E29" i="1"/>
  <c r="D29" i="1"/>
  <c r="F28" i="1"/>
  <c r="E26" i="1"/>
  <c r="E25" i="1"/>
  <c r="D25" i="1"/>
  <c r="D26" i="1" s="1"/>
  <c r="E24" i="1"/>
  <c r="E23" i="1"/>
  <c r="D23" i="1"/>
  <c r="D24" i="1" s="1"/>
  <c r="F22" i="1"/>
  <c r="F19" i="1"/>
  <c r="F20" i="1" s="1"/>
  <c r="E19" i="1"/>
  <c r="E20" i="1" s="1"/>
  <c r="D19" i="1"/>
  <c r="D20" i="1" s="1"/>
  <c r="F17" i="1"/>
  <c r="F18" i="1" s="1"/>
  <c r="E17" i="1"/>
  <c r="E18" i="1" s="1"/>
  <c r="D17" i="1"/>
  <c r="D18" i="1" s="1"/>
  <c r="G16" i="1"/>
  <c r="F16" i="1"/>
  <c r="D14" i="1"/>
  <c r="H13" i="1"/>
  <c r="H14" i="1" s="1"/>
  <c r="G13" i="1"/>
  <c r="G14" i="1" s="1"/>
  <c r="F13" i="1"/>
  <c r="F14" i="1" s="1"/>
  <c r="E13" i="1"/>
  <c r="E14" i="1" s="1"/>
  <c r="D13" i="1"/>
  <c r="D12" i="1"/>
  <c r="H11" i="1"/>
  <c r="H12" i="1" s="1"/>
  <c r="G11" i="1"/>
  <c r="G12" i="1" s="1"/>
  <c r="F11" i="1"/>
  <c r="F12" i="1" s="1"/>
  <c r="E11" i="1"/>
  <c r="E12" i="1" s="1"/>
  <c r="D11" i="1"/>
  <c r="I10" i="1"/>
  <c r="H10" i="1"/>
  <c r="G10" i="1"/>
  <c r="F10" i="1"/>
  <c r="I66" i="1" l="1"/>
  <c r="I67" i="1" s="1"/>
  <c r="I64" i="1"/>
  <c r="I65" i="1" s="1"/>
  <c r="J63" i="1"/>
  <c r="G99" i="1"/>
  <c r="F100" i="1"/>
  <c r="F101" i="1" s="1"/>
  <c r="I13" i="1"/>
  <c r="I11" i="1"/>
  <c r="J10" i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H64" i="1"/>
  <c r="H65" i="1" s="1"/>
  <c r="G17" i="1"/>
  <c r="G18" i="1" s="1"/>
  <c r="G19" i="1"/>
  <c r="G20" i="1" s="1"/>
  <c r="G47" i="1"/>
  <c r="G48" i="1" s="1"/>
  <c r="G45" i="1"/>
  <c r="G46" i="1" s="1"/>
  <c r="F96" i="1"/>
  <c r="F97" i="1" s="1"/>
  <c r="F94" i="1"/>
  <c r="F95" i="1" s="1"/>
  <c r="G93" i="1"/>
  <c r="H66" i="1"/>
  <c r="H67" i="1" s="1"/>
  <c r="H79" i="1"/>
  <c r="G78" i="1"/>
  <c r="G75" i="1" s="1"/>
  <c r="G76" i="1" s="1"/>
  <c r="G77" i="1" s="1"/>
  <c r="F102" i="1"/>
  <c r="F103" i="1" s="1"/>
  <c r="F106" i="1"/>
  <c r="F107" i="1" s="1"/>
  <c r="G105" i="1"/>
  <c r="F108" i="1"/>
  <c r="F109" i="1" s="1"/>
  <c r="G87" i="1"/>
  <c r="F88" i="1"/>
  <c r="F89" i="1" s="1"/>
  <c r="H16" i="1"/>
  <c r="F25" i="1"/>
  <c r="F26" i="1" s="1"/>
  <c r="F23" i="1"/>
  <c r="F24" i="1" s="1"/>
  <c r="F31" i="1"/>
  <c r="F32" i="1" s="1"/>
  <c r="F29" i="1"/>
  <c r="F30" i="1" s="1"/>
  <c r="G28" i="1"/>
  <c r="F53" i="1"/>
  <c r="F54" i="1" s="1"/>
  <c r="F51" i="1"/>
  <c r="F52" i="1" s="1"/>
  <c r="E60" i="1"/>
  <c r="E61" i="1" s="1"/>
  <c r="E58" i="1"/>
  <c r="E59" i="1" s="1"/>
  <c r="F57" i="1"/>
  <c r="I81" i="1"/>
  <c r="H84" i="1"/>
  <c r="H85" i="1" s="1"/>
  <c r="H127" i="1"/>
  <c r="G126" i="1"/>
  <c r="G123" i="1" s="1"/>
  <c r="G124" i="1" s="1"/>
  <c r="G125" i="1" s="1"/>
  <c r="H40" i="1"/>
  <c r="I39" i="1"/>
  <c r="H44" i="1"/>
  <c r="G22" i="1"/>
  <c r="H42" i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S42" i="1" s="1"/>
  <c r="T42" i="1" s="1"/>
  <c r="U42" i="1" s="1"/>
  <c r="V42" i="1" s="1"/>
  <c r="W42" i="1" s="1"/>
  <c r="X42" i="1" s="1"/>
  <c r="Y42" i="1" s="1"/>
  <c r="Z42" i="1" s="1"/>
  <c r="AA42" i="1" s="1"/>
  <c r="AB42" i="1" s="1"/>
  <c r="AC42" i="1" s="1"/>
  <c r="AD42" i="1" s="1"/>
  <c r="AE42" i="1" s="1"/>
  <c r="I41" i="1"/>
  <c r="J41" i="1" s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V41" i="1" s="1"/>
  <c r="W41" i="1" s="1"/>
  <c r="X41" i="1" s="1"/>
  <c r="Y41" i="1" s="1"/>
  <c r="Z41" i="1" s="1"/>
  <c r="AA41" i="1" s="1"/>
  <c r="AB41" i="1" s="1"/>
  <c r="AC41" i="1" s="1"/>
  <c r="AD41" i="1" s="1"/>
  <c r="AE41" i="1" s="1"/>
  <c r="G50" i="1"/>
  <c r="F69" i="1"/>
  <c r="E72" i="1"/>
  <c r="E73" i="1" s="1"/>
  <c r="E114" i="1"/>
  <c r="E115" i="1" s="1"/>
  <c r="E112" i="1"/>
  <c r="E113" i="1" s="1"/>
  <c r="F111" i="1"/>
  <c r="G138" i="1"/>
  <c r="G135" i="1" s="1"/>
  <c r="G136" i="1" s="1"/>
  <c r="G137" i="1" s="1"/>
  <c r="H139" i="1"/>
  <c r="G84" i="1"/>
  <c r="G85" i="1" s="1"/>
  <c r="L145" i="1"/>
  <c r="K150" i="1"/>
  <c r="K151" i="1" s="1"/>
  <c r="K148" i="1"/>
  <c r="K149" i="1" s="1"/>
  <c r="L147" i="1"/>
  <c r="E106" i="1"/>
  <c r="E107" i="1" s="1"/>
  <c r="E108" i="1"/>
  <c r="E109" i="1" s="1"/>
  <c r="H133" i="1"/>
  <c r="G132" i="1"/>
  <c r="G129" i="1" s="1"/>
  <c r="G130" i="1" s="1"/>
  <c r="G131" i="1" s="1"/>
  <c r="G156" i="1"/>
  <c r="G157" i="1" s="1"/>
  <c r="G154" i="1"/>
  <c r="G155" i="1" s="1"/>
  <c r="H153" i="1"/>
  <c r="E120" i="1"/>
  <c r="E121" i="1" s="1"/>
  <c r="F117" i="1"/>
  <c r="F132" i="1"/>
  <c r="F129" i="1" s="1"/>
  <c r="F130" i="1" s="1"/>
  <c r="F131" i="1" s="1"/>
  <c r="G162" i="1"/>
  <c r="G163" i="1" s="1"/>
  <c r="H159" i="1"/>
  <c r="G160" i="1"/>
  <c r="G161" i="1" s="1"/>
  <c r="G165" i="1"/>
  <c r="F168" i="1"/>
  <c r="F169" i="1" s="1"/>
  <c r="F166" i="1"/>
  <c r="F167" i="1" s="1"/>
  <c r="F160" i="1"/>
  <c r="F161" i="1" s="1"/>
  <c r="F162" i="1"/>
  <c r="F163" i="1" s="1"/>
  <c r="H29" i="2"/>
  <c r="H30" i="2" s="1"/>
  <c r="H31" i="2" s="1"/>
  <c r="I28" i="2"/>
  <c r="I21" i="2"/>
  <c r="H22" i="2"/>
  <c r="H23" i="2" s="1"/>
  <c r="D25" i="2"/>
  <c r="D26" i="2" s="1"/>
  <c r="D27" i="2" s="1"/>
  <c r="E24" i="2"/>
  <c r="E132" i="1"/>
  <c r="E129" i="1" s="1"/>
  <c r="E130" i="1" s="1"/>
  <c r="E131" i="1" s="1"/>
  <c r="J150" i="1"/>
  <c r="J151" i="1" s="1"/>
  <c r="J148" i="1"/>
  <c r="J149" i="1" s="1"/>
  <c r="H20" i="2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H144" i="1"/>
  <c r="H141" i="1" s="1"/>
  <c r="H142" i="1" s="1"/>
  <c r="H143" i="1" s="1"/>
  <c r="F12" i="2"/>
  <c r="E13" i="2"/>
  <c r="E14" i="2" s="1"/>
  <c r="E15" i="2" s="1"/>
  <c r="F56" i="2"/>
  <c r="E57" i="2"/>
  <c r="E58" i="2" s="1"/>
  <c r="E59" i="2" s="1"/>
  <c r="E12" i="3"/>
  <c r="E13" i="3" s="1"/>
  <c r="E14" i="3" s="1"/>
  <c r="F11" i="3"/>
  <c r="E148" i="1"/>
  <c r="E149" i="1" s="1"/>
  <c r="D17" i="2"/>
  <c r="D18" i="2" s="1"/>
  <c r="D19" i="2" s="1"/>
  <c r="E16" i="2"/>
  <c r="E29" i="2"/>
  <c r="E30" i="2" s="1"/>
  <c r="E31" i="2" s="1"/>
  <c r="F32" i="2"/>
  <c r="D33" i="2"/>
  <c r="D34" i="2" s="1"/>
  <c r="D35" i="2" s="1"/>
  <c r="D20" i="3"/>
  <c r="D21" i="3" s="1"/>
  <c r="D22" i="3" s="1"/>
  <c r="E19" i="3"/>
  <c r="F40" i="2"/>
  <c r="E53" i="2"/>
  <c r="E54" i="2" s="1"/>
  <c r="E55" i="2" s="1"/>
  <c r="F52" i="2"/>
  <c r="D45" i="2"/>
  <c r="D46" i="2" s="1"/>
  <c r="D47" i="2" s="1"/>
  <c r="E44" i="2"/>
  <c r="G36" i="2"/>
  <c r="F37" i="2"/>
  <c r="F38" i="2" s="1"/>
  <c r="F39" i="2" s="1"/>
  <c r="E49" i="2"/>
  <c r="E50" i="2" s="1"/>
  <c r="E51" i="2" s="1"/>
  <c r="F48" i="2"/>
  <c r="F60" i="2"/>
  <c r="E61" i="2"/>
  <c r="E62" i="2" s="1"/>
  <c r="E63" i="2" s="1"/>
  <c r="H64" i="2"/>
  <c r="F23" i="3"/>
  <c r="F28" i="3"/>
  <c r="F29" i="3" s="1"/>
  <c r="F30" i="3" s="1"/>
  <c r="G27" i="3"/>
  <c r="E15" i="3"/>
  <c r="E39" i="3"/>
  <c r="D35" i="3"/>
  <c r="L144" i="1" l="1"/>
  <c r="L141" i="1" s="1"/>
  <c r="L142" i="1" s="1"/>
  <c r="L143" i="1" s="1"/>
  <c r="M145" i="1"/>
  <c r="F72" i="1"/>
  <c r="F73" i="1" s="1"/>
  <c r="F70" i="1"/>
  <c r="F71" i="1" s="1"/>
  <c r="G69" i="1"/>
  <c r="H87" i="1"/>
  <c r="G90" i="1"/>
  <c r="G91" i="1" s="1"/>
  <c r="G88" i="1"/>
  <c r="G89" i="1" s="1"/>
  <c r="G96" i="1"/>
  <c r="G97" i="1" s="1"/>
  <c r="G94" i="1"/>
  <c r="G95" i="1" s="1"/>
  <c r="H93" i="1"/>
  <c r="I127" i="1"/>
  <c r="H126" i="1"/>
  <c r="H123" i="1" s="1"/>
  <c r="H124" i="1" s="1"/>
  <c r="H125" i="1" s="1"/>
  <c r="H28" i="1"/>
  <c r="G29" i="1"/>
  <c r="G30" i="1" s="1"/>
  <c r="G31" i="1"/>
  <c r="G32" i="1" s="1"/>
  <c r="J11" i="1"/>
  <c r="I12" i="1"/>
  <c r="H138" i="1"/>
  <c r="H135" i="1" s="1"/>
  <c r="H136" i="1" s="1"/>
  <c r="H137" i="1" s="1"/>
  <c r="I139" i="1"/>
  <c r="G106" i="1"/>
  <c r="G107" i="1" s="1"/>
  <c r="H105" i="1"/>
  <c r="G108" i="1"/>
  <c r="G109" i="1" s="1"/>
  <c r="J13" i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I14" i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F39" i="3"/>
  <c r="E40" i="3"/>
  <c r="E41" i="3" s="1"/>
  <c r="E42" i="3" s="1"/>
  <c r="E16" i="3"/>
  <c r="E17" i="3" s="1"/>
  <c r="E18" i="3" s="1"/>
  <c r="F15" i="3"/>
  <c r="G102" i="1"/>
  <c r="G103" i="1" s="1"/>
  <c r="H99" i="1"/>
  <c r="G100" i="1"/>
  <c r="G101" i="1" s="1"/>
  <c r="I159" i="1"/>
  <c r="H162" i="1"/>
  <c r="H163" i="1" s="1"/>
  <c r="H160" i="1"/>
  <c r="H161" i="1" s="1"/>
  <c r="G53" i="1"/>
  <c r="G54" i="1" s="1"/>
  <c r="G51" i="1"/>
  <c r="G52" i="1" s="1"/>
  <c r="H50" i="1"/>
  <c r="E20" i="3"/>
  <c r="E21" i="3" s="1"/>
  <c r="E22" i="3" s="1"/>
  <c r="F19" i="3"/>
  <c r="F12" i="3"/>
  <c r="F13" i="3" s="1"/>
  <c r="F14" i="3" s="1"/>
  <c r="G11" i="3"/>
  <c r="H132" i="1"/>
  <c r="H129" i="1" s="1"/>
  <c r="H130" i="1" s="1"/>
  <c r="H131" i="1" s="1"/>
  <c r="I133" i="1"/>
  <c r="G57" i="1"/>
  <c r="F60" i="1"/>
  <c r="F61" i="1" s="1"/>
  <c r="F58" i="1"/>
  <c r="F59" i="1" s="1"/>
  <c r="F24" i="3"/>
  <c r="F25" i="3" s="1"/>
  <c r="F26" i="3" s="1"/>
  <c r="G23" i="3"/>
  <c r="F44" i="2"/>
  <c r="E45" i="2"/>
  <c r="E46" i="2" s="1"/>
  <c r="E47" i="2" s="1"/>
  <c r="F33" i="2"/>
  <c r="F34" i="2" s="1"/>
  <c r="F35" i="2" s="1"/>
  <c r="G32" i="2"/>
  <c r="G56" i="2"/>
  <c r="F57" i="2"/>
  <c r="F58" i="2" s="1"/>
  <c r="F59" i="2" s="1"/>
  <c r="E25" i="2"/>
  <c r="E26" i="2" s="1"/>
  <c r="E27" i="2" s="1"/>
  <c r="F24" i="2"/>
  <c r="L150" i="1"/>
  <c r="L151" i="1" s="1"/>
  <c r="M147" i="1"/>
  <c r="L148" i="1"/>
  <c r="L149" i="1" s="1"/>
  <c r="H47" i="1"/>
  <c r="H48" i="1" s="1"/>
  <c r="H45" i="1"/>
  <c r="H46" i="1" s="1"/>
  <c r="I44" i="1"/>
  <c r="K63" i="1"/>
  <c r="J64" i="1"/>
  <c r="J65" i="1" s="1"/>
  <c r="J66" i="1"/>
  <c r="J67" i="1" s="1"/>
  <c r="E35" i="3"/>
  <c r="D36" i="3"/>
  <c r="D37" i="3" s="1"/>
  <c r="D38" i="3" s="1"/>
  <c r="G28" i="3"/>
  <c r="G29" i="3" s="1"/>
  <c r="G30" i="3" s="1"/>
  <c r="H27" i="3"/>
  <c r="F114" i="1"/>
  <c r="F115" i="1" s="1"/>
  <c r="F112" i="1"/>
  <c r="F113" i="1" s="1"/>
  <c r="G111" i="1"/>
  <c r="H154" i="1"/>
  <c r="H155" i="1" s="1"/>
  <c r="H156" i="1"/>
  <c r="H157" i="1" s="1"/>
  <c r="I153" i="1"/>
  <c r="J39" i="1"/>
  <c r="I40" i="1"/>
  <c r="H19" i="1"/>
  <c r="H20" i="1" s="1"/>
  <c r="H17" i="1"/>
  <c r="H18" i="1" s="1"/>
  <c r="I16" i="1"/>
  <c r="I79" i="1"/>
  <c r="H78" i="1"/>
  <c r="H75" i="1" s="1"/>
  <c r="H76" i="1" s="1"/>
  <c r="H77" i="1" s="1"/>
  <c r="G60" i="2"/>
  <c r="F61" i="2"/>
  <c r="F62" i="2" s="1"/>
  <c r="F63" i="2" s="1"/>
  <c r="I22" i="2"/>
  <c r="I23" i="2" s="1"/>
  <c r="J21" i="2"/>
  <c r="F49" i="2"/>
  <c r="F50" i="2" s="1"/>
  <c r="F51" i="2" s="1"/>
  <c r="G48" i="2"/>
  <c r="F41" i="2"/>
  <c r="F42" i="2" s="1"/>
  <c r="F43" i="2" s="1"/>
  <c r="G40" i="2"/>
  <c r="J28" i="2"/>
  <c r="I29" i="2"/>
  <c r="I30" i="2" s="1"/>
  <c r="I31" i="2" s="1"/>
  <c r="J81" i="1"/>
  <c r="I84" i="1"/>
  <c r="I85" i="1" s="1"/>
  <c r="I82" i="1"/>
  <c r="I83" i="1" s="1"/>
  <c r="H36" i="2"/>
  <c r="G37" i="2"/>
  <c r="G38" i="2" s="1"/>
  <c r="G39" i="2" s="1"/>
  <c r="G117" i="1"/>
  <c r="F120" i="1"/>
  <c r="F121" i="1" s="1"/>
  <c r="F118" i="1"/>
  <c r="F119" i="1" s="1"/>
  <c r="G25" i="1"/>
  <c r="G26" i="1" s="1"/>
  <c r="G23" i="1"/>
  <c r="G24" i="1" s="1"/>
  <c r="H22" i="1"/>
  <c r="H65" i="2"/>
  <c r="H66" i="2" s="1"/>
  <c r="H67" i="2" s="1"/>
  <c r="I64" i="2"/>
  <c r="F53" i="2"/>
  <c r="F54" i="2" s="1"/>
  <c r="F55" i="2" s="1"/>
  <c r="G52" i="2"/>
  <c r="F16" i="2"/>
  <c r="E17" i="2"/>
  <c r="E18" i="2" s="1"/>
  <c r="E19" i="2" s="1"/>
  <c r="G12" i="2"/>
  <c r="F13" i="2"/>
  <c r="F14" i="2" s="1"/>
  <c r="F15" i="2" s="1"/>
  <c r="G168" i="1"/>
  <c r="G169" i="1" s="1"/>
  <c r="G166" i="1"/>
  <c r="G167" i="1" s="1"/>
  <c r="H165" i="1"/>
  <c r="H102" i="1" l="1"/>
  <c r="H103" i="1" s="1"/>
  <c r="H100" i="1"/>
  <c r="H101" i="1" s="1"/>
  <c r="I99" i="1"/>
  <c r="F16" i="3"/>
  <c r="F17" i="3" s="1"/>
  <c r="F18" i="3" s="1"/>
  <c r="G15" i="3"/>
  <c r="G72" i="1"/>
  <c r="G73" i="1" s="1"/>
  <c r="G70" i="1"/>
  <c r="G71" i="1" s="1"/>
  <c r="H69" i="1"/>
  <c r="I47" i="1"/>
  <c r="I48" i="1" s="1"/>
  <c r="I45" i="1"/>
  <c r="I46" i="1" s="1"/>
  <c r="J44" i="1"/>
  <c r="I27" i="3"/>
  <c r="H28" i="3"/>
  <c r="H29" i="3" s="1"/>
  <c r="H30" i="3" s="1"/>
  <c r="H53" i="1"/>
  <c r="H54" i="1" s="1"/>
  <c r="H51" i="1"/>
  <c r="H52" i="1" s="1"/>
  <c r="I50" i="1"/>
  <c r="I28" i="1"/>
  <c r="H29" i="1"/>
  <c r="H30" i="1" s="1"/>
  <c r="H31" i="1"/>
  <c r="H32" i="1" s="1"/>
  <c r="K39" i="1"/>
  <c r="J40" i="1"/>
  <c r="G33" i="2"/>
  <c r="G34" i="2" s="1"/>
  <c r="G35" i="2" s="1"/>
  <c r="H32" i="2"/>
  <c r="J84" i="1"/>
  <c r="J85" i="1" s="1"/>
  <c r="J82" i="1"/>
  <c r="J83" i="1" s="1"/>
  <c r="K81" i="1"/>
  <c r="G61" i="2"/>
  <c r="G62" i="2" s="1"/>
  <c r="G63" i="2" s="1"/>
  <c r="H60" i="2"/>
  <c r="I132" i="1"/>
  <c r="I129" i="1" s="1"/>
  <c r="I130" i="1" s="1"/>
  <c r="I131" i="1" s="1"/>
  <c r="J133" i="1"/>
  <c r="I138" i="1"/>
  <c r="I135" i="1" s="1"/>
  <c r="I136" i="1" s="1"/>
  <c r="I137" i="1" s="1"/>
  <c r="J139" i="1"/>
  <c r="J127" i="1"/>
  <c r="I126" i="1"/>
  <c r="I123" i="1" s="1"/>
  <c r="I124" i="1" s="1"/>
  <c r="I125" i="1" s="1"/>
  <c r="H117" i="1"/>
  <c r="G120" i="1"/>
  <c r="G121" i="1" s="1"/>
  <c r="G118" i="1"/>
  <c r="G119" i="1" s="1"/>
  <c r="H40" i="2"/>
  <c r="G41" i="2"/>
  <c r="G42" i="2" s="1"/>
  <c r="G43" i="2" s="1"/>
  <c r="E36" i="3"/>
  <c r="E37" i="3" s="1"/>
  <c r="E38" i="3" s="1"/>
  <c r="F35" i="3"/>
  <c r="N147" i="1"/>
  <c r="M150" i="1"/>
  <c r="M151" i="1" s="1"/>
  <c r="M148" i="1"/>
  <c r="M149" i="1" s="1"/>
  <c r="I93" i="1"/>
  <c r="H96" i="1"/>
  <c r="H97" i="1" s="1"/>
  <c r="H94" i="1"/>
  <c r="H95" i="1" s="1"/>
  <c r="H25" i="1"/>
  <c r="H23" i="1"/>
  <c r="I22" i="1"/>
  <c r="J22" i="1" s="1"/>
  <c r="K22" i="1" s="1"/>
  <c r="L22" i="1" s="1"/>
  <c r="M22" i="1" s="1"/>
  <c r="N22" i="1" s="1"/>
  <c r="O22" i="1" s="1"/>
  <c r="P22" i="1" s="1"/>
  <c r="Q22" i="1" s="1"/>
  <c r="R22" i="1" s="1"/>
  <c r="S22" i="1" s="1"/>
  <c r="T22" i="1" s="1"/>
  <c r="U22" i="1" s="1"/>
  <c r="V22" i="1" s="1"/>
  <c r="W22" i="1" s="1"/>
  <c r="X22" i="1" s="1"/>
  <c r="Y22" i="1" s="1"/>
  <c r="Z22" i="1" s="1"/>
  <c r="AA22" i="1" s="1"/>
  <c r="AB22" i="1" s="1"/>
  <c r="AC22" i="1" s="1"/>
  <c r="AD22" i="1" s="1"/>
  <c r="AE22" i="1" s="1"/>
  <c r="H108" i="1"/>
  <c r="H109" i="1" s="1"/>
  <c r="H106" i="1"/>
  <c r="H107" i="1" s="1"/>
  <c r="I105" i="1"/>
  <c r="G16" i="2"/>
  <c r="F17" i="2"/>
  <c r="F18" i="2" s="1"/>
  <c r="F19" i="2" s="1"/>
  <c r="H57" i="1"/>
  <c r="G60" i="1"/>
  <c r="G61" i="1" s="1"/>
  <c r="G58" i="1"/>
  <c r="G59" i="1" s="1"/>
  <c r="G53" i="2"/>
  <c r="G54" i="2" s="1"/>
  <c r="G55" i="2" s="1"/>
  <c r="H52" i="2"/>
  <c r="K28" i="2"/>
  <c r="J29" i="2"/>
  <c r="J30" i="2" s="1"/>
  <c r="J31" i="2" s="1"/>
  <c r="I156" i="1"/>
  <c r="I157" i="1" s="1"/>
  <c r="J153" i="1"/>
  <c r="I154" i="1"/>
  <c r="I155" i="1" s="1"/>
  <c r="H168" i="1"/>
  <c r="H169" i="1" s="1"/>
  <c r="H166" i="1"/>
  <c r="H167" i="1" s="1"/>
  <c r="I165" i="1"/>
  <c r="I65" i="2"/>
  <c r="I66" i="2" s="1"/>
  <c r="I67" i="2" s="1"/>
  <c r="J64" i="2"/>
  <c r="I78" i="1"/>
  <c r="I75" i="1" s="1"/>
  <c r="I76" i="1" s="1"/>
  <c r="I77" i="1" s="1"/>
  <c r="J79" i="1"/>
  <c r="F45" i="2"/>
  <c r="F46" i="2" s="1"/>
  <c r="F47" i="2" s="1"/>
  <c r="G44" i="2"/>
  <c r="H11" i="3"/>
  <c r="G12" i="3"/>
  <c r="G13" i="3" s="1"/>
  <c r="G14" i="3" s="1"/>
  <c r="F40" i="3"/>
  <c r="F41" i="3" s="1"/>
  <c r="F42" i="3" s="1"/>
  <c r="G39" i="3"/>
  <c r="N145" i="1"/>
  <c r="M144" i="1"/>
  <c r="M141" i="1" s="1"/>
  <c r="M142" i="1" s="1"/>
  <c r="M143" i="1" s="1"/>
  <c r="K66" i="1"/>
  <c r="K67" i="1" s="1"/>
  <c r="L63" i="1"/>
  <c r="K64" i="1"/>
  <c r="K65" i="1" s="1"/>
  <c r="G19" i="3"/>
  <c r="F20" i="3"/>
  <c r="F21" i="3" s="1"/>
  <c r="F22" i="3" s="1"/>
  <c r="G13" i="2"/>
  <c r="G14" i="2" s="1"/>
  <c r="G15" i="2" s="1"/>
  <c r="H12" i="2"/>
  <c r="J22" i="2"/>
  <c r="J23" i="2" s="1"/>
  <c r="K21" i="2"/>
  <c r="G57" i="2"/>
  <c r="G58" i="2" s="1"/>
  <c r="G59" i="2" s="1"/>
  <c r="H56" i="2"/>
  <c r="H90" i="1"/>
  <c r="H91" i="1" s="1"/>
  <c r="H88" i="1"/>
  <c r="H89" i="1" s="1"/>
  <c r="I87" i="1"/>
  <c r="I36" i="2"/>
  <c r="H37" i="2"/>
  <c r="H38" i="2" s="1"/>
  <c r="H39" i="2" s="1"/>
  <c r="G49" i="2"/>
  <c r="G50" i="2" s="1"/>
  <c r="G51" i="2" s="1"/>
  <c r="H48" i="2"/>
  <c r="I19" i="1"/>
  <c r="I17" i="1"/>
  <c r="J16" i="1"/>
  <c r="K16" i="1" s="1"/>
  <c r="L16" i="1" s="1"/>
  <c r="M16" i="1" s="1"/>
  <c r="N16" i="1" s="1"/>
  <c r="O16" i="1" s="1"/>
  <c r="P16" i="1" s="1"/>
  <c r="Q16" i="1" s="1"/>
  <c r="R16" i="1" s="1"/>
  <c r="S16" i="1" s="1"/>
  <c r="T16" i="1" s="1"/>
  <c r="U16" i="1" s="1"/>
  <c r="V16" i="1" s="1"/>
  <c r="W16" i="1" s="1"/>
  <c r="X16" i="1" s="1"/>
  <c r="Y16" i="1" s="1"/>
  <c r="Z16" i="1" s="1"/>
  <c r="AA16" i="1" s="1"/>
  <c r="AB16" i="1" s="1"/>
  <c r="AC16" i="1" s="1"/>
  <c r="AD16" i="1" s="1"/>
  <c r="AE16" i="1" s="1"/>
  <c r="G112" i="1"/>
  <c r="G113" i="1" s="1"/>
  <c r="H111" i="1"/>
  <c r="G114" i="1"/>
  <c r="G115" i="1" s="1"/>
  <c r="F25" i="2"/>
  <c r="F26" i="2" s="1"/>
  <c r="F27" i="2" s="1"/>
  <c r="G24" i="2"/>
  <c r="H23" i="3"/>
  <c r="G24" i="3"/>
  <c r="G25" i="3" s="1"/>
  <c r="G26" i="3" s="1"/>
  <c r="I162" i="1"/>
  <c r="I163" i="1" s="1"/>
  <c r="I160" i="1"/>
  <c r="I161" i="1" s="1"/>
  <c r="J159" i="1"/>
  <c r="K11" i="1"/>
  <c r="J12" i="1"/>
  <c r="J78" i="1" l="1"/>
  <c r="J75" i="1" s="1"/>
  <c r="J76" i="1" s="1"/>
  <c r="J77" i="1" s="1"/>
  <c r="K79" i="1"/>
  <c r="J50" i="1"/>
  <c r="I51" i="1"/>
  <c r="I52" i="1" s="1"/>
  <c r="I53" i="1"/>
  <c r="I54" i="1" s="1"/>
  <c r="H72" i="1"/>
  <c r="H73" i="1" s="1"/>
  <c r="H70" i="1"/>
  <c r="H71" i="1" s="1"/>
  <c r="I69" i="1"/>
  <c r="H26" i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AC26" i="1" s="1"/>
  <c r="AD26" i="1" s="1"/>
  <c r="AE26" i="1" s="1"/>
  <c r="I25" i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K139" i="1"/>
  <c r="J138" i="1"/>
  <c r="J135" i="1" s="1"/>
  <c r="J136" i="1" s="1"/>
  <c r="J137" i="1" s="1"/>
  <c r="I111" i="1"/>
  <c r="H112" i="1"/>
  <c r="H113" i="1" s="1"/>
  <c r="H114" i="1"/>
  <c r="H115" i="1" s="1"/>
  <c r="H13" i="2"/>
  <c r="H14" i="2" s="1"/>
  <c r="H15" i="2" s="1"/>
  <c r="I12" i="2"/>
  <c r="H39" i="3"/>
  <c r="G40" i="3"/>
  <c r="G41" i="3" s="1"/>
  <c r="G42" i="3" s="1"/>
  <c r="H15" i="3"/>
  <c r="G16" i="3"/>
  <c r="G17" i="3" s="1"/>
  <c r="G18" i="3" s="1"/>
  <c r="I57" i="1"/>
  <c r="H60" i="1"/>
  <c r="H61" i="1" s="1"/>
  <c r="H58" i="1"/>
  <c r="H59" i="1" s="1"/>
  <c r="I28" i="3"/>
  <c r="I29" i="3" s="1"/>
  <c r="I30" i="3" s="1"/>
  <c r="J27" i="3"/>
  <c r="K153" i="1"/>
  <c r="J156" i="1"/>
  <c r="J157" i="1" s="1"/>
  <c r="J154" i="1"/>
  <c r="J155" i="1" s="1"/>
  <c r="J36" i="2"/>
  <c r="I37" i="2"/>
  <c r="I38" i="2" s="1"/>
  <c r="I39" i="2" s="1"/>
  <c r="J65" i="2"/>
  <c r="J66" i="2" s="1"/>
  <c r="J67" i="2" s="1"/>
  <c r="K64" i="2"/>
  <c r="J93" i="1"/>
  <c r="I96" i="1"/>
  <c r="I97" i="1" s="1"/>
  <c r="I94" i="1"/>
  <c r="I95" i="1" s="1"/>
  <c r="I168" i="1"/>
  <c r="I169" i="1" s="1"/>
  <c r="I166" i="1"/>
  <c r="I167" i="1" s="1"/>
  <c r="J165" i="1"/>
  <c r="H53" i="2"/>
  <c r="H54" i="2" s="1"/>
  <c r="H55" i="2" s="1"/>
  <c r="I52" i="2"/>
  <c r="H61" i="2"/>
  <c r="H62" i="2" s="1"/>
  <c r="H63" i="2" s="1"/>
  <c r="I60" i="2"/>
  <c r="L39" i="1"/>
  <c r="K40" i="1"/>
  <c r="I23" i="3"/>
  <c r="H24" i="3"/>
  <c r="H25" i="3" s="1"/>
  <c r="H26" i="3" s="1"/>
  <c r="J19" i="1"/>
  <c r="K19" i="1" s="1"/>
  <c r="L19" i="1" s="1"/>
  <c r="M19" i="1" s="1"/>
  <c r="N19" i="1" s="1"/>
  <c r="O19" i="1" s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I20" i="1"/>
  <c r="J20" i="1" s="1"/>
  <c r="K20" i="1" s="1"/>
  <c r="L20" i="1" s="1"/>
  <c r="M20" i="1" s="1"/>
  <c r="N20" i="1" s="1"/>
  <c r="O20" i="1" s="1"/>
  <c r="P20" i="1" s="1"/>
  <c r="Q20" i="1" s="1"/>
  <c r="R20" i="1" s="1"/>
  <c r="S20" i="1" s="1"/>
  <c r="T20" i="1" s="1"/>
  <c r="U20" i="1" s="1"/>
  <c r="V20" i="1" s="1"/>
  <c r="W20" i="1" s="1"/>
  <c r="X20" i="1" s="1"/>
  <c r="Y20" i="1" s="1"/>
  <c r="Z20" i="1" s="1"/>
  <c r="AA20" i="1" s="1"/>
  <c r="AB20" i="1" s="1"/>
  <c r="AC20" i="1" s="1"/>
  <c r="AD20" i="1" s="1"/>
  <c r="AE20" i="1" s="1"/>
  <c r="H57" i="2"/>
  <c r="H58" i="2" s="1"/>
  <c r="H59" i="2" s="1"/>
  <c r="I56" i="2"/>
  <c r="I11" i="3"/>
  <c r="H12" i="3"/>
  <c r="H13" i="3" s="1"/>
  <c r="H14" i="3" s="1"/>
  <c r="H120" i="1"/>
  <c r="H121" i="1" s="1"/>
  <c r="H118" i="1"/>
  <c r="H119" i="1" s="1"/>
  <c r="I117" i="1"/>
  <c r="J47" i="1"/>
  <c r="J48" i="1" s="1"/>
  <c r="J45" i="1"/>
  <c r="J46" i="1" s="1"/>
  <c r="K44" i="1"/>
  <c r="I102" i="1"/>
  <c r="I103" i="1" s="1"/>
  <c r="I100" i="1"/>
  <c r="I101" i="1" s="1"/>
  <c r="J99" i="1"/>
  <c r="I108" i="1"/>
  <c r="I109" i="1" s="1"/>
  <c r="I106" i="1"/>
  <c r="I107" i="1" s="1"/>
  <c r="J105" i="1"/>
  <c r="G25" i="2"/>
  <c r="G26" i="2" s="1"/>
  <c r="G27" i="2" s="1"/>
  <c r="H24" i="2"/>
  <c r="N150" i="1"/>
  <c r="N151" i="1" s="1"/>
  <c r="N148" i="1"/>
  <c r="N149" i="1" s="1"/>
  <c r="O147" i="1"/>
  <c r="K84" i="1"/>
  <c r="K85" i="1" s="1"/>
  <c r="K82" i="1"/>
  <c r="K83" i="1" s="1"/>
  <c r="L81" i="1"/>
  <c r="L11" i="1"/>
  <c r="K12" i="1"/>
  <c r="J160" i="1"/>
  <c r="J161" i="1" s="1"/>
  <c r="K159" i="1"/>
  <c r="J162" i="1"/>
  <c r="J163" i="1" s="1"/>
  <c r="O145" i="1"/>
  <c r="N144" i="1"/>
  <c r="N141" i="1" s="1"/>
  <c r="N142" i="1" s="1"/>
  <c r="N143" i="1" s="1"/>
  <c r="H33" i="2"/>
  <c r="H34" i="2" s="1"/>
  <c r="H35" i="2" s="1"/>
  <c r="I32" i="2"/>
  <c r="I90" i="1"/>
  <c r="I91" i="1" s="1"/>
  <c r="I88" i="1"/>
  <c r="I89" i="1" s="1"/>
  <c r="J87" i="1"/>
  <c r="H16" i="2"/>
  <c r="G17" i="2"/>
  <c r="G18" i="2" s="1"/>
  <c r="G19" i="2" s="1"/>
  <c r="H41" i="2"/>
  <c r="H42" i="2" s="1"/>
  <c r="H43" i="2" s="1"/>
  <c r="I40" i="2"/>
  <c r="K133" i="1"/>
  <c r="J132" i="1"/>
  <c r="J129" i="1" s="1"/>
  <c r="J130" i="1" s="1"/>
  <c r="J131" i="1" s="1"/>
  <c r="L28" i="2"/>
  <c r="K29" i="2"/>
  <c r="K30" i="2" s="1"/>
  <c r="K31" i="2" s="1"/>
  <c r="J17" i="1"/>
  <c r="I18" i="1"/>
  <c r="H19" i="3"/>
  <c r="G20" i="3"/>
  <c r="G21" i="3" s="1"/>
  <c r="G22" i="3" s="1"/>
  <c r="I48" i="2"/>
  <c r="H49" i="2"/>
  <c r="H50" i="2" s="1"/>
  <c r="H51" i="2" s="1"/>
  <c r="M63" i="1"/>
  <c r="L66" i="1"/>
  <c r="L67" i="1" s="1"/>
  <c r="L64" i="1"/>
  <c r="L65" i="1" s="1"/>
  <c r="H44" i="2"/>
  <c r="G45" i="2"/>
  <c r="G46" i="2" s="1"/>
  <c r="G47" i="2" s="1"/>
  <c r="L21" i="2"/>
  <c r="K22" i="2"/>
  <c r="K23" i="2" s="1"/>
  <c r="I23" i="1"/>
  <c r="H24" i="1"/>
  <c r="G35" i="3"/>
  <c r="F36" i="3"/>
  <c r="F37" i="3" s="1"/>
  <c r="F38" i="3" s="1"/>
  <c r="K127" i="1"/>
  <c r="J126" i="1"/>
  <c r="J123" i="1" s="1"/>
  <c r="J124" i="1" s="1"/>
  <c r="J125" i="1" s="1"/>
  <c r="J28" i="1"/>
  <c r="I29" i="1"/>
  <c r="I30" i="1" s="1"/>
  <c r="I31" i="1"/>
  <c r="I32" i="1" s="1"/>
  <c r="J69" i="1" l="1"/>
  <c r="I72" i="1"/>
  <c r="I73" i="1" s="1"/>
  <c r="I70" i="1"/>
  <c r="I71" i="1" s="1"/>
  <c r="J37" i="2"/>
  <c r="J38" i="2" s="1"/>
  <c r="J39" i="2" s="1"/>
  <c r="K36" i="2"/>
  <c r="I58" i="1"/>
  <c r="I59" i="1" s="1"/>
  <c r="J57" i="1"/>
  <c r="I60" i="1"/>
  <c r="I61" i="1" s="1"/>
  <c r="I44" i="2"/>
  <c r="H45" i="2"/>
  <c r="H46" i="2" s="1"/>
  <c r="H47" i="2" s="1"/>
  <c r="J18" i="1"/>
  <c r="K17" i="1"/>
  <c r="J100" i="1"/>
  <c r="J101" i="1" s="1"/>
  <c r="K99" i="1"/>
  <c r="J102" i="1"/>
  <c r="J103" i="1" s="1"/>
  <c r="H35" i="3"/>
  <c r="G36" i="3"/>
  <c r="G37" i="3" s="1"/>
  <c r="G38" i="3" s="1"/>
  <c r="K160" i="1"/>
  <c r="K161" i="1" s="1"/>
  <c r="L159" i="1"/>
  <c r="K162" i="1"/>
  <c r="K163" i="1" s="1"/>
  <c r="J111" i="1"/>
  <c r="I112" i="1"/>
  <c r="I113" i="1" s="1"/>
  <c r="I114" i="1"/>
  <c r="I115" i="1" s="1"/>
  <c r="I19" i="3"/>
  <c r="H20" i="3"/>
  <c r="H21" i="3" s="1"/>
  <c r="H22" i="3" s="1"/>
  <c r="I118" i="1"/>
  <c r="I119" i="1" s="1"/>
  <c r="I120" i="1"/>
  <c r="I121" i="1" s="1"/>
  <c r="J117" i="1"/>
  <c r="L127" i="1"/>
  <c r="K126" i="1"/>
  <c r="K123" i="1" s="1"/>
  <c r="K124" i="1" s="1"/>
  <c r="K125" i="1" s="1"/>
  <c r="O144" i="1"/>
  <c r="O141" i="1" s="1"/>
  <c r="O142" i="1" s="1"/>
  <c r="O143" i="1" s="1"/>
  <c r="P145" i="1"/>
  <c r="J168" i="1"/>
  <c r="J169" i="1" s="1"/>
  <c r="J166" i="1"/>
  <c r="J167" i="1" s="1"/>
  <c r="K165" i="1"/>
  <c r="I16" i="2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U16" i="2" s="1"/>
  <c r="V16" i="2" s="1"/>
  <c r="W16" i="2" s="1"/>
  <c r="X16" i="2" s="1"/>
  <c r="Y16" i="2" s="1"/>
  <c r="Z16" i="2" s="1"/>
  <c r="AA16" i="2" s="1"/>
  <c r="AB16" i="2" s="1"/>
  <c r="AC16" i="2" s="1"/>
  <c r="AD16" i="2" s="1"/>
  <c r="H17" i="2"/>
  <c r="J90" i="1"/>
  <c r="J91" i="1" s="1"/>
  <c r="K87" i="1"/>
  <c r="J88" i="1"/>
  <c r="J89" i="1" s="1"/>
  <c r="M66" i="1"/>
  <c r="M67" i="1" s="1"/>
  <c r="M64" i="1"/>
  <c r="M65" i="1" s="1"/>
  <c r="N63" i="1"/>
  <c r="M28" i="2"/>
  <c r="L29" i="2"/>
  <c r="L30" i="2" s="1"/>
  <c r="L31" i="2" s="1"/>
  <c r="J11" i="3"/>
  <c r="I12" i="3"/>
  <c r="I13" i="3" s="1"/>
  <c r="I14" i="3" s="1"/>
  <c r="M39" i="1"/>
  <c r="L40" i="1"/>
  <c r="I15" i="3"/>
  <c r="H16" i="3"/>
  <c r="H17" i="3" s="1"/>
  <c r="H18" i="3" s="1"/>
  <c r="I24" i="1"/>
  <c r="J23" i="1"/>
  <c r="I24" i="2"/>
  <c r="H25" i="2"/>
  <c r="H26" i="2" s="1"/>
  <c r="H27" i="2" s="1"/>
  <c r="L44" i="1"/>
  <c r="K47" i="1"/>
  <c r="K48" i="1" s="1"/>
  <c r="K45" i="1"/>
  <c r="K46" i="1" s="1"/>
  <c r="I57" i="2"/>
  <c r="I58" i="2" s="1"/>
  <c r="I59" i="2" s="1"/>
  <c r="J56" i="2"/>
  <c r="I61" i="2"/>
  <c r="I62" i="2" s="1"/>
  <c r="I63" i="2" s="1"/>
  <c r="J60" i="2"/>
  <c r="K156" i="1"/>
  <c r="K157" i="1" s="1"/>
  <c r="K154" i="1"/>
  <c r="K155" i="1" s="1"/>
  <c r="L153" i="1"/>
  <c r="L139" i="1"/>
  <c r="K138" i="1"/>
  <c r="K135" i="1" s="1"/>
  <c r="K136" i="1" s="1"/>
  <c r="K137" i="1" s="1"/>
  <c r="K50" i="1"/>
  <c r="J51" i="1"/>
  <c r="J52" i="1" s="1"/>
  <c r="J53" i="1"/>
  <c r="J54" i="1" s="1"/>
  <c r="O148" i="1"/>
  <c r="O149" i="1" s="1"/>
  <c r="P147" i="1"/>
  <c r="O150" i="1"/>
  <c r="O151" i="1" s="1"/>
  <c r="J23" i="3"/>
  <c r="I24" i="3"/>
  <c r="I25" i="3" s="1"/>
  <c r="I26" i="3" s="1"/>
  <c r="J48" i="2"/>
  <c r="I49" i="2"/>
  <c r="I50" i="2" s="1"/>
  <c r="I51" i="2" s="1"/>
  <c r="K132" i="1"/>
  <c r="K129" i="1" s="1"/>
  <c r="K130" i="1" s="1"/>
  <c r="K131" i="1" s="1"/>
  <c r="L133" i="1"/>
  <c r="I33" i="2"/>
  <c r="I34" i="2" s="1"/>
  <c r="I35" i="2" s="1"/>
  <c r="J32" i="2"/>
  <c r="M11" i="1"/>
  <c r="L12" i="1"/>
  <c r="K93" i="1"/>
  <c r="J94" i="1"/>
  <c r="J95" i="1" s="1"/>
  <c r="J96" i="1"/>
  <c r="J97" i="1" s="1"/>
  <c r="J28" i="3"/>
  <c r="J29" i="3" s="1"/>
  <c r="J30" i="3" s="1"/>
  <c r="K27" i="3"/>
  <c r="I39" i="3"/>
  <c r="H40" i="3"/>
  <c r="H41" i="3" s="1"/>
  <c r="H42" i="3" s="1"/>
  <c r="K78" i="1"/>
  <c r="K75" i="1" s="1"/>
  <c r="K76" i="1" s="1"/>
  <c r="K77" i="1" s="1"/>
  <c r="L79" i="1"/>
  <c r="K28" i="1"/>
  <c r="J29" i="1"/>
  <c r="J30" i="1" s="1"/>
  <c r="J31" i="1"/>
  <c r="J32" i="1" s="1"/>
  <c r="M21" i="2"/>
  <c r="L22" i="2"/>
  <c r="L23" i="2" s="1"/>
  <c r="J40" i="2"/>
  <c r="I41" i="2"/>
  <c r="I42" i="2" s="1"/>
  <c r="I43" i="2" s="1"/>
  <c r="L84" i="1"/>
  <c r="L85" i="1" s="1"/>
  <c r="L82" i="1"/>
  <c r="L83" i="1" s="1"/>
  <c r="M81" i="1"/>
  <c r="J106" i="1"/>
  <c r="J107" i="1" s="1"/>
  <c r="K105" i="1"/>
  <c r="J108" i="1"/>
  <c r="J109" i="1" s="1"/>
  <c r="J52" i="2"/>
  <c r="I53" i="2"/>
  <c r="I54" i="2" s="1"/>
  <c r="I55" i="2" s="1"/>
  <c r="K65" i="2"/>
  <c r="K66" i="2" s="1"/>
  <c r="K67" i="2" s="1"/>
  <c r="L64" i="2"/>
  <c r="I13" i="2"/>
  <c r="I14" i="2" s="1"/>
  <c r="I15" i="2" s="1"/>
  <c r="J12" i="2"/>
  <c r="L105" i="1" l="1"/>
  <c r="K108" i="1"/>
  <c r="K109" i="1" s="1"/>
  <c r="K106" i="1"/>
  <c r="K107" i="1" s="1"/>
  <c r="P150" i="1"/>
  <c r="P151" i="1" s="1"/>
  <c r="P148" i="1"/>
  <c r="P149" i="1" s="1"/>
  <c r="Q147" i="1"/>
  <c r="Q145" i="1"/>
  <c r="P144" i="1"/>
  <c r="P141" i="1" s="1"/>
  <c r="P142" i="1" s="1"/>
  <c r="P143" i="1" s="1"/>
  <c r="J61" i="2"/>
  <c r="J62" i="2" s="1"/>
  <c r="J63" i="2" s="1"/>
  <c r="K60" i="2"/>
  <c r="K11" i="3"/>
  <c r="J12" i="3"/>
  <c r="J13" i="3" s="1"/>
  <c r="J14" i="3" s="1"/>
  <c r="K102" i="1"/>
  <c r="K103" i="1" s="1"/>
  <c r="K100" i="1"/>
  <c r="K101" i="1" s="1"/>
  <c r="L99" i="1"/>
  <c r="L126" i="1"/>
  <c r="L123" i="1" s="1"/>
  <c r="L124" i="1" s="1"/>
  <c r="L125" i="1" s="1"/>
  <c r="M127" i="1"/>
  <c r="K111" i="1"/>
  <c r="J114" i="1"/>
  <c r="J115" i="1" s="1"/>
  <c r="J112" i="1"/>
  <c r="J113" i="1" s="1"/>
  <c r="K37" i="2"/>
  <c r="K38" i="2" s="1"/>
  <c r="K39" i="2" s="1"/>
  <c r="L36" i="2"/>
  <c r="J13" i="2"/>
  <c r="J14" i="2" s="1"/>
  <c r="J15" i="2" s="1"/>
  <c r="K12" i="2"/>
  <c r="N28" i="2"/>
  <c r="M29" i="2"/>
  <c r="M30" i="2" s="1"/>
  <c r="M31" i="2" s="1"/>
  <c r="K18" i="1"/>
  <c r="L17" i="1"/>
  <c r="N21" i="2"/>
  <c r="M22" i="2"/>
  <c r="M23" i="2" s="1"/>
  <c r="M133" i="1"/>
  <c r="L132" i="1"/>
  <c r="L129" i="1" s="1"/>
  <c r="L130" i="1" s="1"/>
  <c r="L131" i="1" s="1"/>
  <c r="N66" i="1"/>
  <c r="N64" i="1"/>
  <c r="N65" i="1" s="1"/>
  <c r="O63" i="1"/>
  <c r="K168" i="1"/>
  <c r="K169" i="1" s="1"/>
  <c r="K166" i="1"/>
  <c r="K167" i="1" s="1"/>
  <c r="L165" i="1"/>
  <c r="M159" i="1"/>
  <c r="L162" i="1"/>
  <c r="L163" i="1" s="1"/>
  <c r="L160" i="1"/>
  <c r="L161" i="1" s="1"/>
  <c r="M40" i="1"/>
  <c r="N39" i="1"/>
  <c r="H36" i="3"/>
  <c r="H37" i="3" s="1"/>
  <c r="H38" i="3" s="1"/>
  <c r="I35" i="3"/>
  <c r="L87" i="1"/>
  <c r="K90" i="1"/>
  <c r="K91" i="1" s="1"/>
  <c r="K88" i="1"/>
  <c r="K89" i="1" s="1"/>
  <c r="J60" i="1"/>
  <c r="J61" i="1" s="1"/>
  <c r="J58" i="1"/>
  <c r="J59" i="1" s="1"/>
  <c r="K57" i="1"/>
  <c r="M64" i="2"/>
  <c r="L65" i="2"/>
  <c r="L66" i="2" s="1"/>
  <c r="L67" i="2" s="1"/>
  <c r="K31" i="1"/>
  <c r="K32" i="1" s="1"/>
  <c r="K29" i="1"/>
  <c r="K30" i="1" s="1"/>
  <c r="L28" i="1"/>
  <c r="L78" i="1"/>
  <c r="L75" i="1" s="1"/>
  <c r="L76" i="1" s="1"/>
  <c r="L77" i="1" s="1"/>
  <c r="M79" i="1"/>
  <c r="K48" i="2"/>
  <c r="J49" i="2"/>
  <c r="J50" i="2" s="1"/>
  <c r="J51" i="2" s="1"/>
  <c r="K56" i="2"/>
  <c r="J57" i="2"/>
  <c r="J58" i="2" s="1"/>
  <c r="J59" i="2" s="1"/>
  <c r="K40" i="2"/>
  <c r="J41" i="2"/>
  <c r="J42" i="2" s="1"/>
  <c r="J43" i="2" s="1"/>
  <c r="M12" i="1"/>
  <c r="N11" i="1"/>
  <c r="K23" i="3"/>
  <c r="J24" i="3"/>
  <c r="J25" i="3" s="1"/>
  <c r="J26" i="3" s="1"/>
  <c r="M139" i="1"/>
  <c r="L138" i="1"/>
  <c r="L135" i="1" s="1"/>
  <c r="L136" i="1" s="1"/>
  <c r="L137" i="1" s="1"/>
  <c r="I16" i="3"/>
  <c r="I17" i="3" s="1"/>
  <c r="I18" i="3" s="1"/>
  <c r="J15" i="3"/>
  <c r="K28" i="3"/>
  <c r="K29" i="3" s="1"/>
  <c r="K30" i="3" s="1"/>
  <c r="L27" i="3"/>
  <c r="M44" i="1"/>
  <c r="L47" i="1"/>
  <c r="L48" i="1" s="1"/>
  <c r="L45" i="1"/>
  <c r="L46" i="1" s="1"/>
  <c r="J19" i="3"/>
  <c r="I20" i="3"/>
  <c r="I21" i="3" s="1"/>
  <c r="I22" i="3" s="1"/>
  <c r="N81" i="1"/>
  <c r="M82" i="1"/>
  <c r="M83" i="1" s="1"/>
  <c r="M84" i="1"/>
  <c r="M85" i="1" s="1"/>
  <c r="J24" i="2"/>
  <c r="I25" i="2"/>
  <c r="I26" i="2" s="1"/>
  <c r="I27" i="2" s="1"/>
  <c r="J24" i="1"/>
  <c r="K23" i="1"/>
  <c r="H18" i="2"/>
  <c r="H19" i="2" s="1"/>
  <c r="I17" i="2"/>
  <c r="L93" i="1"/>
  <c r="K96" i="1"/>
  <c r="K97" i="1" s="1"/>
  <c r="K94" i="1"/>
  <c r="K95" i="1" s="1"/>
  <c r="L50" i="1"/>
  <c r="K53" i="1"/>
  <c r="K54" i="1" s="1"/>
  <c r="K51" i="1"/>
  <c r="K52" i="1" s="1"/>
  <c r="J120" i="1"/>
  <c r="J121" i="1" s="1"/>
  <c r="J118" i="1"/>
  <c r="J119" i="1" s="1"/>
  <c r="K117" i="1"/>
  <c r="K52" i="2"/>
  <c r="J53" i="2"/>
  <c r="J54" i="2" s="1"/>
  <c r="J55" i="2" s="1"/>
  <c r="J39" i="3"/>
  <c r="I40" i="3"/>
  <c r="I41" i="3" s="1"/>
  <c r="I42" i="3" s="1"/>
  <c r="K32" i="2"/>
  <c r="J33" i="2"/>
  <c r="J34" i="2" s="1"/>
  <c r="J35" i="2" s="1"/>
  <c r="L156" i="1"/>
  <c r="L157" i="1" s="1"/>
  <c r="L154" i="1"/>
  <c r="L155" i="1" s="1"/>
  <c r="M153" i="1"/>
  <c r="J44" i="2"/>
  <c r="I45" i="2"/>
  <c r="I46" i="2" s="1"/>
  <c r="I47" i="2" s="1"/>
  <c r="K69" i="1"/>
  <c r="J72" i="1"/>
  <c r="J73" i="1" s="1"/>
  <c r="J70" i="1"/>
  <c r="J71" i="1" s="1"/>
  <c r="O81" i="1" l="1"/>
  <c r="N82" i="1"/>
  <c r="N83" i="1" s="1"/>
  <c r="N84" i="1"/>
  <c r="N85" i="1" s="1"/>
  <c r="L31" i="1"/>
  <c r="L32" i="1" s="1"/>
  <c r="L29" i="1"/>
  <c r="L30" i="1" s="1"/>
  <c r="M28" i="1"/>
  <c r="K13" i="2"/>
  <c r="K14" i="2" s="1"/>
  <c r="K15" i="2" s="1"/>
  <c r="L12" i="2"/>
  <c r="M99" i="1"/>
  <c r="L100" i="1"/>
  <c r="L101" i="1" s="1"/>
  <c r="L102" i="1"/>
  <c r="L103" i="1" s="1"/>
  <c r="Q144" i="1"/>
  <c r="Q141" i="1" s="1"/>
  <c r="Q142" i="1" s="1"/>
  <c r="Q143" i="1" s="1"/>
  <c r="R145" i="1"/>
  <c r="K24" i="1"/>
  <c r="L23" i="1"/>
  <c r="Q150" i="1"/>
  <c r="Q151" i="1" s="1"/>
  <c r="Q148" i="1"/>
  <c r="Q149" i="1" s="1"/>
  <c r="R147" i="1"/>
  <c r="K15" i="3"/>
  <c r="J16" i="3"/>
  <c r="J17" i="3" s="1"/>
  <c r="J18" i="3" s="1"/>
  <c r="N133" i="1"/>
  <c r="M132" i="1"/>
  <c r="M129" i="1" s="1"/>
  <c r="M130" i="1" s="1"/>
  <c r="M131" i="1" s="1"/>
  <c r="L168" i="1"/>
  <c r="L169" i="1" s="1"/>
  <c r="M165" i="1"/>
  <c r="L166" i="1"/>
  <c r="L167" i="1" s="1"/>
  <c r="N139" i="1"/>
  <c r="M138" i="1"/>
  <c r="M135" i="1" s="1"/>
  <c r="M136" i="1" s="1"/>
  <c r="M137" i="1" s="1"/>
  <c r="I36" i="3"/>
  <c r="I37" i="3" s="1"/>
  <c r="I38" i="3" s="1"/>
  <c r="J35" i="3"/>
  <c r="M50" i="1"/>
  <c r="L53" i="1"/>
  <c r="L54" i="1" s="1"/>
  <c r="L51" i="1"/>
  <c r="L52" i="1" s="1"/>
  <c r="N64" i="2"/>
  <c r="M65" i="2"/>
  <c r="M66" i="2" s="1"/>
  <c r="M67" i="2" s="1"/>
  <c r="L18" i="1"/>
  <c r="M17" i="1"/>
  <c r="J45" i="2"/>
  <c r="J46" i="2" s="1"/>
  <c r="J47" i="2" s="1"/>
  <c r="K44" i="2"/>
  <c r="K24" i="2"/>
  <c r="J25" i="2"/>
  <c r="J26" i="2" s="1"/>
  <c r="J27" i="2" s="1"/>
  <c r="N44" i="1"/>
  <c r="M47" i="1"/>
  <c r="M48" i="1" s="1"/>
  <c r="M45" i="1"/>
  <c r="M46" i="1" s="1"/>
  <c r="L23" i="3"/>
  <c r="K24" i="3"/>
  <c r="K25" i="3" s="1"/>
  <c r="K26" i="3" s="1"/>
  <c r="K49" i="2"/>
  <c r="K50" i="2" s="1"/>
  <c r="K51" i="2" s="1"/>
  <c r="L48" i="2"/>
  <c r="K60" i="1"/>
  <c r="K61" i="1" s="1"/>
  <c r="K58" i="1"/>
  <c r="K59" i="1" s="1"/>
  <c r="L57" i="1"/>
  <c r="N40" i="1"/>
  <c r="O39" i="1"/>
  <c r="O64" i="1"/>
  <c r="O65" i="1" s="1"/>
  <c r="P63" i="1"/>
  <c r="O66" i="1"/>
  <c r="O67" i="1" s="1"/>
  <c r="K12" i="3"/>
  <c r="K13" i="3" s="1"/>
  <c r="K14" i="3" s="1"/>
  <c r="L11" i="3"/>
  <c r="J17" i="2"/>
  <c r="I18" i="2"/>
  <c r="I19" i="2" s="1"/>
  <c r="K33" i="2"/>
  <c r="K34" i="2" s="1"/>
  <c r="K35" i="2" s="1"/>
  <c r="L32" i="2"/>
  <c r="J20" i="3"/>
  <c r="J21" i="3" s="1"/>
  <c r="J22" i="3" s="1"/>
  <c r="K19" i="3"/>
  <c r="L69" i="1"/>
  <c r="K72" i="1"/>
  <c r="K73" i="1" s="1"/>
  <c r="K70" i="1"/>
  <c r="K71" i="1" s="1"/>
  <c r="L56" i="2"/>
  <c r="K57" i="2"/>
  <c r="K58" i="2" s="1"/>
  <c r="K59" i="2" s="1"/>
  <c r="J40" i="3"/>
  <c r="J41" i="3" s="1"/>
  <c r="J42" i="3" s="1"/>
  <c r="K39" i="3"/>
  <c r="M154" i="1"/>
  <c r="M155" i="1" s="1"/>
  <c r="N153" i="1"/>
  <c r="M156" i="1"/>
  <c r="M157" i="1" s="1"/>
  <c r="L52" i="2"/>
  <c r="K53" i="2"/>
  <c r="K54" i="2" s="1"/>
  <c r="K55" i="2" s="1"/>
  <c r="M27" i="3"/>
  <c r="L28" i="3"/>
  <c r="L29" i="3" s="1"/>
  <c r="L30" i="3" s="1"/>
  <c r="N12" i="1"/>
  <c r="O11" i="1"/>
  <c r="N79" i="1"/>
  <c r="M78" i="1"/>
  <c r="M75" i="1" s="1"/>
  <c r="M76" i="1" s="1"/>
  <c r="M77" i="1" s="1"/>
  <c r="L111" i="1"/>
  <c r="K114" i="1"/>
  <c r="K115" i="1" s="1"/>
  <c r="K112" i="1"/>
  <c r="K113" i="1" s="1"/>
  <c r="L60" i="2"/>
  <c r="K61" i="2"/>
  <c r="K62" i="2" s="1"/>
  <c r="K63" i="2" s="1"/>
  <c r="L40" i="2"/>
  <c r="K41" i="2"/>
  <c r="K42" i="2" s="1"/>
  <c r="K43" i="2" s="1"/>
  <c r="M162" i="1"/>
  <c r="M163" i="1" s="1"/>
  <c r="M160" i="1"/>
  <c r="M161" i="1" s="1"/>
  <c r="N159" i="1"/>
  <c r="M87" i="1"/>
  <c r="L90" i="1"/>
  <c r="L91" i="1" s="1"/>
  <c r="L88" i="1"/>
  <c r="L89" i="1" s="1"/>
  <c r="L37" i="2"/>
  <c r="L38" i="2" s="1"/>
  <c r="L39" i="2" s="1"/>
  <c r="M36" i="2"/>
  <c r="N22" i="2"/>
  <c r="N23" i="2" s="1"/>
  <c r="O21" i="2"/>
  <c r="K118" i="1"/>
  <c r="K119" i="1" s="1"/>
  <c r="L117" i="1"/>
  <c r="K120" i="1"/>
  <c r="K121" i="1" s="1"/>
  <c r="L96" i="1"/>
  <c r="L97" i="1" s="1"/>
  <c r="L94" i="1"/>
  <c r="L95" i="1" s="1"/>
  <c r="M93" i="1"/>
  <c r="N29" i="2"/>
  <c r="N30" i="2" s="1"/>
  <c r="N31" i="2" s="1"/>
  <c r="O28" i="2"/>
  <c r="M126" i="1"/>
  <c r="M123" i="1" s="1"/>
  <c r="M124" i="1" s="1"/>
  <c r="M125" i="1" s="1"/>
  <c r="N127" i="1"/>
  <c r="L108" i="1"/>
  <c r="L109" i="1" s="1"/>
  <c r="M105" i="1"/>
  <c r="L106" i="1"/>
  <c r="L107" i="1" s="1"/>
  <c r="M94" i="1" l="1"/>
  <c r="M95" i="1" s="1"/>
  <c r="N93" i="1"/>
  <c r="M96" i="1"/>
  <c r="M97" i="1" s="1"/>
  <c r="L49" i="2"/>
  <c r="L50" i="2" s="1"/>
  <c r="L51" i="2" s="1"/>
  <c r="M48" i="2"/>
  <c r="M31" i="1"/>
  <c r="M32" i="1" s="1"/>
  <c r="M29" i="1"/>
  <c r="M30" i="1" s="1"/>
  <c r="N28" i="1"/>
  <c r="M37" i="2"/>
  <c r="M38" i="2" s="1"/>
  <c r="M39" i="2" s="1"/>
  <c r="N36" i="2"/>
  <c r="K20" i="3"/>
  <c r="K21" i="3" s="1"/>
  <c r="K22" i="3" s="1"/>
  <c r="L19" i="3"/>
  <c r="O79" i="1"/>
  <c r="N78" i="1"/>
  <c r="N75" i="1" s="1"/>
  <c r="N76" i="1" s="1"/>
  <c r="N77" i="1" s="1"/>
  <c r="S145" i="1"/>
  <c r="R144" i="1"/>
  <c r="R141" i="1" s="1"/>
  <c r="R142" i="1" s="1"/>
  <c r="R143" i="1" s="1"/>
  <c r="M28" i="3"/>
  <c r="M29" i="3" s="1"/>
  <c r="M30" i="3" s="1"/>
  <c r="N27" i="3"/>
  <c r="O40" i="1"/>
  <c r="P39" i="1"/>
  <c r="O159" i="1"/>
  <c r="N162" i="1"/>
  <c r="N163" i="1" s="1"/>
  <c r="N160" i="1"/>
  <c r="N161" i="1" s="1"/>
  <c r="M56" i="2"/>
  <c r="L57" i="2"/>
  <c r="L58" i="2" s="1"/>
  <c r="L59" i="2" s="1"/>
  <c r="L15" i="3"/>
  <c r="K16" i="3"/>
  <c r="K17" i="3" s="1"/>
  <c r="K18" i="3" s="1"/>
  <c r="M69" i="1"/>
  <c r="L72" i="1"/>
  <c r="L73" i="1" s="1"/>
  <c r="L70" i="1"/>
  <c r="L71" i="1" s="1"/>
  <c r="M12" i="2"/>
  <c r="L13" i="2"/>
  <c r="L14" i="2" s="1"/>
  <c r="L15" i="2" s="1"/>
  <c r="L41" i="2"/>
  <c r="L42" i="2" s="1"/>
  <c r="L43" i="2" s="1"/>
  <c r="M40" i="2"/>
  <c r="O12" i="1"/>
  <c r="P11" i="1"/>
  <c r="L24" i="2"/>
  <c r="K25" i="2"/>
  <c r="K26" i="2" s="1"/>
  <c r="K27" i="2" s="1"/>
  <c r="L24" i="1"/>
  <c r="M23" i="1"/>
  <c r="L39" i="3"/>
  <c r="K40" i="3"/>
  <c r="K41" i="3" s="1"/>
  <c r="K42" i="3" s="1"/>
  <c r="P66" i="1"/>
  <c r="P67" i="1" s="1"/>
  <c r="P64" i="1"/>
  <c r="P65" i="1" s="1"/>
  <c r="Q63" i="1"/>
  <c r="K45" i="2"/>
  <c r="K46" i="2" s="1"/>
  <c r="K47" i="2" s="1"/>
  <c r="L44" i="2"/>
  <c r="M60" i="2"/>
  <c r="L61" i="2"/>
  <c r="L62" i="2" s="1"/>
  <c r="L63" i="2" s="1"/>
  <c r="L33" i="2"/>
  <c r="L34" i="2" s="1"/>
  <c r="L35" i="2" s="1"/>
  <c r="M32" i="2"/>
  <c r="K35" i="3"/>
  <c r="J36" i="3"/>
  <c r="J37" i="3" s="1"/>
  <c r="J38" i="3" s="1"/>
  <c r="N126" i="1"/>
  <c r="N123" i="1" s="1"/>
  <c r="N124" i="1" s="1"/>
  <c r="N125" i="1" s="1"/>
  <c r="O127" i="1"/>
  <c r="M88" i="1"/>
  <c r="M89" i="1" s="1"/>
  <c r="N87" i="1"/>
  <c r="M90" i="1"/>
  <c r="M91" i="1" s="1"/>
  <c r="M18" i="1"/>
  <c r="N17" i="1"/>
  <c r="O29" i="2"/>
  <c r="O30" i="2" s="1"/>
  <c r="O31" i="2" s="1"/>
  <c r="P28" i="2"/>
  <c r="P21" i="2"/>
  <c r="O22" i="2"/>
  <c r="O23" i="2" s="1"/>
  <c r="M111" i="1"/>
  <c r="L114" i="1"/>
  <c r="L115" i="1" s="1"/>
  <c r="L112" i="1"/>
  <c r="L113" i="1" s="1"/>
  <c r="M52" i="2"/>
  <c r="L53" i="2"/>
  <c r="L54" i="2" s="1"/>
  <c r="L55" i="2" s="1"/>
  <c r="K17" i="2"/>
  <c r="J18" i="2"/>
  <c r="J19" i="2" s="1"/>
  <c r="L60" i="1"/>
  <c r="L61" i="1" s="1"/>
  <c r="L58" i="1"/>
  <c r="L59" i="1" s="1"/>
  <c r="M57" i="1"/>
  <c r="N138" i="1"/>
  <c r="N135" i="1" s="1"/>
  <c r="N136" i="1" s="1"/>
  <c r="N137" i="1" s="1"/>
  <c r="O139" i="1"/>
  <c r="R150" i="1"/>
  <c r="R151" i="1" s="1"/>
  <c r="R148" i="1"/>
  <c r="R149" i="1" s="1"/>
  <c r="S147" i="1"/>
  <c r="N156" i="1"/>
  <c r="N157" i="1" s="1"/>
  <c r="N154" i="1"/>
  <c r="N155" i="1" s="1"/>
  <c r="O153" i="1"/>
  <c r="M168" i="1"/>
  <c r="M169" i="1" s="1"/>
  <c r="N165" i="1"/>
  <c r="M166" i="1"/>
  <c r="M167" i="1" s="1"/>
  <c r="M108" i="1"/>
  <c r="M109" i="1" s="1"/>
  <c r="M106" i="1"/>
  <c r="M107" i="1" s="1"/>
  <c r="N105" i="1"/>
  <c r="M53" i="1"/>
  <c r="M54" i="1" s="1"/>
  <c r="M51" i="1"/>
  <c r="M52" i="1" s="1"/>
  <c r="N50" i="1"/>
  <c r="O133" i="1"/>
  <c r="N132" i="1"/>
  <c r="N129" i="1" s="1"/>
  <c r="N130" i="1" s="1"/>
  <c r="N131" i="1" s="1"/>
  <c r="L118" i="1"/>
  <c r="L119" i="1" s="1"/>
  <c r="L120" i="1"/>
  <c r="L121" i="1" s="1"/>
  <c r="M117" i="1"/>
  <c r="L24" i="3"/>
  <c r="L25" i="3" s="1"/>
  <c r="L26" i="3" s="1"/>
  <c r="M23" i="3"/>
  <c r="L12" i="3"/>
  <c r="L13" i="3" s="1"/>
  <c r="L14" i="3" s="1"/>
  <c r="M11" i="3"/>
  <c r="N47" i="1"/>
  <c r="N48" i="1" s="1"/>
  <c r="O44" i="1"/>
  <c r="N45" i="1"/>
  <c r="N46" i="1" s="1"/>
  <c r="O64" i="2"/>
  <c r="N65" i="2"/>
  <c r="N66" i="2" s="1"/>
  <c r="N67" i="2" s="1"/>
  <c r="N99" i="1"/>
  <c r="M102" i="1"/>
  <c r="M103" i="1" s="1"/>
  <c r="M100" i="1"/>
  <c r="M101" i="1" s="1"/>
  <c r="O84" i="1"/>
  <c r="O85" i="1" s="1"/>
  <c r="P81" i="1"/>
  <c r="O82" i="1"/>
  <c r="O83" i="1" s="1"/>
  <c r="N108" i="1" l="1"/>
  <c r="N109" i="1" s="1"/>
  <c r="O105" i="1"/>
  <c r="N106" i="1"/>
  <c r="N107" i="1" s="1"/>
  <c r="N23" i="1"/>
  <c r="M24" i="1"/>
  <c r="M57" i="2"/>
  <c r="M58" i="2" s="1"/>
  <c r="M59" i="2" s="1"/>
  <c r="N56" i="2"/>
  <c r="S150" i="1"/>
  <c r="S151" i="1" s="1"/>
  <c r="S148" i="1"/>
  <c r="S149" i="1" s="1"/>
  <c r="T147" i="1"/>
  <c r="P22" i="2"/>
  <c r="P23" i="2" s="1"/>
  <c r="Q21" i="2"/>
  <c r="O126" i="1"/>
  <c r="O123" i="1" s="1"/>
  <c r="O124" i="1" s="1"/>
  <c r="O125" i="1" s="1"/>
  <c r="P127" i="1"/>
  <c r="L45" i="2"/>
  <c r="L46" i="2" s="1"/>
  <c r="L47" i="2" s="1"/>
  <c r="M44" i="2"/>
  <c r="N12" i="2"/>
  <c r="M13" i="2"/>
  <c r="M14" i="2" s="1"/>
  <c r="M15" i="2" s="1"/>
  <c r="T145" i="1"/>
  <c r="S144" i="1"/>
  <c r="S141" i="1" s="1"/>
  <c r="S142" i="1" s="1"/>
  <c r="S143" i="1" s="1"/>
  <c r="M120" i="1"/>
  <c r="M121" i="1" s="1"/>
  <c r="N117" i="1"/>
  <c r="M118" i="1"/>
  <c r="M119" i="1" s="1"/>
  <c r="M49" i="2"/>
  <c r="M50" i="2" s="1"/>
  <c r="M51" i="2" s="1"/>
  <c r="N48" i="2"/>
  <c r="M72" i="1"/>
  <c r="M73" i="1" s="1"/>
  <c r="M70" i="1"/>
  <c r="M71" i="1" s="1"/>
  <c r="N69" i="1"/>
  <c r="P64" i="2"/>
  <c r="O65" i="2"/>
  <c r="O66" i="2" s="1"/>
  <c r="O67" i="2" s="1"/>
  <c r="O47" i="1"/>
  <c r="O48" i="1" s="1"/>
  <c r="O45" i="1"/>
  <c r="O46" i="1" s="1"/>
  <c r="P44" i="1"/>
  <c r="L17" i="2"/>
  <c r="K18" i="2"/>
  <c r="K19" i="2" s="1"/>
  <c r="P29" i="2"/>
  <c r="P30" i="2" s="1"/>
  <c r="P31" i="2" s="1"/>
  <c r="Q28" i="2"/>
  <c r="O165" i="1"/>
  <c r="N168" i="1"/>
  <c r="N169" i="1" s="1"/>
  <c r="N166" i="1"/>
  <c r="N167" i="1" s="1"/>
  <c r="N18" i="1"/>
  <c r="O17" i="1"/>
  <c r="P12" i="1"/>
  <c r="Q11" i="1"/>
  <c r="L20" i="3"/>
  <c r="L21" i="3" s="1"/>
  <c r="L22" i="3" s="1"/>
  <c r="M19" i="3"/>
  <c r="N53" i="1"/>
  <c r="N54" i="1" s="1"/>
  <c r="N51" i="1"/>
  <c r="N52" i="1" s="1"/>
  <c r="O50" i="1"/>
  <c r="M33" i="2"/>
  <c r="M34" i="2" s="1"/>
  <c r="M35" i="2" s="1"/>
  <c r="N32" i="2"/>
  <c r="Q81" i="1"/>
  <c r="P82" i="1"/>
  <c r="P83" i="1" s="1"/>
  <c r="P84" i="1"/>
  <c r="P85" i="1" s="1"/>
  <c r="M24" i="2"/>
  <c r="L25" i="2"/>
  <c r="L26" i="2" s="1"/>
  <c r="L27" i="2" s="1"/>
  <c r="P79" i="1"/>
  <c r="O78" i="1"/>
  <c r="O75" i="1" s="1"/>
  <c r="O76" i="1" s="1"/>
  <c r="O77" i="1" s="1"/>
  <c r="P133" i="1"/>
  <c r="O132" i="1"/>
  <c r="O129" i="1" s="1"/>
  <c r="O130" i="1" s="1"/>
  <c r="O131" i="1" s="1"/>
  <c r="M53" i="2"/>
  <c r="M54" i="2" s="1"/>
  <c r="M55" i="2" s="1"/>
  <c r="N52" i="2"/>
  <c r="P40" i="1"/>
  <c r="Q39" i="1"/>
  <c r="O99" i="1"/>
  <c r="N100" i="1"/>
  <c r="N101" i="1" s="1"/>
  <c r="N102" i="1"/>
  <c r="N103" i="1" s="1"/>
  <c r="M24" i="3"/>
  <c r="M25" i="3" s="1"/>
  <c r="M26" i="3" s="1"/>
  <c r="N23" i="3"/>
  <c r="O156" i="1"/>
  <c r="O157" i="1" s="1"/>
  <c r="O154" i="1"/>
  <c r="O155" i="1" s="1"/>
  <c r="P153" i="1"/>
  <c r="M60" i="1"/>
  <c r="M61" i="1" s="1"/>
  <c r="M58" i="1"/>
  <c r="M59" i="1" s="1"/>
  <c r="N57" i="1"/>
  <c r="N40" i="2"/>
  <c r="M41" i="2"/>
  <c r="M42" i="2" s="1"/>
  <c r="M43" i="2" s="1"/>
  <c r="L16" i="3"/>
  <c r="L17" i="3" s="1"/>
  <c r="L18" i="3" s="1"/>
  <c r="M15" i="3"/>
  <c r="O27" i="3"/>
  <c r="N28" i="3"/>
  <c r="N29" i="3" s="1"/>
  <c r="N30" i="3" s="1"/>
  <c r="N37" i="2"/>
  <c r="N38" i="2" s="1"/>
  <c r="N39" i="2" s="1"/>
  <c r="O36" i="2"/>
  <c r="N96" i="1"/>
  <c r="N97" i="1" s="1"/>
  <c r="N94" i="1"/>
  <c r="N95" i="1" s="1"/>
  <c r="O93" i="1"/>
  <c r="N60" i="2"/>
  <c r="M61" i="2"/>
  <c r="M62" i="2" s="1"/>
  <c r="M63" i="2" s="1"/>
  <c r="N31" i="1"/>
  <c r="N32" i="1" s="1"/>
  <c r="N29" i="1"/>
  <c r="N30" i="1" s="1"/>
  <c r="O28" i="1"/>
  <c r="Q66" i="1"/>
  <c r="Q67" i="1" s="1"/>
  <c r="Q64" i="1"/>
  <c r="Q65" i="1" s="1"/>
  <c r="R63" i="1"/>
  <c r="O162" i="1"/>
  <c r="O163" i="1" s="1"/>
  <c r="O160" i="1"/>
  <c r="O161" i="1" s="1"/>
  <c r="P159" i="1"/>
  <c r="M12" i="3"/>
  <c r="M13" i="3" s="1"/>
  <c r="M14" i="3" s="1"/>
  <c r="N11" i="3"/>
  <c r="O138" i="1"/>
  <c r="O135" i="1" s="1"/>
  <c r="O136" i="1" s="1"/>
  <c r="O137" i="1" s="1"/>
  <c r="P139" i="1"/>
  <c r="K36" i="3"/>
  <c r="K37" i="3" s="1"/>
  <c r="K38" i="3" s="1"/>
  <c r="L35" i="3"/>
  <c r="M114" i="1"/>
  <c r="M115" i="1" s="1"/>
  <c r="M112" i="1"/>
  <c r="M113" i="1" s="1"/>
  <c r="N111" i="1"/>
  <c r="N88" i="1"/>
  <c r="N89" i="1" s="1"/>
  <c r="N90" i="1"/>
  <c r="N91" i="1" s="1"/>
  <c r="O87" i="1"/>
  <c r="L40" i="3"/>
  <c r="L41" i="3" s="1"/>
  <c r="L42" i="3" s="1"/>
  <c r="M39" i="3"/>
  <c r="Q127" i="1" l="1"/>
  <c r="P126" i="1"/>
  <c r="P123" i="1" s="1"/>
  <c r="P124" i="1" s="1"/>
  <c r="P125" i="1" s="1"/>
  <c r="Q153" i="1"/>
  <c r="P154" i="1"/>
  <c r="P155" i="1" s="1"/>
  <c r="P156" i="1"/>
  <c r="P157" i="1" s="1"/>
  <c r="N39" i="3"/>
  <c r="M40" i="3"/>
  <c r="M41" i="3" s="1"/>
  <c r="M42" i="3" s="1"/>
  <c r="O96" i="1"/>
  <c r="O97" i="1" s="1"/>
  <c r="O94" i="1"/>
  <c r="O95" i="1" s="1"/>
  <c r="P93" i="1"/>
  <c r="P87" i="1"/>
  <c r="O90" i="1"/>
  <c r="O91" i="1" s="1"/>
  <c r="O88" i="1"/>
  <c r="O89" i="1" s="1"/>
  <c r="N24" i="3"/>
  <c r="N25" i="3" s="1"/>
  <c r="N26" i="3" s="1"/>
  <c r="O23" i="3"/>
  <c r="M45" i="2"/>
  <c r="M46" i="2" s="1"/>
  <c r="M47" i="2" s="1"/>
  <c r="N44" i="2"/>
  <c r="M35" i="3"/>
  <c r="L36" i="3"/>
  <c r="L37" i="3" s="1"/>
  <c r="L38" i="3" s="1"/>
  <c r="M16" i="3"/>
  <c r="M17" i="3" s="1"/>
  <c r="M18" i="3" s="1"/>
  <c r="N15" i="3"/>
  <c r="R66" i="1"/>
  <c r="R67" i="1" s="1"/>
  <c r="S63" i="1"/>
  <c r="R64" i="1"/>
  <c r="R65" i="1" s="1"/>
  <c r="N53" i="2"/>
  <c r="N54" i="2" s="1"/>
  <c r="N55" i="2" s="1"/>
  <c r="O52" i="2"/>
  <c r="N120" i="1"/>
  <c r="N121" i="1" s="1"/>
  <c r="O117" i="1"/>
  <c r="N118" i="1"/>
  <c r="N119" i="1" s="1"/>
  <c r="N70" i="1"/>
  <c r="N71" i="1" s="1"/>
  <c r="N72" i="1"/>
  <c r="N73" i="1" s="1"/>
  <c r="O69" i="1"/>
  <c r="O23" i="1"/>
  <c r="N24" i="1"/>
  <c r="N12" i="3"/>
  <c r="N13" i="3" s="1"/>
  <c r="N14" i="3" s="1"/>
  <c r="O11" i="3"/>
  <c r="P28" i="1"/>
  <c r="O31" i="1"/>
  <c r="O32" i="1" s="1"/>
  <c r="O29" i="1"/>
  <c r="O30" i="1" s="1"/>
  <c r="P36" i="2"/>
  <c r="O37" i="2"/>
  <c r="O38" i="2" s="1"/>
  <c r="O39" i="2" s="1"/>
  <c r="O57" i="1"/>
  <c r="N60" i="1"/>
  <c r="N61" i="1" s="1"/>
  <c r="N58" i="1"/>
  <c r="N59" i="1" s="1"/>
  <c r="P132" i="1"/>
  <c r="P129" i="1" s="1"/>
  <c r="P130" i="1" s="1"/>
  <c r="P131" i="1" s="1"/>
  <c r="Q133" i="1"/>
  <c r="N33" i="2"/>
  <c r="N34" i="2" s="1"/>
  <c r="N35" i="2" s="1"/>
  <c r="O32" i="2"/>
  <c r="T144" i="1"/>
  <c r="T141" i="1" s="1"/>
  <c r="T142" i="1" s="1"/>
  <c r="T143" i="1" s="1"/>
  <c r="U145" i="1"/>
  <c r="O28" i="3"/>
  <c r="O29" i="3" s="1"/>
  <c r="O30" i="3" s="1"/>
  <c r="P27" i="3"/>
  <c r="M25" i="2"/>
  <c r="M26" i="2" s="1"/>
  <c r="M27" i="2" s="1"/>
  <c r="N24" i="2"/>
  <c r="M20" i="3"/>
  <c r="M21" i="3" s="1"/>
  <c r="M22" i="3" s="1"/>
  <c r="N19" i="3"/>
  <c r="P138" i="1"/>
  <c r="P135" i="1" s="1"/>
  <c r="P136" i="1" s="1"/>
  <c r="P137" i="1" s="1"/>
  <c r="Q139" i="1"/>
  <c r="R28" i="2"/>
  <c r="Q29" i="2"/>
  <c r="Q30" i="2" s="1"/>
  <c r="Q31" i="2" s="1"/>
  <c r="N41" i="2"/>
  <c r="N42" i="2" s="1"/>
  <c r="N43" i="2" s="1"/>
  <c r="O40" i="2"/>
  <c r="R81" i="1"/>
  <c r="Q84" i="1"/>
  <c r="Q85" i="1" s="1"/>
  <c r="Q82" i="1"/>
  <c r="Q83" i="1" s="1"/>
  <c r="N114" i="1"/>
  <c r="N115" i="1" s="1"/>
  <c r="N112" i="1"/>
  <c r="N113" i="1" s="1"/>
  <c r="O111" i="1"/>
  <c r="P17" i="1"/>
  <c r="O18" i="1"/>
  <c r="M17" i="2"/>
  <c r="L18" i="2"/>
  <c r="L19" i="2" s="1"/>
  <c r="T148" i="1"/>
  <c r="T149" i="1" s="1"/>
  <c r="U147" i="1"/>
  <c r="T150" i="1"/>
  <c r="T151" i="1" s="1"/>
  <c r="O106" i="1"/>
  <c r="O107" i="1" s="1"/>
  <c r="P105" i="1"/>
  <c r="O108" i="1"/>
  <c r="O109" i="1" s="1"/>
  <c r="R39" i="1"/>
  <c r="Q40" i="1"/>
  <c r="O60" i="2"/>
  <c r="N61" i="2"/>
  <c r="N62" i="2" s="1"/>
  <c r="N63" i="2" s="1"/>
  <c r="N57" i="2"/>
  <c r="N58" i="2" s="1"/>
  <c r="N59" i="2" s="1"/>
  <c r="O56" i="2"/>
  <c r="O168" i="1"/>
  <c r="O169" i="1" s="1"/>
  <c r="P165" i="1"/>
  <c r="O166" i="1"/>
  <c r="O167" i="1" s="1"/>
  <c r="P65" i="2"/>
  <c r="P66" i="2" s="1"/>
  <c r="P67" i="2" s="1"/>
  <c r="Q64" i="2"/>
  <c r="R11" i="1"/>
  <c r="Q12" i="1"/>
  <c r="Q22" i="2"/>
  <c r="Q23" i="2" s="1"/>
  <c r="R21" i="2"/>
  <c r="Q159" i="1"/>
  <c r="P162" i="1"/>
  <c r="P163" i="1" s="1"/>
  <c r="P160" i="1"/>
  <c r="P161" i="1" s="1"/>
  <c r="P99" i="1"/>
  <c r="O100" i="1"/>
  <c r="O101" i="1" s="1"/>
  <c r="O102" i="1"/>
  <c r="O103" i="1" s="1"/>
  <c r="Q79" i="1"/>
  <c r="P78" i="1"/>
  <c r="P75" i="1" s="1"/>
  <c r="P76" i="1" s="1"/>
  <c r="P77" i="1" s="1"/>
  <c r="O53" i="1"/>
  <c r="O54" i="1" s="1"/>
  <c r="O51" i="1"/>
  <c r="O52" i="1" s="1"/>
  <c r="P50" i="1"/>
  <c r="P47" i="1"/>
  <c r="P48" i="1" s="1"/>
  <c r="P45" i="1"/>
  <c r="P46" i="1" s="1"/>
  <c r="Q44" i="1"/>
  <c r="N49" i="2"/>
  <c r="N50" i="2" s="1"/>
  <c r="N51" i="2" s="1"/>
  <c r="O48" i="2"/>
  <c r="N13" i="2"/>
  <c r="N14" i="2" s="1"/>
  <c r="N15" i="2" s="1"/>
  <c r="O12" i="2"/>
  <c r="R84" i="1" l="1"/>
  <c r="R85" i="1" s="1"/>
  <c r="R82" i="1"/>
  <c r="R83" i="1" s="1"/>
  <c r="S81" i="1"/>
  <c r="T63" i="1"/>
  <c r="S64" i="1"/>
  <c r="S65" i="1" s="1"/>
  <c r="S66" i="1"/>
  <c r="S67" i="1" s="1"/>
  <c r="P23" i="3"/>
  <c r="O24" i="3"/>
  <c r="O25" i="3" s="1"/>
  <c r="O26" i="3" s="1"/>
  <c r="O33" i="2"/>
  <c r="O34" i="2" s="1"/>
  <c r="O35" i="2" s="1"/>
  <c r="P32" i="2"/>
  <c r="N40" i="3"/>
  <c r="N41" i="3" s="1"/>
  <c r="N42" i="3" s="1"/>
  <c r="O39" i="3"/>
  <c r="Q36" i="2"/>
  <c r="P37" i="2"/>
  <c r="P38" i="2" s="1"/>
  <c r="P39" i="2" s="1"/>
  <c r="N17" i="2"/>
  <c r="M18" i="2"/>
  <c r="M19" i="2" s="1"/>
  <c r="P28" i="3"/>
  <c r="P29" i="3" s="1"/>
  <c r="P30" i="3" s="1"/>
  <c r="Q27" i="3"/>
  <c r="S39" i="1"/>
  <c r="R40" i="1"/>
  <c r="Q162" i="1"/>
  <c r="Q163" i="1" s="1"/>
  <c r="Q160" i="1"/>
  <c r="Q161" i="1" s="1"/>
  <c r="R159" i="1"/>
  <c r="P40" i="2"/>
  <c r="O41" i="2"/>
  <c r="O42" i="2" s="1"/>
  <c r="O43" i="2" s="1"/>
  <c r="P108" i="1"/>
  <c r="P109" i="1" s="1"/>
  <c r="P106" i="1"/>
  <c r="P107" i="1" s="1"/>
  <c r="Q105" i="1"/>
  <c r="Q28" i="1"/>
  <c r="P31" i="1"/>
  <c r="P32" i="1" s="1"/>
  <c r="P29" i="1"/>
  <c r="P30" i="1" s="1"/>
  <c r="N16" i="3"/>
  <c r="N17" i="3" s="1"/>
  <c r="N18" i="3" s="1"/>
  <c r="O15" i="3"/>
  <c r="O12" i="3"/>
  <c r="O13" i="3" s="1"/>
  <c r="O14" i="3" s="1"/>
  <c r="P11" i="3"/>
  <c r="S28" i="2"/>
  <c r="R29" i="2"/>
  <c r="R30" i="2" s="1"/>
  <c r="R31" i="2" s="1"/>
  <c r="P90" i="1"/>
  <c r="P91" i="1" s="1"/>
  <c r="P88" i="1"/>
  <c r="P89" i="1" s="1"/>
  <c r="Q87" i="1"/>
  <c r="R153" i="1"/>
  <c r="Q154" i="1"/>
  <c r="Q155" i="1" s="1"/>
  <c r="Q156" i="1"/>
  <c r="Q157" i="1" s="1"/>
  <c r="P53" i="1"/>
  <c r="P54" i="1" s="1"/>
  <c r="P51" i="1"/>
  <c r="P52" i="1" s="1"/>
  <c r="Q50" i="1"/>
  <c r="N25" i="2"/>
  <c r="N26" i="2" s="1"/>
  <c r="N27" i="2" s="1"/>
  <c r="O24" i="2"/>
  <c r="O49" i="2"/>
  <c r="O50" i="2" s="1"/>
  <c r="O51" i="2" s="1"/>
  <c r="P48" i="2"/>
  <c r="R22" i="2"/>
  <c r="R23" i="2" s="1"/>
  <c r="S21" i="2"/>
  <c r="O57" i="2"/>
  <c r="O58" i="2" s="1"/>
  <c r="O59" i="2" s="1"/>
  <c r="P56" i="2"/>
  <c r="O114" i="1"/>
  <c r="O115" i="1" s="1"/>
  <c r="O112" i="1"/>
  <c r="O113" i="1" s="1"/>
  <c r="P111" i="1"/>
  <c r="S11" i="1"/>
  <c r="R12" i="1"/>
  <c r="V147" i="1"/>
  <c r="U150" i="1"/>
  <c r="U151" i="1" s="1"/>
  <c r="U148" i="1"/>
  <c r="U149" i="1" s="1"/>
  <c r="Q138" i="1"/>
  <c r="Q135" i="1" s="1"/>
  <c r="Q136" i="1" s="1"/>
  <c r="Q137" i="1" s="1"/>
  <c r="R139" i="1"/>
  <c r="V145" i="1"/>
  <c r="U144" i="1"/>
  <c r="U141" i="1" s="1"/>
  <c r="U142" i="1" s="1"/>
  <c r="U143" i="1" s="1"/>
  <c r="P57" i="1"/>
  <c r="O58" i="1"/>
  <c r="O59" i="1" s="1"/>
  <c r="O60" i="1"/>
  <c r="O61" i="1" s="1"/>
  <c r="O53" i="2"/>
  <c r="O54" i="2" s="1"/>
  <c r="O55" i="2" s="1"/>
  <c r="P52" i="2"/>
  <c r="N35" i="3"/>
  <c r="M36" i="3"/>
  <c r="M37" i="3" s="1"/>
  <c r="M38" i="3" s="1"/>
  <c r="P94" i="1"/>
  <c r="P95" i="1" s="1"/>
  <c r="Q93" i="1"/>
  <c r="P96" i="1"/>
  <c r="P97" i="1" s="1"/>
  <c r="N20" i="3"/>
  <c r="N21" i="3" s="1"/>
  <c r="N22" i="3" s="1"/>
  <c r="O19" i="3"/>
  <c r="O72" i="1"/>
  <c r="O73" i="1" s="1"/>
  <c r="O70" i="1"/>
  <c r="O71" i="1" s="1"/>
  <c r="P69" i="1"/>
  <c r="O13" i="2"/>
  <c r="O14" i="2" s="1"/>
  <c r="O15" i="2" s="1"/>
  <c r="P12" i="2"/>
  <c r="P166" i="1"/>
  <c r="P167" i="1" s="1"/>
  <c r="Q165" i="1"/>
  <c r="P168" i="1"/>
  <c r="P169" i="1" s="1"/>
  <c r="Q132" i="1"/>
  <c r="Q129" i="1" s="1"/>
  <c r="Q130" i="1" s="1"/>
  <c r="Q131" i="1" s="1"/>
  <c r="R133" i="1"/>
  <c r="Q17" i="1"/>
  <c r="P18" i="1"/>
  <c r="Q78" i="1"/>
  <c r="Q75" i="1" s="1"/>
  <c r="Q76" i="1" s="1"/>
  <c r="Q77" i="1" s="1"/>
  <c r="R79" i="1"/>
  <c r="P117" i="1"/>
  <c r="O120" i="1"/>
  <c r="O121" i="1" s="1"/>
  <c r="O118" i="1"/>
  <c r="O119" i="1" s="1"/>
  <c r="Q47" i="1"/>
  <c r="Q48" i="1" s="1"/>
  <c r="Q45" i="1"/>
  <c r="Q46" i="1" s="1"/>
  <c r="R44" i="1"/>
  <c r="P102" i="1"/>
  <c r="P103" i="1" s="1"/>
  <c r="P100" i="1"/>
  <c r="P101" i="1" s="1"/>
  <c r="Q99" i="1"/>
  <c r="Q65" i="2"/>
  <c r="Q66" i="2" s="1"/>
  <c r="Q67" i="2" s="1"/>
  <c r="R64" i="2"/>
  <c r="O61" i="2"/>
  <c r="O62" i="2" s="1"/>
  <c r="O63" i="2" s="1"/>
  <c r="P60" i="2"/>
  <c r="P23" i="1"/>
  <c r="O24" i="1"/>
  <c r="N45" i="2"/>
  <c r="N46" i="2" s="1"/>
  <c r="N47" i="2" s="1"/>
  <c r="O44" i="2"/>
  <c r="R127" i="1"/>
  <c r="Q126" i="1"/>
  <c r="Q123" i="1" s="1"/>
  <c r="Q124" i="1" s="1"/>
  <c r="Q125" i="1" s="1"/>
  <c r="R132" i="1" l="1"/>
  <c r="R129" i="1" s="1"/>
  <c r="R130" i="1" s="1"/>
  <c r="R131" i="1" s="1"/>
  <c r="S133" i="1"/>
  <c r="Q90" i="1"/>
  <c r="Q91" i="1" s="1"/>
  <c r="Q88" i="1"/>
  <c r="Q89" i="1" s="1"/>
  <c r="R87" i="1"/>
  <c r="P41" i="2"/>
  <c r="P42" i="2" s="1"/>
  <c r="P43" i="2" s="1"/>
  <c r="Q40" i="2"/>
  <c r="P53" i="2"/>
  <c r="P54" i="2" s="1"/>
  <c r="P55" i="2" s="1"/>
  <c r="Q52" i="2"/>
  <c r="R162" i="1"/>
  <c r="R163" i="1" s="1"/>
  <c r="R160" i="1"/>
  <c r="R161" i="1" s="1"/>
  <c r="S159" i="1"/>
  <c r="N18" i="2"/>
  <c r="N19" i="2" s="1"/>
  <c r="O17" i="2"/>
  <c r="Q23" i="3"/>
  <c r="P24" i="3"/>
  <c r="P25" i="3" s="1"/>
  <c r="P26" i="3" s="1"/>
  <c r="R36" i="2"/>
  <c r="Q37" i="2"/>
  <c r="Q38" i="2" s="1"/>
  <c r="Q39" i="2" s="1"/>
  <c r="U63" i="1"/>
  <c r="T66" i="1"/>
  <c r="T67" i="1" s="1"/>
  <c r="T64" i="1"/>
  <c r="T65" i="1" s="1"/>
  <c r="R138" i="1"/>
  <c r="R135" i="1" s="1"/>
  <c r="R136" i="1" s="1"/>
  <c r="R137" i="1" s="1"/>
  <c r="S139" i="1"/>
  <c r="O25" i="2"/>
  <c r="O26" i="2" s="1"/>
  <c r="O27" i="2" s="1"/>
  <c r="P24" i="2"/>
  <c r="P44" i="2"/>
  <c r="O45" i="2"/>
  <c r="O46" i="2" s="1"/>
  <c r="O47" i="2" s="1"/>
  <c r="Q166" i="1"/>
  <c r="Q167" i="1" s="1"/>
  <c r="R165" i="1"/>
  <c r="Q168" i="1"/>
  <c r="Q169" i="1" s="1"/>
  <c r="V150" i="1"/>
  <c r="V151" i="1" s="1"/>
  <c r="V148" i="1"/>
  <c r="V149" i="1" s="1"/>
  <c r="W147" i="1"/>
  <c r="S29" i="2"/>
  <c r="S30" i="2" s="1"/>
  <c r="S31" i="2" s="1"/>
  <c r="T28" i="2"/>
  <c r="Q12" i="2"/>
  <c r="P13" i="2"/>
  <c r="P14" i="2" s="1"/>
  <c r="P15" i="2" s="1"/>
  <c r="R93" i="1"/>
  <c r="Q96" i="1"/>
  <c r="Q97" i="1" s="1"/>
  <c r="Q94" i="1"/>
  <c r="Q95" i="1" s="1"/>
  <c r="Q57" i="1"/>
  <c r="P60" i="1"/>
  <c r="P61" i="1" s="1"/>
  <c r="P58" i="1"/>
  <c r="P59" i="1" s="1"/>
  <c r="Q11" i="3"/>
  <c r="P12" i="3"/>
  <c r="P13" i="3" s="1"/>
  <c r="P14" i="3" s="1"/>
  <c r="T39" i="1"/>
  <c r="S40" i="1"/>
  <c r="S84" i="1"/>
  <c r="S85" i="1" s="1"/>
  <c r="S82" i="1"/>
  <c r="S83" i="1" s="1"/>
  <c r="T81" i="1"/>
  <c r="S127" i="1"/>
  <c r="R126" i="1"/>
  <c r="R123" i="1" s="1"/>
  <c r="R124" i="1" s="1"/>
  <c r="R125" i="1" s="1"/>
  <c r="R50" i="1"/>
  <c r="Q53" i="1"/>
  <c r="Q54" i="1" s="1"/>
  <c r="Q51" i="1"/>
  <c r="Q52" i="1" s="1"/>
  <c r="Q117" i="1"/>
  <c r="P120" i="1"/>
  <c r="P121" i="1" s="1"/>
  <c r="P118" i="1"/>
  <c r="P119" i="1" s="1"/>
  <c r="R28" i="1"/>
  <c r="Q29" i="1"/>
  <c r="Q30" i="1" s="1"/>
  <c r="Q31" i="1"/>
  <c r="Q32" i="1" s="1"/>
  <c r="R78" i="1"/>
  <c r="R75" i="1" s="1"/>
  <c r="R76" i="1" s="1"/>
  <c r="R77" i="1" s="1"/>
  <c r="S79" i="1"/>
  <c r="T21" i="2"/>
  <c r="S22" i="2"/>
  <c r="S23" i="2" s="1"/>
  <c r="P39" i="3"/>
  <c r="O40" i="3"/>
  <c r="O41" i="3" s="1"/>
  <c r="O42" i="3" s="1"/>
  <c r="P24" i="1"/>
  <c r="Q23" i="1"/>
  <c r="R47" i="1"/>
  <c r="R48" i="1" s="1"/>
  <c r="R45" i="1"/>
  <c r="R46" i="1" s="1"/>
  <c r="S44" i="1"/>
  <c r="T11" i="1"/>
  <c r="S12" i="1"/>
  <c r="Q48" i="2"/>
  <c r="P49" i="2"/>
  <c r="P50" i="2" s="1"/>
  <c r="P51" i="2" s="1"/>
  <c r="Q28" i="3"/>
  <c r="Q29" i="3" s="1"/>
  <c r="Q30" i="3" s="1"/>
  <c r="R27" i="3"/>
  <c r="P33" i="2"/>
  <c r="P34" i="2" s="1"/>
  <c r="P35" i="2" s="1"/>
  <c r="Q32" i="2"/>
  <c r="O35" i="3"/>
  <c r="N36" i="3"/>
  <c r="N37" i="3" s="1"/>
  <c r="N38" i="3" s="1"/>
  <c r="S64" i="2"/>
  <c r="R65" i="2"/>
  <c r="R66" i="2" s="1"/>
  <c r="R67" i="2" s="1"/>
  <c r="P19" i="3"/>
  <c r="O20" i="3"/>
  <c r="O21" i="3" s="1"/>
  <c r="O22" i="3" s="1"/>
  <c r="P57" i="2"/>
  <c r="P58" i="2" s="1"/>
  <c r="P59" i="2" s="1"/>
  <c r="Q56" i="2"/>
  <c r="Q102" i="1"/>
  <c r="Q103" i="1" s="1"/>
  <c r="Q100" i="1"/>
  <c r="Q101" i="1" s="1"/>
  <c r="R99" i="1"/>
  <c r="Q108" i="1"/>
  <c r="Q109" i="1" s="1"/>
  <c r="R105" i="1"/>
  <c r="Q106" i="1"/>
  <c r="Q107" i="1" s="1"/>
  <c r="P61" i="2"/>
  <c r="P62" i="2" s="1"/>
  <c r="P63" i="2" s="1"/>
  <c r="Q60" i="2"/>
  <c r="R17" i="1"/>
  <c r="Q18" i="1"/>
  <c r="P72" i="1"/>
  <c r="P73" i="1" s="1"/>
  <c r="P70" i="1"/>
  <c r="P71" i="1" s="1"/>
  <c r="Q69" i="1"/>
  <c r="W145" i="1"/>
  <c r="V144" i="1"/>
  <c r="V141" i="1" s="1"/>
  <c r="V142" i="1" s="1"/>
  <c r="V143" i="1" s="1"/>
  <c r="Q111" i="1"/>
  <c r="P112" i="1"/>
  <c r="P113" i="1" s="1"/>
  <c r="P114" i="1"/>
  <c r="P115" i="1" s="1"/>
  <c r="S153" i="1"/>
  <c r="R154" i="1"/>
  <c r="R155" i="1" s="1"/>
  <c r="R156" i="1"/>
  <c r="R157" i="1" s="1"/>
  <c r="P15" i="3"/>
  <c r="O16" i="3"/>
  <c r="O17" i="3" s="1"/>
  <c r="O18" i="3" s="1"/>
  <c r="Q33" i="2" l="1"/>
  <c r="Q34" i="2" s="1"/>
  <c r="Q35" i="2" s="1"/>
  <c r="R32" i="2"/>
  <c r="S78" i="1"/>
  <c r="S75" i="1" s="1"/>
  <c r="S76" i="1" s="1"/>
  <c r="S77" i="1" s="1"/>
  <c r="T79" i="1"/>
  <c r="T139" i="1"/>
  <c r="S138" i="1"/>
  <c r="S135" i="1" s="1"/>
  <c r="S136" i="1" s="1"/>
  <c r="S137" i="1" s="1"/>
  <c r="Q24" i="3"/>
  <c r="Q25" i="3" s="1"/>
  <c r="Q26" i="3" s="1"/>
  <c r="R23" i="3"/>
  <c r="R40" i="2"/>
  <c r="Q41" i="2"/>
  <c r="Q42" i="2" s="1"/>
  <c r="Q43" i="2" s="1"/>
  <c r="O18" i="2"/>
  <c r="O19" i="2" s="1"/>
  <c r="P17" i="2"/>
  <c r="S87" i="1"/>
  <c r="R88" i="1"/>
  <c r="R89" i="1" s="1"/>
  <c r="R90" i="1"/>
  <c r="R91" i="1" s="1"/>
  <c r="Q61" i="2"/>
  <c r="Q62" i="2" s="1"/>
  <c r="Q63" i="2" s="1"/>
  <c r="R60" i="2"/>
  <c r="T44" i="1"/>
  <c r="S47" i="1"/>
  <c r="S48" i="1" s="1"/>
  <c r="S45" i="1"/>
  <c r="S46" i="1" s="1"/>
  <c r="Q15" i="3"/>
  <c r="P16" i="3"/>
  <c r="P17" i="3" s="1"/>
  <c r="P18" i="3" s="1"/>
  <c r="X145" i="1"/>
  <c r="W144" i="1"/>
  <c r="W141" i="1" s="1"/>
  <c r="W142" i="1" s="1"/>
  <c r="W143" i="1" s="1"/>
  <c r="R28" i="3"/>
  <c r="R29" i="3" s="1"/>
  <c r="R30" i="3" s="1"/>
  <c r="S27" i="3"/>
  <c r="S93" i="1"/>
  <c r="R96" i="1"/>
  <c r="R97" i="1" s="1"/>
  <c r="R94" i="1"/>
  <c r="R95" i="1" s="1"/>
  <c r="R166" i="1"/>
  <c r="R167" i="1" s="1"/>
  <c r="S165" i="1"/>
  <c r="R168" i="1"/>
  <c r="R169" i="1" s="1"/>
  <c r="R102" i="1"/>
  <c r="R103" i="1" s="1"/>
  <c r="R100" i="1"/>
  <c r="R101" i="1" s="1"/>
  <c r="S99" i="1"/>
  <c r="S65" i="2"/>
  <c r="S66" i="2" s="1"/>
  <c r="S67" i="2" s="1"/>
  <c r="T64" i="2"/>
  <c r="R48" i="2"/>
  <c r="Q49" i="2"/>
  <c r="Q50" i="2" s="1"/>
  <c r="Q51" i="2" s="1"/>
  <c r="R31" i="1"/>
  <c r="R32" i="1" s="1"/>
  <c r="R29" i="1"/>
  <c r="R30" i="1" s="1"/>
  <c r="S28" i="1"/>
  <c r="T127" i="1"/>
  <c r="S126" i="1"/>
  <c r="S123" i="1" s="1"/>
  <c r="S124" i="1" s="1"/>
  <c r="S125" i="1" s="1"/>
  <c r="T29" i="2"/>
  <c r="T30" i="2" s="1"/>
  <c r="T31" i="2" s="1"/>
  <c r="U28" i="2"/>
  <c r="U66" i="1"/>
  <c r="U67" i="1" s="1"/>
  <c r="U64" i="1"/>
  <c r="U65" i="1" s="1"/>
  <c r="V63" i="1"/>
  <c r="R111" i="1"/>
  <c r="Q112" i="1"/>
  <c r="Q113" i="1" s="1"/>
  <c r="Q114" i="1"/>
  <c r="Q115" i="1" s="1"/>
  <c r="U21" i="2"/>
  <c r="T22" i="2"/>
  <c r="T23" i="2" s="1"/>
  <c r="U39" i="1"/>
  <c r="T40" i="1"/>
  <c r="R106" i="1"/>
  <c r="R107" i="1" s="1"/>
  <c r="S105" i="1"/>
  <c r="R108" i="1"/>
  <c r="R109" i="1" s="1"/>
  <c r="Q24" i="1"/>
  <c r="R23" i="1"/>
  <c r="Q12" i="3"/>
  <c r="Q13" i="3" s="1"/>
  <c r="Q14" i="3" s="1"/>
  <c r="R11" i="3"/>
  <c r="Q39" i="3"/>
  <c r="P40" i="3"/>
  <c r="P41" i="3" s="1"/>
  <c r="P42" i="3" s="1"/>
  <c r="T84" i="1"/>
  <c r="T85" i="1" s="1"/>
  <c r="T82" i="1"/>
  <c r="T83" i="1" s="1"/>
  <c r="U81" i="1"/>
  <c r="Q44" i="2"/>
  <c r="P45" i="2"/>
  <c r="P46" i="2" s="1"/>
  <c r="P47" i="2" s="1"/>
  <c r="S132" i="1"/>
  <c r="S129" i="1" s="1"/>
  <c r="S130" i="1" s="1"/>
  <c r="S131" i="1" s="1"/>
  <c r="T133" i="1"/>
  <c r="Q57" i="2"/>
  <c r="Q58" i="2" s="1"/>
  <c r="Q59" i="2" s="1"/>
  <c r="R56" i="2"/>
  <c r="R117" i="1"/>
  <c r="Q120" i="1"/>
  <c r="Q121" i="1" s="1"/>
  <c r="Q118" i="1"/>
  <c r="Q119" i="1" s="1"/>
  <c r="Q70" i="1"/>
  <c r="Q71" i="1" s="1"/>
  <c r="R69" i="1"/>
  <c r="Q72" i="1"/>
  <c r="Q73" i="1" s="1"/>
  <c r="Q19" i="3"/>
  <c r="P20" i="3"/>
  <c r="P21" i="3" s="1"/>
  <c r="P22" i="3" s="1"/>
  <c r="S50" i="1"/>
  <c r="R53" i="1"/>
  <c r="R54" i="1" s="1"/>
  <c r="R51" i="1"/>
  <c r="R52" i="1" s="1"/>
  <c r="R12" i="2"/>
  <c r="Q13" i="2"/>
  <c r="Q14" i="2" s="1"/>
  <c r="Q15" i="2" s="1"/>
  <c r="S160" i="1"/>
  <c r="S161" i="1" s="1"/>
  <c r="T159" i="1"/>
  <c r="S162" i="1"/>
  <c r="S163" i="1" s="1"/>
  <c r="S156" i="1"/>
  <c r="S157" i="1" s="1"/>
  <c r="S154" i="1"/>
  <c r="S155" i="1" s="1"/>
  <c r="T153" i="1"/>
  <c r="R18" i="1"/>
  <c r="S17" i="1"/>
  <c r="P35" i="3"/>
  <c r="O36" i="3"/>
  <c r="O37" i="3" s="1"/>
  <c r="O38" i="3" s="1"/>
  <c r="U11" i="1"/>
  <c r="T12" i="1"/>
  <c r="R57" i="1"/>
  <c r="Q58" i="1"/>
  <c r="Q59" i="1" s="1"/>
  <c r="Q60" i="1"/>
  <c r="Q61" i="1" s="1"/>
  <c r="W150" i="1"/>
  <c r="W151" i="1" s="1"/>
  <c r="W148" i="1"/>
  <c r="W149" i="1" s="1"/>
  <c r="X147" i="1"/>
  <c r="P25" i="2"/>
  <c r="P26" i="2" s="1"/>
  <c r="P27" i="2" s="1"/>
  <c r="Q24" i="2"/>
  <c r="S36" i="2"/>
  <c r="R37" i="2"/>
  <c r="R38" i="2" s="1"/>
  <c r="R39" i="2" s="1"/>
  <c r="R52" i="2"/>
  <c r="Q53" i="2"/>
  <c r="Q54" i="2" s="1"/>
  <c r="Q55" i="2" s="1"/>
  <c r="U139" i="1" l="1"/>
  <c r="T138" i="1"/>
  <c r="T135" i="1" s="1"/>
  <c r="T136" i="1" s="1"/>
  <c r="T137" i="1" s="1"/>
  <c r="Q40" i="3"/>
  <c r="Q41" i="3" s="1"/>
  <c r="Q42" i="3" s="1"/>
  <c r="R39" i="3"/>
  <c r="R24" i="3"/>
  <c r="R25" i="3" s="1"/>
  <c r="R26" i="3" s="1"/>
  <c r="S23" i="3"/>
  <c r="S18" i="1"/>
  <c r="T17" i="1"/>
  <c r="Y145" i="1"/>
  <c r="X144" i="1"/>
  <c r="X141" i="1" s="1"/>
  <c r="X142" i="1" s="1"/>
  <c r="X143" i="1" s="1"/>
  <c r="S52" i="2"/>
  <c r="R53" i="2"/>
  <c r="R54" i="2" s="1"/>
  <c r="R55" i="2" s="1"/>
  <c r="V28" i="2"/>
  <c r="U29" i="2"/>
  <c r="U30" i="2" s="1"/>
  <c r="U31" i="2" s="1"/>
  <c r="T156" i="1"/>
  <c r="T157" i="1" s="1"/>
  <c r="T154" i="1"/>
  <c r="T155" i="1" s="1"/>
  <c r="U153" i="1"/>
  <c r="R24" i="1"/>
  <c r="S23" i="1"/>
  <c r="R60" i="1"/>
  <c r="R61" i="1" s="1"/>
  <c r="R58" i="1"/>
  <c r="R59" i="1" s="1"/>
  <c r="S57" i="1"/>
  <c r="U133" i="1"/>
  <c r="T132" i="1"/>
  <c r="T129" i="1" s="1"/>
  <c r="T130" i="1" s="1"/>
  <c r="T131" i="1" s="1"/>
  <c r="S69" i="1"/>
  <c r="R70" i="1"/>
  <c r="R71" i="1" s="1"/>
  <c r="R72" i="1"/>
  <c r="R73" i="1" s="1"/>
  <c r="S11" i="3"/>
  <c r="R12" i="3"/>
  <c r="R13" i="3" s="1"/>
  <c r="R14" i="3" s="1"/>
  <c r="R13" i="2"/>
  <c r="R14" i="2" s="1"/>
  <c r="R15" i="2" s="1"/>
  <c r="S12" i="2"/>
  <c r="R44" i="2"/>
  <c r="Q45" i="2"/>
  <c r="Q46" i="2" s="1"/>
  <c r="Q47" i="2" s="1"/>
  <c r="S37" i="2"/>
  <c r="S38" i="2" s="1"/>
  <c r="S39" i="2" s="1"/>
  <c r="T36" i="2"/>
  <c r="R24" i="2"/>
  <c r="Q25" i="2"/>
  <c r="Q26" i="2" s="1"/>
  <c r="Q27" i="2" s="1"/>
  <c r="T50" i="1"/>
  <c r="S53" i="1"/>
  <c r="S54" i="1" s="1"/>
  <c r="S51" i="1"/>
  <c r="S52" i="1" s="1"/>
  <c r="R120" i="1"/>
  <c r="R121" i="1" s="1"/>
  <c r="R118" i="1"/>
  <c r="R119" i="1" s="1"/>
  <c r="S117" i="1"/>
  <c r="U127" i="1"/>
  <c r="T126" i="1"/>
  <c r="T123" i="1" s="1"/>
  <c r="T124" i="1" s="1"/>
  <c r="T125" i="1" s="1"/>
  <c r="S102" i="1"/>
  <c r="S103" i="1" s="1"/>
  <c r="S100" i="1"/>
  <c r="S101" i="1" s="1"/>
  <c r="T99" i="1"/>
  <c r="T93" i="1"/>
  <c r="S96" i="1"/>
  <c r="S97" i="1" s="1"/>
  <c r="S94" i="1"/>
  <c r="S95" i="1" s="1"/>
  <c r="U40" i="1"/>
  <c r="V39" i="1"/>
  <c r="S168" i="1"/>
  <c r="S169" i="1" s="1"/>
  <c r="S166" i="1"/>
  <c r="S167" i="1" s="1"/>
  <c r="T165" i="1"/>
  <c r="S48" i="2"/>
  <c r="R49" i="2"/>
  <c r="R50" i="2" s="1"/>
  <c r="R51" i="2" s="1"/>
  <c r="V21" i="2"/>
  <c r="U22" i="2"/>
  <c r="U23" i="2" s="1"/>
  <c r="U64" i="2"/>
  <c r="T65" i="2"/>
  <c r="T66" i="2" s="1"/>
  <c r="T67" i="2" s="1"/>
  <c r="Q16" i="3"/>
  <c r="Q17" i="3" s="1"/>
  <c r="Q18" i="3" s="1"/>
  <c r="R15" i="3"/>
  <c r="V81" i="1"/>
  <c r="U84" i="1"/>
  <c r="U85" i="1" s="1"/>
  <c r="U82" i="1"/>
  <c r="U83" i="1" s="1"/>
  <c r="T78" i="1"/>
  <c r="T75" i="1" s="1"/>
  <c r="T76" i="1" s="1"/>
  <c r="T77" i="1" s="1"/>
  <c r="U79" i="1"/>
  <c r="U12" i="1"/>
  <c r="V11" i="1"/>
  <c r="S56" i="2"/>
  <c r="R57" i="2"/>
  <c r="R58" i="2" s="1"/>
  <c r="R59" i="2" s="1"/>
  <c r="T105" i="1"/>
  <c r="S108" i="1"/>
  <c r="S109" i="1" s="1"/>
  <c r="S106" i="1"/>
  <c r="S107" i="1" s="1"/>
  <c r="S111" i="1"/>
  <c r="R114" i="1"/>
  <c r="R115" i="1" s="1"/>
  <c r="R112" i="1"/>
  <c r="R113" i="1" s="1"/>
  <c r="S31" i="1"/>
  <c r="S32" i="1" s="1"/>
  <c r="S29" i="1"/>
  <c r="S30" i="1" s="1"/>
  <c r="T28" i="1"/>
  <c r="S28" i="3"/>
  <c r="S29" i="3" s="1"/>
  <c r="S30" i="3" s="1"/>
  <c r="T27" i="3"/>
  <c r="U44" i="1"/>
  <c r="T45" i="1"/>
  <c r="T46" i="1" s="1"/>
  <c r="T47" i="1"/>
  <c r="T48" i="1" s="1"/>
  <c r="R33" i="2"/>
  <c r="R34" i="2" s="1"/>
  <c r="R35" i="2" s="1"/>
  <c r="S32" i="2"/>
  <c r="P36" i="3"/>
  <c r="P37" i="3" s="1"/>
  <c r="P38" i="3" s="1"/>
  <c r="Q35" i="3"/>
  <c r="T87" i="1"/>
  <c r="S90" i="1"/>
  <c r="S91" i="1" s="1"/>
  <c r="S88" i="1"/>
  <c r="S89" i="1" s="1"/>
  <c r="P18" i="2"/>
  <c r="P19" i="2" s="1"/>
  <c r="Q17" i="2"/>
  <c r="X148" i="1"/>
  <c r="X149" i="1" s="1"/>
  <c r="Y147" i="1"/>
  <c r="X150" i="1"/>
  <c r="X151" i="1" s="1"/>
  <c r="T160" i="1"/>
  <c r="T161" i="1" s="1"/>
  <c r="U159" i="1"/>
  <c r="T162" i="1"/>
  <c r="T163" i="1" s="1"/>
  <c r="R19" i="3"/>
  <c r="Q20" i="3"/>
  <c r="Q21" i="3" s="1"/>
  <c r="Q22" i="3" s="1"/>
  <c r="V66" i="1"/>
  <c r="V67" i="1" s="1"/>
  <c r="V64" i="1"/>
  <c r="V65" i="1" s="1"/>
  <c r="W63" i="1"/>
  <c r="R61" i="2"/>
  <c r="R62" i="2" s="1"/>
  <c r="R63" i="2" s="1"/>
  <c r="S60" i="2"/>
  <c r="S40" i="2"/>
  <c r="R41" i="2"/>
  <c r="R42" i="2" s="1"/>
  <c r="R43" i="2" s="1"/>
  <c r="T168" i="1" l="1"/>
  <c r="T169" i="1" s="1"/>
  <c r="T166" i="1"/>
  <c r="T167" i="1" s="1"/>
  <c r="U165" i="1"/>
  <c r="S44" i="2"/>
  <c r="R45" i="2"/>
  <c r="R46" i="2" s="1"/>
  <c r="R47" i="2" s="1"/>
  <c r="T18" i="1"/>
  <c r="U17" i="1"/>
  <c r="S13" i="2"/>
  <c r="S14" i="2" s="1"/>
  <c r="S15" i="2" s="1"/>
  <c r="T12" i="2"/>
  <c r="S41" i="2"/>
  <c r="S42" i="2" s="1"/>
  <c r="S43" i="2" s="1"/>
  <c r="T40" i="2"/>
  <c r="T53" i="1"/>
  <c r="T54" i="1" s="1"/>
  <c r="T51" i="1"/>
  <c r="T52" i="1" s="1"/>
  <c r="U50" i="1"/>
  <c r="S60" i="1"/>
  <c r="S61" i="1" s="1"/>
  <c r="S58" i="1"/>
  <c r="S59" i="1" s="1"/>
  <c r="T57" i="1"/>
  <c r="S24" i="3"/>
  <c r="S25" i="3" s="1"/>
  <c r="S26" i="3" s="1"/>
  <c r="T23" i="3"/>
  <c r="T56" i="2"/>
  <c r="S57" i="2"/>
  <c r="S58" i="2" s="1"/>
  <c r="S59" i="2" s="1"/>
  <c r="T100" i="1"/>
  <c r="T101" i="1" s="1"/>
  <c r="T102" i="1"/>
  <c r="T103" i="1" s="1"/>
  <c r="U99" i="1"/>
  <c r="S19" i="3"/>
  <c r="R20" i="3"/>
  <c r="R21" i="3" s="1"/>
  <c r="R22" i="3" s="1"/>
  <c r="T60" i="2"/>
  <c r="S61" i="2"/>
  <c r="S62" i="2" s="1"/>
  <c r="S63" i="2" s="1"/>
  <c r="V44" i="1"/>
  <c r="U45" i="1"/>
  <c r="U46" i="1" s="1"/>
  <c r="U47" i="1"/>
  <c r="U48" i="1" s="1"/>
  <c r="U65" i="2"/>
  <c r="U66" i="2" s="1"/>
  <c r="U67" i="2" s="1"/>
  <c r="V64" i="2"/>
  <c r="V40" i="1"/>
  <c r="W39" i="1"/>
  <c r="U27" i="3"/>
  <c r="T28" i="3"/>
  <c r="T29" i="3" s="1"/>
  <c r="T30" i="3" s="1"/>
  <c r="S24" i="2"/>
  <c r="R25" i="2"/>
  <c r="R26" i="2" s="1"/>
  <c r="R27" i="2" s="1"/>
  <c r="Q36" i="3"/>
  <c r="Q37" i="3" s="1"/>
  <c r="Q38" i="3" s="1"/>
  <c r="R35" i="3"/>
  <c r="V22" i="2"/>
  <c r="V23" i="2" s="1"/>
  <c r="W21" i="2"/>
  <c r="S118" i="1"/>
  <c r="S119" i="1" s="1"/>
  <c r="S120" i="1"/>
  <c r="S121" i="1" s="1"/>
  <c r="T117" i="1"/>
  <c r="T37" i="2"/>
  <c r="T38" i="2" s="1"/>
  <c r="T39" i="2" s="1"/>
  <c r="U36" i="2"/>
  <c r="S24" i="1"/>
  <c r="T23" i="1"/>
  <c r="T52" i="2"/>
  <c r="S53" i="2"/>
  <c r="S54" i="2" s="1"/>
  <c r="S55" i="2" s="1"/>
  <c r="Q18" i="2"/>
  <c r="Q19" i="2" s="1"/>
  <c r="R17" i="2"/>
  <c r="R16" i="3"/>
  <c r="R17" i="3" s="1"/>
  <c r="R18" i="3" s="1"/>
  <c r="S15" i="3"/>
  <c r="V12" i="1"/>
  <c r="W11" i="1"/>
  <c r="U162" i="1"/>
  <c r="U163" i="1" s="1"/>
  <c r="U160" i="1"/>
  <c r="U161" i="1" s="1"/>
  <c r="V159" i="1"/>
  <c r="T111" i="1"/>
  <c r="S112" i="1"/>
  <c r="S113" i="1" s="1"/>
  <c r="S114" i="1"/>
  <c r="S115" i="1" s="1"/>
  <c r="U126" i="1"/>
  <c r="U123" i="1" s="1"/>
  <c r="U124" i="1" s="1"/>
  <c r="U125" i="1" s="1"/>
  <c r="V127" i="1"/>
  <c r="T11" i="3"/>
  <c r="S12" i="3"/>
  <c r="S13" i="3" s="1"/>
  <c r="S14" i="3" s="1"/>
  <c r="R40" i="3"/>
  <c r="R41" i="3" s="1"/>
  <c r="R42" i="3" s="1"/>
  <c r="S39" i="3"/>
  <c r="T31" i="1"/>
  <c r="T32" i="1" s="1"/>
  <c r="T29" i="1"/>
  <c r="T30" i="1" s="1"/>
  <c r="U28" i="1"/>
  <c r="U105" i="1"/>
  <c r="T108" i="1"/>
  <c r="T109" i="1" s="1"/>
  <c r="T106" i="1"/>
  <c r="T107" i="1" s="1"/>
  <c r="U132" i="1"/>
  <c r="U129" i="1" s="1"/>
  <c r="U130" i="1" s="1"/>
  <c r="U131" i="1" s="1"/>
  <c r="V133" i="1"/>
  <c r="U78" i="1"/>
  <c r="U75" i="1" s="1"/>
  <c r="U76" i="1" s="1"/>
  <c r="U77" i="1" s="1"/>
  <c r="V79" i="1"/>
  <c r="V29" i="2"/>
  <c r="V30" i="2" s="1"/>
  <c r="V31" i="2" s="1"/>
  <c r="W28" i="2"/>
  <c r="U87" i="1"/>
  <c r="T90" i="1"/>
  <c r="T91" i="1" s="1"/>
  <c r="T88" i="1"/>
  <c r="T89" i="1" s="1"/>
  <c r="W66" i="1"/>
  <c r="W67" i="1" s="1"/>
  <c r="W64" i="1"/>
  <c r="W65" i="1" s="1"/>
  <c r="X63" i="1"/>
  <c r="Z147" i="1"/>
  <c r="Y150" i="1"/>
  <c r="Y151" i="1" s="1"/>
  <c r="Y148" i="1"/>
  <c r="Y149" i="1" s="1"/>
  <c r="S33" i="2"/>
  <c r="S34" i="2" s="1"/>
  <c r="S35" i="2" s="1"/>
  <c r="T32" i="2"/>
  <c r="W81" i="1"/>
  <c r="V84" i="1"/>
  <c r="V85" i="1" s="1"/>
  <c r="V82" i="1"/>
  <c r="V83" i="1" s="1"/>
  <c r="S49" i="2"/>
  <c r="S50" i="2" s="1"/>
  <c r="S51" i="2" s="1"/>
  <c r="T48" i="2"/>
  <c r="U93" i="1"/>
  <c r="T96" i="1"/>
  <c r="T97" i="1" s="1"/>
  <c r="T94" i="1"/>
  <c r="T95" i="1" s="1"/>
  <c r="T69" i="1"/>
  <c r="S70" i="1"/>
  <c r="S71" i="1" s="1"/>
  <c r="S72" i="1"/>
  <c r="S73" i="1" s="1"/>
  <c r="U156" i="1"/>
  <c r="U157" i="1" s="1"/>
  <c r="U154" i="1"/>
  <c r="U155" i="1" s="1"/>
  <c r="V153" i="1"/>
  <c r="Z145" i="1"/>
  <c r="Y144" i="1"/>
  <c r="Y141" i="1" s="1"/>
  <c r="Y142" i="1" s="1"/>
  <c r="Y143" i="1" s="1"/>
  <c r="V139" i="1"/>
  <c r="U138" i="1"/>
  <c r="U135" i="1" s="1"/>
  <c r="U136" i="1" s="1"/>
  <c r="U137" i="1" s="1"/>
  <c r="U37" i="2" l="1"/>
  <c r="U38" i="2" s="1"/>
  <c r="U39" i="2" s="1"/>
  <c r="V36" i="2"/>
  <c r="U102" i="1"/>
  <c r="U103" i="1" s="1"/>
  <c r="U100" i="1"/>
  <c r="U101" i="1" s="1"/>
  <c r="V99" i="1"/>
  <c r="U18" i="1"/>
  <c r="V17" i="1"/>
  <c r="T118" i="1"/>
  <c r="T119" i="1" s="1"/>
  <c r="T120" i="1"/>
  <c r="T121" i="1" s="1"/>
  <c r="U117" i="1"/>
  <c r="U32" i="2"/>
  <c r="T33" i="2"/>
  <c r="T34" i="2" s="1"/>
  <c r="T35" i="2" s="1"/>
  <c r="T15" i="3"/>
  <c r="S16" i="3"/>
  <c r="S17" i="3" s="1"/>
  <c r="S18" i="3" s="1"/>
  <c r="U69" i="1"/>
  <c r="T72" i="1"/>
  <c r="T73" i="1" s="1"/>
  <c r="T70" i="1"/>
  <c r="T71" i="1" s="1"/>
  <c r="W133" i="1"/>
  <c r="V132" i="1"/>
  <c r="V129" i="1" s="1"/>
  <c r="V130" i="1" s="1"/>
  <c r="V131" i="1" s="1"/>
  <c r="S17" i="2"/>
  <c r="R18" i="2"/>
  <c r="R19" i="2" s="1"/>
  <c r="W159" i="1"/>
  <c r="V162" i="1"/>
  <c r="V163" i="1" s="1"/>
  <c r="V160" i="1"/>
  <c r="V161" i="1" s="1"/>
  <c r="W44" i="1"/>
  <c r="V45" i="1"/>
  <c r="V46" i="1" s="1"/>
  <c r="V47" i="1"/>
  <c r="V48" i="1" s="1"/>
  <c r="V154" i="1"/>
  <c r="V155" i="1" s="1"/>
  <c r="W153" i="1"/>
  <c r="V156" i="1"/>
  <c r="V157" i="1" s="1"/>
  <c r="V93" i="1"/>
  <c r="U96" i="1"/>
  <c r="U97" i="1" s="1"/>
  <c r="U94" i="1"/>
  <c r="U95" i="1" s="1"/>
  <c r="V87" i="1"/>
  <c r="U90" i="1"/>
  <c r="U91" i="1" s="1"/>
  <c r="U88" i="1"/>
  <c r="U89" i="1" s="1"/>
  <c r="T12" i="3"/>
  <c r="T13" i="3" s="1"/>
  <c r="T14" i="3" s="1"/>
  <c r="U11" i="3"/>
  <c r="U52" i="2"/>
  <c r="T53" i="2"/>
  <c r="T54" i="2" s="1"/>
  <c r="T55" i="2" s="1"/>
  <c r="W22" i="2"/>
  <c r="W23" i="2" s="1"/>
  <c r="X21" i="2"/>
  <c r="W40" i="1"/>
  <c r="X39" i="1"/>
  <c r="U60" i="2"/>
  <c r="T61" i="2"/>
  <c r="T62" i="2" s="1"/>
  <c r="T63" i="2" s="1"/>
  <c r="T24" i="3"/>
  <c r="T25" i="3" s="1"/>
  <c r="T26" i="3" s="1"/>
  <c r="U23" i="3"/>
  <c r="T41" i="2"/>
  <c r="T42" i="2" s="1"/>
  <c r="T43" i="2" s="1"/>
  <c r="U40" i="2"/>
  <c r="U168" i="1"/>
  <c r="U169" i="1" s="1"/>
  <c r="U166" i="1"/>
  <c r="U167" i="1" s="1"/>
  <c r="V165" i="1"/>
  <c r="V78" i="1"/>
  <c r="V75" i="1" s="1"/>
  <c r="V76" i="1" s="1"/>
  <c r="V77" i="1" s="1"/>
  <c r="W79" i="1"/>
  <c r="W139" i="1"/>
  <c r="V138" i="1"/>
  <c r="V135" i="1" s="1"/>
  <c r="V136" i="1" s="1"/>
  <c r="V137" i="1" s="1"/>
  <c r="W82" i="1"/>
  <c r="W83" i="1" s="1"/>
  <c r="X81" i="1"/>
  <c r="W84" i="1"/>
  <c r="W85" i="1" s="1"/>
  <c r="S40" i="3"/>
  <c r="S41" i="3" s="1"/>
  <c r="S42" i="3" s="1"/>
  <c r="T39" i="3"/>
  <c r="U53" i="1"/>
  <c r="U54" i="1" s="1"/>
  <c r="U51" i="1"/>
  <c r="U52" i="1" s="1"/>
  <c r="V50" i="1"/>
  <c r="S45" i="2"/>
  <c r="S46" i="2" s="1"/>
  <c r="S47" i="2" s="1"/>
  <c r="T44" i="2"/>
  <c r="U48" i="2"/>
  <c r="T49" i="2"/>
  <c r="T50" i="2" s="1"/>
  <c r="T51" i="2" s="1"/>
  <c r="W29" i="2"/>
  <c r="W30" i="2" s="1"/>
  <c r="W31" i="2" s="1"/>
  <c r="X28" i="2"/>
  <c r="U108" i="1"/>
  <c r="U109" i="1" s="1"/>
  <c r="V105" i="1"/>
  <c r="U106" i="1"/>
  <c r="U107" i="1" s="1"/>
  <c r="V126" i="1"/>
  <c r="V123" i="1" s="1"/>
  <c r="V124" i="1" s="1"/>
  <c r="V125" i="1" s="1"/>
  <c r="W127" i="1"/>
  <c r="W12" i="1"/>
  <c r="X11" i="1"/>
  <c r="T24" i="1"/>
  <c r="U23" i="1"/>
  <c r="X64" i="1"/>
  <c r="X65" i="1" s="1"/>
  <c r="Y63" i="1"/>
  <c r="X66" i="1"/>
  <c r="X67" i="1" s="1"/>
  <c r="U111" i="1"/>
  <c r="T114" i="1"/>
  <c r="T115" i="1" s="1"/>
  <c r="T112" i="1"/>
  <c r="T113" i="1" s="1"/>
  <c r="S25" i="2"/>
  <c r="S26" i="2" s="1"/>
  <c r="S27" i="2" s="1"/>
  <c r="T24" i="2"/>
  <c r="Z144" i="1"/>
  <c r="Z141" i="1" s="1"/>
  <c r="Z142" i="1" s="1"/>
  <c r="Z143" i="1" s="1"/>
  <c r="AA145" i="1"/>
  <c r="V27" i="3"/>
  <c r="U28" i="3"/>
  <c r="U29" i="3" s="1"/>
  <c r="U30" i="3" s="1"/>
  <c r="U56" i="2"/>
  <c r="T57" i="2"/>
  <c r="T58" i="2" s="1"/>
  <c r="T59" i="2" s="1"/>
  <c r="Z150" i="1"/>
  <c r="Z151" i="1" s="1"/>
  <c r="Z148" i="1"/>
  <c r="Z149" i="1" s="1"/>
  <c r="AA147" i="1"/>
  <c r="U31" i="1"/>
  <c r="U32" i="1" s="1"/>
  <c r="U29" i="1"/>
  <c r="U30" i="1" s="1"/>
  <c r="V28" i="1"/>
  <c r="S35" i="3"/>
  <c r="R36" i="3"/>
  <c r="R37" i="3" s="1"/>
  <c r="R38" i="3" s="1"/>
  <c r="V65" i="2"/>
  <c r="V66" i="2" s="1"/>
  <c r="V67" i="2" s="1"/>
  <c r="W64" i="2"/>
  <c r="T19" i="3"/>
  <c r="S20" i="3"/>
  <c r="S21" i="3" s="1"/>
  <c r="S22" i="3" s="1"/>
  <c r="T60" i="1"/>
  <c r="T61" i="1" s="1"/>
  <c r="T58" i="1"/>
  <c r="T59" i="1" s="1"/>
  <c r="U57" i="1"/>
  <c r="T13" i="2"/>
  <c r="T14" i="2" s="1"/>
  <c r="T15" i="2" s="1"/>
  <c r="U12" i="2"/>
  <c r="W138" i="1" l="1"/>
  <c r="W135" i="1" s="1"/>
  <c r="W136" i="1" s="1"/>
  <c r="W137" i="1" s="1"/>
  <c r="X139" i="1"/>
  <c r="U53" i="2"/>
  <c r="U54" i="2" s="1"/>
  <c r="U55" i="2" s="1"/>
  <c r="V52" i="2"/>
  <c r="V18" i="1"/>
  <c r="W17" i="1"/>
  <c r="V23" i="1"/>
  <c r="U24" i="1"/>
  <c r="X79" i="1"/>
  <c r="W78" i="1"/>
  <c r="W75" i="1" s="1"/>
  <c r="W76" i="1" s="1"/>
  <c r="W77" i="1" s="1"/>
  <c r="U12" i="3"/>
  <c r="U13" i="3" s="1"/>
  <c r="U14" i="3" s="1"/>
  <c r="V11" i="3"/>
  <c r="X159" i="1"/>
  <c r="W162" i="1"/>
  <c r="W163" i="1" s="1"/>
  <c r="W160" i="1"/>
  <c r="W161" i="1" s="1"/>
  <c r="U24" i="3"/>
  <c r="U25" i="3" s="1"/>
  <c r="U26" i="3" s="1"/>
  <c r="V23" i="3"/>
  <c r="X64" i="2"/>
  <c r="W65" i="2"/>
  <c r="W66" i="2" s="1"/>
  <c r="W67" i="2" s="1"/>
  <c r="V96" i="1"/>
  <c r="V97" i="1" s="1"/>
  <c r="V94" i="1"/>
  <c r="V95" i="1" s="1"/>
  <c r="W93" i="1"/>
  <c r="V69" i="1"/>
  <c r="U72" i="1"/>
  <c r="U73" i="1" s="1"/>
  <c r="U70" i="1"/>
  <c r="U71" i="1" s="1"/>
  <c r="T40" i="3"/>
  <c r="T41" i="3" s="1"/>
  <c r="T42" i="3" s="1"/>
  <c r="U39" i="3"/>
  <c r="V56" i="2"/>
  <c r="U57" i="2"/>
  <c r="U58" i="2" s="1"/>
  <c r="U59" i="2" s="1"/>
  <c r="W165" i="1"/>
  <c r="V168" i="1"/>
  <c r="V169" i="1" s="1"/>
  <c r="V166" i="1"/>
  <c r="V167" i="1" s="1"/>
  <c r="W156" i="1"/>
  <c r="W157" i="1" s="1"/>
  <c r="W154" i="1"/>
  <c r="W155" i="1" s="1"/>
  <c r="X153" i="1"/>
  <c r="W99" i="1"/>
  <c r="V100" i="1"/>
  <c r="V101" i="1" s="1"/>
  <c r="V102" i="1"/>
  <c r="V103" i="1" s="1"/>
  <c r="V31" i="1"/>
  <c r="V32" i="1" s="1"/>
  <c r="V29" i="1"/>
  <c r="V30" i="1" s="1"/>
  <c r="W28" i="1"/>
  <c r="X127" i="1"/>
  <c r="W126" i="1"/>
  <c r="W123" i="1" s="1"/>
  <c r="W124" i="1" s="1"/>
  <c r="W125" i="1" s="1"/>
  <c r="V28" i="3"/>
  <c r="V29" i="3" s="1"/>
  <c r="V30" i="3" s="1"/>
  <c r="W27" i="3"/>
  <c r="T45" i="2"/>
  <c r="T46" i="2" s="1"/>
  <c r="T47" i="2" s="1"/>
  <c r="U44" i="2"/>
  <c r="X82" i="1"/>
  <c r="X83" i="1" s="1"/>
  <c r="X84" i="1"/>
  <c r="X85" i="1" s="1"/>
  <c r="Y81" i="1"/>
  <c r="V32" i="2"/>
  <c r="U33" i="2"/>
  <c r="U34" i="2" s="1"/>
  <c r="U35" i="2" s="1"/>
  <c r="U24" i="2"/>
  <c r="T25" i="2"/>
  <c r="T26" i="2" s="1"/>
  <c r="T27" i="2" s="1"/>
  <c r="Y28" i="2"/>
  <c r="X29" i="2"/>
  <c r="X30" i="2" s="1"/>
  <c r="X31" i="2" s="1"/>
  <c r="X12" i="1"/>
  <c r="Y11" i="1"/>
  <c r="U60" i="1"/>
  <c r="U61" i="1" s="1"/>
  <c r="U58" i="1"/>
  <c r="U59" i="1" s="1"/>
  <c r="V57" i="1"/>
  <c r="T16" i="3"/>
  <c r="T17" i="3" s="1"/>
  <c r="T18" i="3" s="1"/>
  <c r="U15" i="3"/>
  <c r="X40" i="1"/>
  <c r="Y39" i="1"/>
  <c r="T17" i="2"/>
  <c r="S18" i="2"/>
  <c r="S19" i="2" s="1"/>
  <c r="AB145" i="1"/>
  <c r="AA144" i="1"/>
  <c r="AA141" i="1" s="1"/>
  <c r="AA142" i="1" s="1"/>
  <c r="AA143" i="1" s="1"/>
  <c r="Y66" i="1"/>
  <c r="Y67" i="1" s="1"/>
  <c r="Y64" i="1"/>
  <c r="Y65" i="1" s="1"/>
  <c r="Z63" i="1"/>
  <c r="V40" i="2"/>
  <c r="U41" i="2"/>
  <c r="U42" i="2" s="1"/>
  <c r="U43" i="2" s="1"/>
  <c r="X22" i="2"/>
  <c r="X23" i="2" s="1"/>
  <c r="Y21" i="2"/>
  <c r="V90" i="1"/>
  <c r="V91" i="1" s="1"/>
  <c r="V88" i="1"/>
  <c r="V89" i="1" s="1"/>
  <c r="W87" i="1"/>
  <c r="X133" i="1"/>
  <c r="W132" i="1"/>
  <c r="W129" i="1" s="1"/>
  <c r="W130" i="1" s="1"/>
  <c r="W131" i="1" s="1"/>
  <c r="U120" i="1"/>
  <c r="U121" i="1" s="1"/>
  <c r="V117" i="1"/>
  <c r="U118" i="1"/>
  <c r="U119" i="1" s="1"/>
  <c r="W36" i="2"/>
  <c r="V37" i="2"/>
  <c r="V38" i="2" s="1"/>
  <c r="V39" i="2" s="1"/>
  <c r="V12" i="2"/>
  <c r="U13" i="2"/>
  <c r="U14" i="2" s="1"/>
  <c r="U15" i="2" s="1"/>
  <c r="S36" i="3"/>
  <c r="S37" i="3" s="1"/>
  <c r="S38" i="3" s="1"/>
  <c r="T35" i="3"/>
  <c r="V60" i="2"/>
  <c r="U61" i="2"/>
  <c r="U62" i="2" s="1"/>
  <c r="U63" i="2" s="1"/>
  <c r="U114" i="1"/>
  <c r="U115" i="1" s="1"/>
  <c r="U112" i="1"/>
  <c r="U113" i="1" s="1"/>
  <c r="V111" i="1"/>
  <c r="U49" i="2"/>
  <c r="U50" i="2" s="1"/>
  <c r="U51" i="2" s="1"/>
  <c r="V48" i="2"/>
  <c r="T20" i="3"/>
  <c r="T21" i="3" s="1"/>
  <c r="T22" i="3" s="1"/>
  <c r="U19" i="3"/>
  <c r="AB147" i="1"/>
  <c r="AA148" i="1"/>
  <c r="AA149" i="1" s="1"/>
  <c r="AA150" i="1"/>
  <c r="AA151" i="1" s="1"/>
  <c r="V108" i="1"/>
  <c r="V109" i="1" s="1"/>
  <c r="W105" i="1"/>
  <c r="V106" i="1"/>
  <c r="V107" i="1" s="1"/>
  <c r="V53" i="1"/>
  <c r="V54" i="1" s="1"/>
  <c r="V51" i="1"/>
  <c r="V52" i="1" s="1"/>
  <c r="W50" i="1"/>
  <c r="W47" i="1"/>
  <c r="W48" i="1" s="1"/>
  <c r="W45" i="1"/>
  <c r="W46" i="1" s="1"/>
  <c r="X44" i="1"/>
  <c r="Y133" i="1" l="1"/>
  <c r="X132" i="1"/>
  <c r="X129" i="1" s="1"/>
  <c r="X130" i="1" s="1"/>
  <c r="X131" i="1" s="1"/>
  <c r="Z66" i="1"/>
  <c r="Z67" i="1" s="1"/>
  <c r="Z64" i="1"/>
  <c r="Z65" i="1" s="1"/>
  <c r="AA63" i="1"/>
  <c r="X47" i="1"/>
  <c r="X48" i="1" s="1"/>
  <c r="X45" i="1"/>
  <c r="X46" i="1" s="1"/>
  <c r="Y44" i="1"/>
  <c r="W69" i="1"/>
  <c r="V72" i="1"/>
  <c r="V73" i="1" s="1"/>
  <c r="V70" i="1"/>
  <c r="V71" i="1" s="1"/>
  <c r="W23" i="1"/>
  <c r="V24" i="1"/>
  <c r="X17" i="1"/>
  <c r="W18" i="1"/>
  <c r="U45" i="2"/>
  <c r="U46" i="2" s="1"/>
  <c r="U47" i="2" s="1"/>
  <c r="V44" i="2"/>
  <c r="W53" i="1"/>
  <c r="W54" i="1" s="1"/>
  <c r="W51" i="1"/>
  <c r="W52" i="1" s="1"/>
  <c r="X50" i="1"/>
  <c r="V12" i="3"/>
  <c r="V13" i="3" s="1"/>
  <c r="V14" i="3" s="1"/>
  <c r="W11" i="3"/>
  <c r="V53" i="2"/>
  <c r="V54" i="2" s="1"/>
  <c r="V55" i="2" s="1"/>
  <c r="W52" i="2"/>
  <c r="W168" i="1"/>
  <c r="W169" i="1" s="1"/>
  <c r="W166" i="1"/>
  <c r="W167" i="1" s="1"/>
  <c r="X165" i="1"/>
  <c r="Y159" i="1"/>
  <c r="X162" i="1"/>
  <c r="X163" i="1" s="1"/>
  <c r="X160" i="1"/>
  <c r="X161" i="1" s="1"/>
  <c r="W56" i="2"/>
  <c r="V57" i="2"/>
  <c r="V58" i="2" s="1"/>
  <c r="V59" i="2" s="1"/>
  <c r="U20" i="3"/>
  <c r="U21" i="3" s="1"/>
  <c r="U22" i="3" s="1"/>
  <c r="V19" i="3"/>
  <c r="W60" i="2"/>
  <c r="V61" i="2"/>
  <c r="V62" i="2" s="1"/>
  <c r="V63" i="2" s="1"/>
  <c r="V120" i="1"/>
  <c r="V121" i="1" s="1"/>
  <c r="W117" i="1"/>
  <c r="V118" i="1"/>
  <c r="V119" i="1" s="1"/>
  <c r="W32" i="2"/>
  <c r="V33" i="2"/>
  <c r="V34" i="2" s="1"/>
  <c r="V35" i="2" s="1"/>
  <c r="X154" i="1"/>
  <c r="X155" i="1" s="1"/>
  <c r="Y153" i="1"/>
  <c r="X156" i="1"/>
  <c r="X157" i="1" s="1"/>
  <c r="V39" i="3"/>
  <c r="U40" i="3"/>
  <c r="U41" i="3" s="1"/>
  <c r="U42" i="3" s="1"/>
  <c r="W108" i="1"/>
  <c r="W109" i="1" s="1"/>
  <c r="W106" i="1"/>
  <c r="W107" i="1" s="1"/>
  <c r="X105" i="1"/>
  <c r="V114" i="1"/>
  <c r="V115" i="1" s="1"/>
  <c r="V112" i="1"/>
  <c r="V113" i="1" s="1"/>
  <c r="W111" i="1"/>
  <c r="W88" i="1"/>
  <c r="W89" i="1" s="1"/>
  <c r="X87" i="1"/>
  <c r="W90" i="1"/>
  <c r="W91" i="1" s="1"/>
  <c r="Z28" i="2"/>
  <c r="Y29" i="2"/>
  <c r="Y30" i="2" s="1"/>
  <c r="Y31" i="2" s="1"/>
  <c r="W96" i="1"/>
  <c r="W97" i="1" s="1"/>
  <c r="W94" i="1"/>
  <c r="W95" i="1" s="1"/>
  <c r="X93" i="1"/>
  <c r="X36" i="2"/>
  <c r="W37" i="2"/>
  <c r="W38" i="2" s="1"/>
  <c r="W39" i="2" s="1"/>
  <c r="V24" i="2"/>
  <c r="U25" i="2"/>
  <c r="U26" i="2" s="1"/>
  <c r="U27" i="2" s="1"/>
  <c r="W28" i="3"/>
  <c r="W29" i="3" s="1"/>
  <c r="W30" i="3" s="1"/>
  <c r="X27" i="3"/>
  <c r="AB144" i="1"/>
  <c r="AB141" i="1" s="1"/>
  <c r="AB142" i="1" s="1"/>
  <c r="AB143" i="1" s="1"/>
  <c r="AC145" i="1"/>
  <c r="U35" i="3"/>
  <c r="T36" i="3"/>
  <c r="T37" i="3" s="1"/>
  <c r="T38" i="3" s="1"/>
  <c r="U17" i="2"/>
  <c r="T18" i="2"/>
  <c r="T19" i="2" s="1"/>
  <c r="Z11" i="1"/>
  <c r="Y12" i="1"/>
  <c r="Y84" i="1"/>
  <c r="Y85" i="1" s="1"/>
  <c r="Y82" i="1"/>
  <c r="Y83" i="1" s="1"/>
  <c r="Z81" i="1"/>
  <c r="Y127" i="1"/>
  <c r="X126" i="1"/>
  <c r="X123" i="1" s="1"/>
  <c r="X124" i="1" s="1"/>
  <c r="X125" i="1" s="1"/>
  <c r="Y64" i="2"/>
  <c r="X65" i="2"/>
  <c r="X66" i="2" s="1"/>
  <c r="X67" i="2" s="1"/>
  <c r="X138" i="1"/>
  <c r="X135" i="1" s="1"/>
  <c r="X136" i="1" s="1"/>
  <c r="X137" i="1" s="1"/>
  <c r="Y139" i="1"/>
  <c r="W12" i="2"/>
  <c r="V13" i="2"/>
  <c r="V14" i="2" s="1"/>
  <c r="V15" i="2" s="1"/>
  <c r="U16" i="3"/>
  <c r="U17" i="3" s="1"/>
  <c r="U18" i="3" s="1"/>
  <c r="V15" i="3"/>
  <c r="W57" i="1"/>
  <c r="V60" i="1"/>
  <c r="V61" i="1" s="1"/>
  <c r="V58" i="1"/>
  <c r="V59" i="1" s="1"/>
  <c r="AC147" i="1"/>
  <c r="AB148" i="1"/>
  <c r="AB149" i="1" s="1"/>
  <c r="AB150" i="1"/>
  <c r="AB151" i="1" s="1"/>
  <c r="Y22" i="2"/>
  <c r="Y23" i="2" s="1"/>
  <c r="Z21" i="2"/>
  <c r="X99" i="1"/>
  <c r="W102" i="1"/>
  <c r="W103" i="1" s="1"/>
  <c r="W100" i="1"/>
  <c r="W101" i="1" s="1"/>
  <c r="V49" i="2"/>
  <c r="V50" i="2" s="1"/>
  <c r="V51" i="2" s="1"/>
  <c r="W48" i="2"/>
  <c r="V41" i="2"/>
  <c r="V42" i="2" s="1"/>
  <c r="V43" i="2" s="1"/>
  <c r="W40" i="2"/>
  <c r="Z39" i="1"/>
  <c r="Y40" i="1"/>
  <c r="X28" i="1"/>
  <c r="W29" i="1"/>
  <c r="W30" i="1" s="1"/>
  <c r="W31" i="1"/>
  <c r="W32" i="1" s="1"/>
  <c r="W23" i="3"/>
  <c r="V24" i="3"/>
  <c r="V25" i="3" s="1"/>
  <c r="V26" i="3" s="1"/>
  <c r="Y79" i="1"/>
  <c r="X78" i="1"/>
  <c r="X75" i="1" s="1"/>
  <c r="X76" i="1" s="1"/>
  <c r="X77" i="1" s="1"/>
  <c r="Z22" i="2" l="1"/>
  <c r="Z23" i="2" s="1"/>
  <c r="AA21" i="2"/>
  <c r="V25" i="2"/>
  <c r="V26" i="2" s="1"/>
  <c r="V27" i="2" s="1"/>
  <c r="W24" i="2"/>
  <c r="Z79" i="1"/>
  <c r="Y78" i="1"/>
  <c r="Y75" i="1" s="1"/>
  <c r="Y76" i="1" s="1"/>
  <c r="Y77" i="1" s="1"/>
  <c r="Z84" i="1"/>
  <c r="Z85" i="1" s="1"/>
  <c r="Z82" i="1"/>
  <c r="Z83" i="1" s="1"/>
  <c r="AA81" i="1"/>
  <c r="V35" i="3"/>
  <c r="U36" i="3"/>
  <c r="U37" i="3" s="1"/>
  <c r="U38" i="3" s="1"/>
  <c r="V40" i="3"/>
  <c r="V41" i="3" s="1"/>
  <c r="V42" i="3" s="1"/>
  <c r="W39" i="3"/>
  <c r="W49" i="2"/>
  <c r="W50" i="2" s="1"/>
  <c r="W51" i="2" s="1"/>
  <c r="X48" i="2"/>
  <c r="X100" i="1"/>
  <c r="X101" i="1" s="1"/>
  <c r="Y99" i="1"/>
  <c r="X102" i="1"/>
  <c r="X103" i="1" s="1"/>
  <c r="X57" i="1"/>
  <c r="W60" i="1"/>
  <c r="W61" i="1" s="1"/>
  <c r="W58" i="1"/>
  <c r="W59" i="1" s="1"/>
  <c r="Y65" i="2"/>
  <c r="Y66" i="2" s="1"/>
  <c r="Y67" i="2" s="1"/>
  <c r="Z64" i="2"/>
  <c r="AA28" i="2"/>
  <c r="Z29" i="2"/>
  <c r="Z30" i="2" s="1"/>
  <c r="Z31" i="2" s="1"/>
  <c r="W33" i="2"/>
  <c r="W34" i="2" s="1"/>
  <c r="W35" i="2" s="1"/>
  <c r="X32" i="2"/>
  <c r="W53" i="2"/>
  <c r="W54" i="2" s="1"/>
  <c r="W55" i="2" s="1"/>
  <c r="X52" i="2"/>
  <c r="Y47" i="1"/>
  <c r="Y48" i="1" s="1"/>
  <c r="Y45" i="1"/>
  <c r="Y46" i="1" s="1"/>
  <c r="Z44" i="1"/>
  <c r="W15" i="3"/>
  <c r="V16" i="3"/>
  <c r="V17" i="3" s="1"/>
  <c r="V18" i="3" s="1"/>
  <c r="X40" i="2"/>
  <c r="W41" i="2"/>
  <c r="W42" i="2" s="1"/>
  <c r="W43" i="2" s="1"/>
  <c r="W120" i="1"/>
  <c r="W121" i="1" s="1"/>
  <c r="X117" i="1"/>
  <c r="W118" i="1"/>
  <c r="W119" i="1" s="1"/>
  <c r="Y17" i="1"/>
  <c r="X18" i="1"/>
  <c r="AD145" i="1"/>
  <c r="AC144" i="1"/>
  <c r="AC141" i="1" s="1"/>
  <c r="AC142" i="1" s="1"/>
  <c r="AC143" i="1" s="1"/>
  <c r="X53" i="1"/>
  <c r="X54" i="1" s="1"/>
  <c r="X51" i="1"/>
  <c r="X52" i="1" s="1"/>
  <c r="Y50" i="1"/>
  <c r="Y138" i="1"/>
  <c r="Y135" i="1" s="1"/>
  <c r="Y136" i="1" s="1"/>
  <c r="Y137" i="1" s="1"/>
  <c r="Z139" i="1"/>
  <c r="W61" i="2"/>
  <c r="W62" i="2" s="1"/>
  <c r="W63" i="2" s="1"/>
  <c r="X60" i="2"/>
  <c r="X166" i="1"/>
  <c r="X167" i="1" s="1"/>
  <c r="Y165" i="1"/>
  <c r="X168" i="1"/>
  <c r="X169" i="1" s="1"/>
  <c r="AA39" i="1"/>
  <c r="Z40" i="1"/>
  <c r="V17" i="2"/>
  <c r="U18" i="2"/>
  <c r="U19" i="2" s="1"/>
  <c r="W12" i="3"/>
  <c r="W13" i="3" s="1"/>
  <c r="W14" i="3" s="1"/>
  <c r="X11" i="3"/>
  <c r="X23" i="3"/>
  <c r="W24" i="3"/>
  <c r="W25" i="3" s="1"/>
  <c r="W26" i="3" s="1"/>
  <c r="W13" i="2"/>
  <c r="W14" i="2" s="1"/>
  <c r="W15" i="2" s="1"/>
  <c r="X12" i="2"/>
  <c r="X96" i="1"/>
  <c r="X97" i="1" s="1"/>
  <c r="X94" i="1"/>
  <c r="X95" i="1" s="1"/>
  <c r="Y93" i="1"/>
  <c r="W114" i="1"/>
  <c r="W115" i="1" s="1"/>
  <c r="W112" i="1"/>
  <c r="W113" i="1" s="1"/>
  <c r="X111" i="1"/>
  <c r="Y162" i="1"/>
  <c r="Y163" i="1" s="1"/>
  <c r="Y160" i="1"/>
  <c r="Y161" i="1" s="1"/>
  <c r="Z159" i="1"/>
  <c r="X28" i="3"/>
  <c r="X29" i="3" s="1"/>
  <c r="X30" i="3" s="1"/>
  <c r="Y27" i="3"/>
  <c r="V20" i="3"/>
  <c r="V21" i="3" s="1"/>
  <c r="V22" i="3" s="1"/>
  <c r="W19" i="3"/>
  <c r="W57" i="2"/>
  <c r="W58" i="2" s="1"/>
  <c r="W59" i="2" s="1"/>
  <c r="X56" i="2"/>
  <c r="Z127" i="1"/>
  <c r="Y126" i="1"/>
  <c r="Y123" i="1" s="1"/>
  <c r="Y124" i="1" s="1"/>
  <c r="Y125" i="1" s="1"/>
  <c r="X90" i="1"/>
  <c r="X91" i="1" s="1"/>
  <c r="X88" i="1"/>
  <c r="X89" i="1" s="1"/>
  <c r="Y87" i="1"/>
  <c r="Y36" i="2"/>
  <c r="X37" i="2"/>
  <c r="X38" i="2" s="1"/>
  <c r="X39" i="2" s="1"/>
  <c r="AA66" i="1"/>
  <c r="AA67" i="1" s="1"/>
  <c r="AA64" i="1"/>
  <c r="AA65" i="1" s="1"/>
  <c r="AB63" i="1"/>
  <c r="X23" i="1"/>
  <c r="W24" i="1"/>
  <c r="AD147" i="1"/>
  <c r="AC150" i="1"/>
  <c r="AC151" i="1" s="1"/>
  <c r="AC148" i="1"/>
  <c r="AC149" i="1" s="1"/>
  <c r="Y156" i="1"/>
  <c r="Y157" i="1" s="1"/>
  <c r="Y154" i="1"/>
  <c r="Y155" i="1" s="1"/>
  <c r="Z153" i="1"/>
  <c r="Y28" i="1"/>
  <c r="X29" i="1"/>
  <c r="X30" i="1" s="1"/>
  <c r="X31" i="1"/>
  <c r="X32" i="1" s="1"/>
  <c r="AA11" i="1"/>
  <c r="Z12" i="1"/>
  <c r="X108" i="1"/>
  <c r="X109" i="1" s="1"/>
  <c r="X106" i="1"/>
  <c r="X107" i="1" s="1"/>
  <c r="Y105" i="1"/>
  <c r="V45" i="2"/>
  <c r="V46" i="2" s="1"/>
  <c r="V47" i="2" s="1"/>
  <c r="W44" i="2"/>
  <c r="W72" i="1"/>
  <c r="W73" i="1" s="1"/>
  <c r="W70" i="1"/>
  <c r="W71" i="1" s="1"/>
  <c r="X69" i="1"/>
  <c r="Y132" i="1"/>
  <c r="Y129" i="1" s="1"/>
  <c r="Y130" i="1" s="1"/>
  <c r="Y131" i="1" s="1"/>
  <c r="Z133" i="1"/>
  <c r="X13" i="2" l="1"/>
  <c r="X14" i="2" s="1"/>
  <c r="X15" i="2" s="1"/>
  <c r="Y12" i="2"/>
  <c r="AA64" i="2"/>
  <c r="Z65" i="2"/>
  <c r="Z66" i="2" s="1"/>
  <c r="Z67" i="2" s="1"/>
  <c r="Y108" i="1"/>
  <c r="Y109" i="1" s="1"/>
  <c r="Y106" i="1"/>
  <c r="Y107" i="1" s="1"/>
  <c r="Z105" i="1"/>
  <c r="AA153" i="1"/>
  <c r="Z156" i="1"/>
  <c r="Z157" i="1" s="1"/>
  <c r="Z154" i="1"/>
  <c r="Z155" i="1" s="1"/>
  <c r="AC63" i="1"/>
  <c r="AB64" i="1"/>
  <c r="AB65" i="1" s="1"/>
  <c r="AB66" i="1"/>
  <c r="AB67" i="1" s="1"/>
  <c r="Z162" i="1"/>
  <c r="Z163" i="1" s="1"/>
  <c r="Z160" i="1"/>
  <c r="Z161" i="1" s="1"/>
  <c r="AA159" i="1"/>
  <c r="W17" i="2"/>
  <c r="V18" i="2"/>
  <c r="V19" i="2" s="1"/>
  <c r="Z138" i="1"/>
  <c r="Z135" i="1" s="1"/>
  <c r="Z136" i="1" s="1"/>
  <c r="Z137" i="1" s="1"/>
  <c r="AA139" i="1"/>
  <c r="Z17" i="1"/>
  <c r="Y18" i="1"/>
  <c r="Z47" i="1"/>
  <c r="Z48" i="1" s="1"/>
  <c r="Z45" i="1"/>
  <c r="Z46" i="1" s="1"/>
  <c r="AA44" i="1"/>
  <c r="AB28" i="2"/>
  <c r="AA29" i="2"/>
  <c r="AA30" i="2" s="1"/>
  <c r="AA31" i="2" s="1"/>
  <c r="W25" i="2"/>
  <c r="W26" i="2" s="1"/>
  <c r="W27" i="2" s="1"/>
  <c r="X24" i="2"/>
  <c r="Z132" i="1"/>
  <c r="Z129" i="1" s="1"/>
  <c r="Z130" i="1" s="1"/>
  <c r="Z131" i="1" s="1"/>
  <c r="AA133" i="1"/>
  <c r="Y48" i="2"/>
  <c r="X49" i="2"/>
  <c r="X50" i="2" s="1"/>
  <c r="X51" i="2" s="1"/>
  <c r="X120" i="1"/>
  <c r="X121" i="1" s="1"/>
  <c r="X118" i="1"/>
  <c r="X119" i="1" s="1"/>
  <c r="Y117" i="1"/>
  <c r="Y111" i="1"/>
  <c r="X114" i="1"/>
  <c r="X115" i="1" s="1"/>
  <c r="X112" i="1"/>
  <c r="X113" i="1" s="1"/>
  <c r="AA79" i="1"/>
  <c r="Z78" i="1"/>
  <c r="Z75" i="1" s="1"/>
  <c r="Z76" i="1" s="1"/>
  <c r="Z77" i="1" s="1"/>
  <c r="X19" i="3"/>
  <c r="W20" i="3"/>
  <c r="W21" i="3" s="1"/>
  <c r="W22" i="3" s="1"/>
  <c r="Y23" i="3"/>
  <c r="X24" i="3"/>
  <c r="X25" i="3" s="1"/>
  <c r="X26" i="3" s="1"/>
  <c r="AD150" i="1"/>
  <c r="AD151" i="1" s="1"/>
  <c r="AD148" i="1"/>
  <c r="AD149" i="1" s="1"/>
  <c r="AE147" i="1"/>
  <c r="Y90" i="1"/>
  <c r="Y91" i="1" s="1"/>
  <c r="Y88" i="1"/>
  <c r="Y89" i="1" s="1"/>
  <c r="Z87" i="1"/>
  <c r="X41" i="2"/>
  <c r="X42" i="2" s="1"/>
  <c r="X43" i="2" s="1"/>
  <c r="Y40" i="2"/>
  <c r="X44" i="2"/>
  <c r="W45" i="2"/>
  <c r="W46" i="2" s="1"/>
  <c r="W47" i="2" s="1"/>
  <c r="Z93" i="1"/>
  <c r="Y94" i="1"/>
  <c r="Y95" i="1" s="1"/>
  <c r="Y96" i="1"/>
  <c r="Y97" i="1" s="1"/>
  <c r="W35" i="3"/>
  <c r="V36" i="3"/>
  <c r="V37" i="3" s="1"/>
  <c r="V38" i="3" s="1"/>
  <c r="AB21" i="2"/>
  <c r="AA22" i="2"/>
  <c r="AA23" i="2" s="1"/>
  <c r="AA127" i="1"/>
  <c r="Z126" i="1"/>
  <c r="Z123" i="1" s="1"/>
  <c r="Z124" i="1" s="1"/>
  <c r="Z125" i="1" s="1"/>
  <c r="X57" i="2"/>
  <c r="X58" i="2" s="1"/>
  <c r="X59" i="2" s="1"/>
  <c r="Y56" i="2"/>
  <c r="AB39" i="1"/>
  <c r="AA40" i="1"/>
  <c r="Z50" i="1"/>
  <c r="Y53" i="1"/>
  <c r="Y54" i="1" s="1"/>
  <c r="Y51" i="1"/>
  <c r="Y52" i="1" s="1"/>
  <c r="X72" i="1"/>
  <c r="X73" i="1" s="1"/>
  <c r="X70" i="1"/>
  <c r="X71" i="1" s="1"/>
  <c r="Y69" i="1"/>
  <c r="X53" i="2"/>
  <c r="X54" i="2" s="1"/>
  <c r="X55" i="2" s="1"/>
  <c r="Y52" i="2"/>
  <c r="X39" i="3"/>
  <c r="W40" i="3"/>
  <c r="W41" i="3" s="1"/>
  <c r="W42" i="3" s="1"/>
  <c r="AB11" i="1"/>
  <c r="AA12" i="1"/>
  <c r="Z36" i="2"/>
  <c r="Y37" i="2"/>
  <c r="Y38" i="2" s="1"/>
  <c r="Y39" i="2" s="1"/>
  <c r="Y166" i="1"/>
  <c r="Y167" i="1" s="1"/>
  <c r="Z165" i="1"/>
  <c r="Y168" i="1"/>
  <c r="Y169" i="1" s="1"/>
  <c r="Y11" i="3"/>
  <c r="X12" i="3"/>
  <c r="X13" i="3" s="1"/>
  <c r="X14" i="3" s="1"/>
  <c r="Y32" i="2"/>
  <c r="X33" i="2"/>
  <c r="X34" i="2" s="1"/>
  <c r="X35" i="2" s="1"/>
  <c r="Y57" i="1"/>
  <c r="X58" i="1"/>
  <c r="X59" i="1" s="1"/>
  <c r="X60" i="1"/>
  <c r="X61" i="1" s="1"/>
  <c r="Y28" i="3"/>
  <c r="Y29" i="3" s="1"/>
  <c r="Y30" i="3" s="1"/>
  <c r="Z27" i="3"/>
  <c r="X61" i="2"/>
  <c r="X62" i="2" s="1"/>
  <c r="X63" i="2" s="1"/>
  <c r="Y60" i="2"/>
  <c r="AE145" i="1"/>
  <c r="AE144" i="1" s="1"/>
  <c r="AE141" i="1" s="1"/>
  <c r="AE142" i="1" s="1"/>
  <c r="AE143" i="1" s="1"/>
  <c r="AD144" i="1"/>
  <c r="AD141" i="1" s="1"/>
  <c r="AD142" i="1" s="1"/>
  <c r="AD143" i="1" s="1"/>
  <c r="Z28" i="1"/>
  <c r="Y29" i="1"/>
  <c r="Y30" i="1" s="1"/>
  <c r="Y31" i="1"/>
  <c r="Y32" i="1" s="1"/>
  <c r="Y23" i="1"/>
  <c r="X24" i="1"/>
  <c r="X15" i="3"/>
  <c r="W16" i="3"/>
  <c r="W17" i="3" s="1"/>
  <c r="W18" i="3" s="1"/>
  <c r="Y102" i="1"/>
  <c r="Y103" i="1" s="1"/>
  <c r="Z99" i="1"/>
  <c r="Y100" i="1"/>
  <c r="Y101" i="1" s="1"/>
  <c r="AA84" i="1"/>
  <c r="AA85" i="1" s="1"/>
  <c r="AA82" i="1"/>
  <c r="AA83" i="1" s="1"/>
  <c r="AB81" i="1"/>
  <c r="Y15" i="3" l="1"/>
  <c r="X16" i="3"/>
  <c r="X17" i="3" s="1"/>
  <c r="X18" i="3" s="1"/>
  <c r="Y61" i="2"/>
  <c r="Y62" i="2" s="1"/>
  <c r="Y63" i="2" s="1"/>
  <c r="Z60" i="2"/>
  <c r="Y33" i="2"/>
  <c r="Y34" i="2" s="1"/>
  <c r="Y35" i="2" s="1"/>
  <c r="Z32" i="2"/>
  <c r="AA93" i="1"/>
  <c r="Z94" i="1"/>
  <c r="Z95" i="1" s="1"/>
  <c r="Z96" i="1"/>
  <c r="Z97" i="1" s="1"/>
  <c r="AE150" i="1"/>
  <c r="AE151" i="1" s="1"/>
  <c r="AE148" i="1"/>
  <c r="AE149" i="1" s="1"/>
  <c r="AA78" i="1"/>
  <c r="AA75" i="1" s="1"/>
  <c r="AA76" i="1" s="1"/>
  <c r="AA77" i="1" s="1"/>
  <c r="AB79" i="1"/>
  <c r="Z48" i="2"/>
  <c r="Y49" i="2"/>
  <c r="Y50" i="2" s="1"/>
  <c r="Y51" i="2" s="1"/>
  <c r="AA162" i="1"/>
  <c r="AA163" i="1" s="1"/>
  <c r="AA160" i="1"/>
  <c r="AA161" i="1" s="1"/>
  <c r="AB159" i="1"/>
  <c r="AB153" i="1"/>
  <c r="AA156" i="1"/>
  <c r="AA157" i="1" s="1"/>
  <c r="AA154" i="1"/>
  <c r="AA155" i="1" s="1"/>
  <c r="AC81" i="1"/>
  <c r="AB82" i="1"/>
  <c r="AB83" i="1" s="1"/>
  <c r="AB84" i="1"/>
  <c r="AB85" i="1" s="1"/>
  <c r="AA132" i="1"/>
  <c r="AA129" i="1" s="1"/>
  <c r="AA130" i="1" s="1"/>
  <c r="AA131" i="1" s="1"/>
  <c r="AB133" i="1"/>
  <c r="Z108" i="1"/>
  <c r="Z109" i="1" s="1"/>
  <c r="AA105" i="1"/>
  <c r="Z106" i="1"/>
  <c r="Z107" i="1" s="1"/>
  <c r="Y39" i="3"/>
  <c r="X40" i="3"/>
  <c r="X41" i="3" s="1"/>
  <c r="X42" i="3" s="1"/>
  <c r="AA50" i="1"/>
  <c r="Z51" i="1"/>
  <c r="Z52" i="1" s="1"/>
  <c r="Z53" i="1"/>
  <c r="Z54" i="1" s="1"/>
  <c r="AC21" i="2"/>
  <c r="AB22" i="2"/>
  <c r="AB23" i="2" s="1"/>
  <c r="Z40" i="2"/>
  <c r="Y41" i="2"/>
  <c r="Y42" i="2" s="1"/>
  <c r="Y43" i="2" s="1"/>
  <c r="Z111" i="1"/>
  <c r="Y114" i="1"/>
  <c r="Y115" i="1" s="1"/>
  <c r="Y112" i="1"/>
  <c r="Y113" i="1" s="1"/>
  <c r="Y24" i="2"/>
  <c r="X25" i="2"/>
  <c r="X26" i="2" s="1"/>
  <c r="X27" i="2" s="1"/>
  <c r="AA17" i="1"/>
  <c r="Z18" i="1"/>
  <c r="Z52" i="2"/>
  <c r="Y53" i="2"/>
  <c r="Y54" i="2" s="1"/>
  <c r="Y55" i="2" s="1"/>
  <c r="Z23" i="3"/>
  <c r="Y24" i="3"/>
  <c r="Y25" i="3" s="1"/>
  <c r="Y26" i="3" s="1"/>
  <c r="Y118" i="1"/>
  <c r="Y119" i="1" s="1"/>
  <c r="Z117" i="1"/>
  <c r="Y120" i="1"/>
  <c r="Y121" i="1" s="1"/>
  <c r="AB139" i="1"/>
  <c r="AA138" i="1"/>
  <c r="AA135" i="1" s="1"/>
  <c r="AA136" i="1" s="1"/>
  <c r="AA137" i="1" s="1"/>
  <c r="Y24" i="1"/>
  <c r="Z23" i="1"/>
  <c r="X45" i="2"/>
  <c r="X46" i="2" s="1"/>
  <c r="X47" i="2" s="1"/>
  <c r="Y44" i="2"/>
  <c r="AA28" i="1"/>
  <c r="Z31" i="1"/>
  <c r="Z32" i="1" s="1"/>
  <c r="Z29" i="1"/>
  <c r="Z30" i="1" s="1"/>
  <c r="AB40" i="1"/>
  <c r="AC39" i="1"/>
  <c r="Y12" i="3"/>
  <c r="Y13" i="3" s="1"/>
  <c r="Y14" i="3" s="1"/>
  <c r="Z11" i="3"/>
  <c r="Z88" i="1"/>
  <c r="Z89" i="1" s="1"/>
  <c r="AA87" i="1"/>
  <c r="Z90" i="1"/>
  <c r="Z91" i="1" s="1"/>
  <c r="AB12" i="1"/>
  <c r="AC11" i="1"/>
  <c r="AB127" i="1"/>
  <c r="AA126" i="1"/>
  <c r="AA123" i="1" s="1"/>
  <c r="AA124" i="1" s="1"/>
  <c r="AA125" i="1" s="1"/>
  <c r="Z28" i="3"/>
  <c r="Z29" i="3" s="1"/>
  <c r="Z30" i="3" s="1"/>
  <c r="AA27" i="3"/>
  <c r="Z166" i="1"/>
  <c r="Z167" i="1" s="1"/>
  <c r="AA165" i="1"/>
  <c r="Z168" i="1"/>
  <c r="Z169" i="1" s="1"/>
  <c r="Z102" i="1"/>
  <c r="Z103" i="1" s="1"/>
  <c r="Z100" i="1"/>
  <c r="Z101" i="1" s="1"/>
  <c r="AA99" i="1"/>
  <c r="X35" i="3"/>
  <c r="W36" i="3"/>
  <c r="W37" i="3" s="1"/>
  <c r="W38" i="3" s="1"/>
  <c r="AD63" i="1"/>
  <c r="AC64" i="1"/>
  <c r="AC65" i="1" s="1"/>
  <c r="AC66" i="1"/>
  <c r="AC67" i="1" s="1"/>
  <c r="AB64" i="2"/>
  <c r="AA65" i="2"/>
  <c r="AA66" i="2" s="1"/>
  <c r="AA67" i="2" s="1"/>
  <c r="Y58" i="1"/>
  <c r="Y59" i="1" s="1"/>
  <c r="Z57" i="1"/>
  <c r="Y60" i="1"/>
  <c r="Y61" i="1" s="1"/>
  <c r="Y72" i="1"/>
  <c r="Y73" i="1" s="1"/>
  <c r="Y70" i="1"/>
  <c r="Y71" i="1" s="1"/>
  <c r="Z69" i="1"/>
  <c r="Y57" i="2"/>
  <c r="Y58" i="2" s="1"/>
  <c r="Y59" i="2" s="1"/>
  <c r="Z56" i="2"/>
  <c r="Y19" i="3"/>
  <c r="X20" i="3"/>
  <c r="X21" i="3" s="1"/>
  <c r="X22" i="3" s="1"/>
  <c r="AB29" i="2"/>
  <c r="AB30" i="2" s="1"/>
  <c r="AB31" i="2" s="1"/>
  <c r="AC28" i="2"/>
  <c r="Z12" i="2"/>
  <c r="Y13" i="2"/>
  <c r="Y14" i="2" s="1"/>
  <c r="Y15" i="2" s="1"/>
  <c r="AA36" i="2"/>
  <c r="Z37" i="2"/>
  <c r="Z38" i="2" s="1"/>
  <c r="Z39" i="2" s="1"/>
  <c r="AB44" i="1"/>
  <c r="AA45" i="1"/>
  <c r="AA46" i="1" s="1"/>
  <c r="AA47" i="1"/>
  <c r="AA48" i="1" s="1"/>
  <c r="W18" i="2"/>
  <c r="W19" i="2" s="1"/>
  <c r="X17" i="2"/>
  <c r="AA102" i="1" l="1"/>
  <c r="AA103" i="1" s="1"/>
  <c r="AA100" i="1"/>
  <c r="AA101" i="1" s="1"/>
  <c r="AB99" i="1"/>
  <c r="Z24" i="1"/>
  <c r="AA23" i="1"/>
  <c r="Z24" i="3"/>
  <c r="Z25" i="3" s="1"/>
  <c r="Z26" i="3" s="1"/>
  <c r="AA23" i="3"/>
  <c r="AB50" i="1"/>
  <c r="AA53" i="1"/>
  <c r="AA54" i="1" s="1"/>
  <c r="AA51" i="1"/>
  <c r="AA52" i="1" s="1"/>
  <c r="Z112" i="1"/>
  <c r="Z113" i="1" s="1"/>
  <c r="AA111" i="1"/>
  <c r="Z114" i="1"/>
  <c r="Z115" i="1" s="1"/>
  <c r="Z33" i="2"/>
  <c r="Z34" i="2" s="1"/>
  <c r="Z35" i="2" s="1"/>
  <c r="AA32" i="2"/>
  <c r="AA168" i="1"/>
  <c r="AA169" i="1" s="1"/>
  <c r="AA166" i="1"/>
  <c r="AA167" i="1" s="1"/>
  <c r="AB165" i="1"/>
  <c r="AA18" i="1"/>
  <c r="AB17" i="1"/>
  <c r="AB105" i="1"/>
  <c r="AA106" i="1"/>
  <c r="AA107" i="1" s="1"/>
  <c r="AA108" i="1"/>
  <c r="AA109" i="1" s="1"/>
  <c r="Z61" i="2"/>
  <c r="Z62" i="2" s="1"/>
  <c r="Z63" i="2" s="1"/>
  <c r="AA60" i="2"/>
  <c r="AC44" i="1"/>
  <c r="AB45" i="1"/>
  <c r="AB46" i="1" s="1"/>
  <c r="AB47" i="1"/>
  <c r="AB48" i="1" s="1"/>
  <c r="AC40" i="1"/>
  <c r="AD39" i="1"/>
  <c r="AB93" i="1"/>
  <c r="AA96" i="1"/>
  <c r="AA97" i="1" s="1"/>
  <c r="AA94" i="1"/>
  <c r="AA95" i="1" s="1"/>
  <c r="AC64" i="2"/>
  <c r="AB65" i="2"/>
  <c r="AB66" i="2" s="1"/>
  <c r="AB67" i="2" s="1"/>
  <c r="Z39" i="3"/>
  <c r="Y40" i="3"/>
  <c r="Y41" i="3" s="1"/>
  <c r="Y42" i="3" s="1"/>
  <c r="AA69" i="1"/>
  <c r="Z70" i="1"/>
  <c r="Z71" i="1" s="1"/>
  <c r="Z72" i="1"/>
  <c r="Z73" i="1" s="1"/>
  <c r="AA56" i="2"/>
  <c r="Z57" i="2"/>
  <c r="Z58" i="2" s="1"/>
  <c r="Z59" i="2" s="1"/>
  <c r="AC127" i="1"/>
  <c r="AB126" i="1"/>
  <c r="AB123" i="1" s="1"/>
  <c r="AB124" i="1" s="1"/>
  <c r="AB125" i="1" s="1"/>
  <c r="AA37" i="2"/>
  <c r="AA38" i="2" s="1"/>
  <c r="AA39" i="2" s="1"/>
  <c r="AB36" i="2"/>
  <c r="AA52" i="2"/>
  <c r="Z53" i="2"/>
  <c r="Z54" i="2" s="1"/>
  <c r="Z55" i="2" s="1"/>
  <c r="Y20" i="3"/>
  <c r="Y21" i="3" s="1"/>
  <c r="Y22" i="3" s="1"/>
  <c r="Z19" i="3"/>
  <c r="AC12" i="1"/>
  <c r="AD11" i="1"/>
  <c r="AD81" i="1"/>
  <c r="AC84" i="1"/>
  <c r="AC85" i="1" s="1"/>
  <c r="AC82" i="1"/>
  <c r="AC83" i="1" s="1"/>
  <c r="AA48" i="2"/>
  <c r="Z49" i="2"/>
  <c r="Z50" i="2" s="1"/>
  <c r="Z51" i="2" s="1"/>
  <c r="AC139" i="1"/>
  <c r="AB138" i="1"/>
  <c r="AB135" i="1" s="1"/>
  <c r="AB136" i="1" s="1"/>
  <c r="AB137" i="1" s="1"/>
  <c r="Z41" i="2"/>
  <c r="Z42" i="2" s="1"/>
  <c r="Z43" i="2" s="1"/>
  <c r="AA40" i="2"/>
  <c r="AB78" i="1"/>
  <c r="AB75" i="1" s="1"/>
  <c r="AB76" i="1" s="1"/>
  <c r="AB77" i="1" s="1"/>
  <c r="AC79" i="1"/>
  <c r="X18" i="2"/>
  <c r="X19" i="2" s="1"/>
  <c r="Y17" i="2"/>
  <c r="Z13" i="2"/>
  <c r="Z14" i="2" s="1"/>
  <c r="Z15" i="2" s="1"/>
  <c r="AA12" i="2"/>
  <c r="AC29" i="2"/>
  <c r="AC30" i="2" s="1"/>
  <c r="AC31" i="2" s="1"/>
  <c r="AD28" i="2"/>
  <c r="AD29" i="2" s="1"/>
  <c r="AD30" i="2" s="1"/>
  <c r="AD31" i="2" s="1"/>
  <c r="AD66" i="1"/>
  <c r="AD67" i="1" s="1"/>
  <c r="AD64" i="1"/>
  <c r="AD65" i="1" s="1"/>
  <c r="AE63" i="1"/>
  <c r="AB87" i="1"/>
  <c r="AA90" i="1"/>
  <c r="AA91" i="1" s="1"/>
  <c r="AA88" i="1"/>
  <c r="AA89" i="1" s="1"/>
  <c r="AA29" i="1"/>
  <c r="AA30" i="1" s="1"/>
  <c r="AA31" i="1"/>
  <c r="AA32" i="1" s="1"/>
  <c r="AB28" i="1"/>
  <c r="Z120" i="1"/>
  <c r="Z121" i="1" s="1"/>
  <c r="Z118" i="1"/>
  <c r="Z119" i="1" s="1"/>
  <c r="AA117" i="1"/>
  <c r="AD21" i="2"/>
  <c r="AD22" i="2" s="1"/>
  <c r="AD23" i="2" s="1"/>
  <c r="AC22" i="2"/>
  <c r="AC23" i="2" s="1"/>
  <c r="AB156" i="1"/>
  <c r="AB157" i="1" s="1"/>
  <c r="AB154" i="1"/>
  <c r="AB155" i="1" s="1"/>
  <c r="AC153" i="1"/>
  <c r="AA28" i="3"/>
  <c r="AA29" i="3" s="1"/>
  <c r="AA30" i="3" s="1"/>
  <c r="AB27" i="3"/>
  <c r="Z44" i="2"/>
  <c r="Y45" i="2"/>
  <c r="Y46" i="2" s="1"/>
  <c r="Y47" i="2" s="1"/>
  <c r="Z24" i="2"/>
  <c r="Y25" i="2"/>
  <c r="Y26" i="2" s="1"/>
  <c r="Y27" i="2" s="1"/>
  <c r="AB132" i="1"/>
  <c r="AB129" i="1" s="1"/>
  <c r="AB130" i="1" s="1"/>
  <c r="AB131" i="1" s="1"/>
  <c r="AC133" i="1"/>
  <c r="AB160" i="1"/>
  <c r="AB161" i="1" s="1"/>
  <c r="AC159" i="1"/>
  <c r="AB162" i="1"/>
  <c r="AB163" i="1" s="1"/>
  <c r="Z60" i="1"/>
  <c r="Z61" i="1" s="1"/>
  <c r="Z58" i="1"/>
  <c r="Z59" i="1" s="1"/>
  <c r="AA57" i="1"/>
  <c r="X36" i="3"/>
  <c r="X37" i="3" s="1"/>
  <c r="X38" i="3" s="1"/>
  <c r="Y35" i="3"/>
  <c r="Z12" i="3"/>
  <c r="Z13" i="3" s="1"/>
  <c r="Z14" i="3" s="1"/>
  <c r="AA11" i="3"/>
  <c r="Z15" i="3"/>
  <c r="Y16" i="3"/>
  <c r="Y17" i="3" s="1"/>
  <c r="Y18" i="3" s="1"/>
  <c r="AE66" i="1" l="1"/>
  <c r="AE67" i="1" s="1"/>
  <c r="AE64" i="1"/>
  <c r="AE65" i="1" s="1"/>
  <c r="AB48" i="2"/>
  <c r="AA49" i="2"/>
  <c r="AA50" i="2" s="1"/>
  <c r="AA51" i="2" s="1"/>
  <c r="AB51" i="1"/>
  <c r="AB52" i="1" s="1"/>
  <c r="AB53" i="1"/>
  <c r="AB54" i="1" s="1"/>
  <c r="AC50" i="1"/>
  <c r="AA12" i="3"/>
  <c r="AA13" i="3" s="1"/>
  <c r="AA14" i="3" s="1"/>
  <c r="AB11" i="3"/>
  <c r="AC78" i="1"/>
  <c r="AC75" i="1" s="1"/>
  <c r="AC76" i="1" s="1"/>
  <c r="AC77" i="1" s="1"/>
  <c r="AD79" i="1"/>
  <c r="AD12" i="1"/>
  <c r="AE11" i="1"/>
  <c r="AE12" i="1" s="1"/>
  <c r="Z40" i="3"/>
  <c r="Z41" i="3" s="1"/>
  <c r="Z42" i="3" s="1"/>
  <c r="AA39" i="3"/>
  <c r="AB18" i="1"/>
  <c r="AC17" i="1"/>
  <c r="AA112" i="1"/>
  <c r="AA113" i="1" s="1"/>
  <c r="AB111" i="1"/>
  <c r="AA114" i="1"/>
  <c r="AA115" i="1" s="1"/>
  <c r="AB52" i="2"/>
  <c r="AA53" i="2"/>
  <c r="AA54" i="2" s="1"/>
  <c r="AA55" i="2" s="1"/>
  <c r="Y36" i="3"/>
  <c r="Y37" i="3" s="1"/>
  <c r="Y38" i="3" s="1"/>
  <c r="Z35" i="3"/>
  <c r="AC36" i="2"/>
  <c r="AB37" i="2"/>
  <c r="AB38" i="2" s="1"/>
  <c r="AB39" i="2" s="1"/>
  <c r="AC27" i="3"/>
  <c r="AB28" i="3"/>
  <c r="AB29" i="3" s="1"/>
  <c r="AB30" i="3" s="1"/>
  <c r="AB96" i="1"/>
  <c r="AB97" i="1" s="1"/>
  <c r="AC93" i="1"/>
  <c r="AB94" i="1"/>
  <c r="AB95" i="1" s="1"/>
  <c r="AA24" i="3"/>
  <c r="AA25" i="3" s="1"/>
  <c r="AA26" i="3" s="1"/>
  <c r="AB23" i="3"/>
  <c r="AC156" i="1"/>
  <c r="AC157" i="1" s="1"/>
  <c r="AC154" i="1"/>
  <c r="AC155" i="1" s="1"/>
  <c r="AD153" i="1"/>
  <c r="AB69" i="1"/>
  <c r="AA70" i="1"/>
  <c r="AA71" i="1" s="1"/>
  <c r="AA72" i="1"/>
  <c r="AA73" i="1" s="1"/>
  <c r="AA41" i="2"/>
  <c r="AA42" i="2" s="1"/>
  <c r="AA43" i="2" s="1"/>
  <c r="AB40" i="2"/>
  <c r="AA24" i="2"/>
  <c r="Z25" i="2"/>
  <c r="Z26" i="2" s="1"/>
  <c r="Z27" i="2" s="1"/>
  <c r="AA13" i="2"/>
  <c r="AA14" i="2" s="1"/>
  <c r="AA15" i="2" s="1"/>
  <c r="AB12" i="2"/>
  <c r="AB102" i="1"/>
  <c r="AB103" i="1" s="1"/>
  <c r="AC99" i="1"/>
  <c r="AB100" i="1"/>
  <c r="AB101" i="1" s="1"/>
  <c r="Z20" i="3"/>
  <c r="Z21" i="3" s="1"/>
  <c r="Z22" i="3" s="1"/>
  <c r="AA19" i="3"/>
  <c r="AC162" i="1"/>
  <c r="AC163" i="1" s="1"/>
  <c r="AC160" i="1"/>
  <c r="AC161" i="1" s="1"/>
  <c r="AD159" i="1"/>
  <c r="AA33" i="2"/>
  <c r="AA34" i="2" s="1"/>
  <c r="AA35" i="2" s="1"/>
  <c r="AB32" i="2"/>
  <c r="AD133" i="1"/>
  <c r="AC132" i="1"/>
  <c r="AC129" i="1" s="1"/>
  <c r="AC130" i="1" s="1"/>
  <c r="AC131" i="1" s="1"/>
  <c r="AB31" i="1"/>
  <c r="AB32" i="1" s="1"/>
  <c r="AB29" i="1"/>
  <c r="AB30" i="1" s="1"/>
  <c r="AC28" i="1"/>
  <c r="AD40" i="1"/>
  <c r="AE39" i="1"/>
  <c r="AE40" i="1" s="1"/>
  <c r="AE81" i="1"/>
  <c r="AD84" i="1"/>
  <c r="AD85" i="1" s="1"/>
  <c r="AD82" i="1"/>
  <c r="AD83" i="1" s="1"/>
  <c r="AB106" i="1"/>
  <c r="AB107" i="1" s="1"/>
  <c r="AB108" i="1"/>
  <c r="AB109" i="1" s="1"/>
  <c r="AC105" i="1"/>
  <c r="AA24" i="1"/>
  <c r="AB23" i="1"/>
  <c r="AA60" i="1"/>
  <c r="AA61" i="1" s="1"/>
  <c r="AA58" i="1"/>
  <c r="AA59" i="1" s="1"/>
  <c r="AB57" i="1"/>
  <c r="AD127" i="1"/>
  <c r="AC126" i="1"/>
  <c r="AC123" i="1" s="1"/>
  <c r="AC124" i="1" s="1"/>
  <c r="AC125" i="1" s="1"/>
  <c r="AD139" i="1"/>
  <c r="AC138" i="1"/>
  <c r="AC135" i="1" s="1"/>
  <c r="AC136" i="1" s="1"/>
  <c r="AC137" i="1" s="1"/>
  <c r="AC65" i="2"/>
  <c r="AC66" i="2" s="1"/>
  <c r="AC67" i="2" s="1"/>
  <c r="AD64" i="2"/>
  <c r="AD65" i="2" s="1"/>
  <c r="AD66" i="2" s="1"/>
  <c r="AD67" i="2" s="1"/>
  <c r="AD44" i="1"/>
  <c r="AC47" i="1"/>
  <c r="AC48" i="1" s="1"/>
  <c r="AC45" i="1"/>
  <c r="AC46" i="1" s="1"/>
  <c r="AB166" i="1"/>
  <c r="AB167" i="1" s="1"/>
  <c r="AB168" i="1"/>
  <c r="AB169" i="1" s="1"/>
  <c r="AC165" i="1"/>
  <c r="Z16" i="3"/>
  <c r="Z17" i="3" s="1"/>
  <c r="Z18" i="3" s="1"/>
  <c r="AA15" i="3"/>
  <c r="AA44" i="2"/>
  <c r="Z45" i="2"/>
  <c r="Z46" i="2" s="1"/>
  <c r="Z47" i="2" s="1"/>
  <c r="AA118" i="1"/>
  <c r="AA119" i="1" s="1"/>
  <c r="AB117" i="1"/>
  <c r="AA120" i="1"/>
  <c r="AA121" i="1" s="1"/>
  <c r="AC87" i="1"/>
  <c r="AB88" i="1"/>
  <c r="AB89" i="1" s="1"/>
  <c r="AB90" i="1"/>
  <c r="AB91" i="1" s="1"/>
  <c r="Z17" i="2"/>
  <c r="Y18" i="2"/>
  <c r="Y19" i="2" s="1"/>
  <c r="AB56" i="2"/>
  <c r="AA57" i="2"/>
  <c r="AA58" i="2" s="1"/>
  <c r="AA59" i="2" s="1"/>
  <c r="AB60" i="2"/>
  <c r="AA61" i="2"/>
  <c r="AA62" i="2" s="1"/>
  <c r="AA63" i="2" s="1"/>
  <c r="AA17" i="2" l="1"/>
  <c r="Z18" i="2"/>
  <c r="Z19" i="2" s="1"/>
  <c r="Z36" i="3"/>
  <c r="Z37" i="3" s="1"/>
  <c r="Z38" i="3" s="1"/>
  <c r="AA35" i="3"/>
  <c r="AA16" i="3"/>
  <c r="AA17" i="3" s="1"/>
  <c r="AA18" i="3" s="1"/>
  <c r="AB15" i="3"/>
  <c r="AC100" i="1"/>
  <c r="AC101" i="1" s="1"/>
  <c r="AD99" i="1"/>
  <c r="AC102" i="1"/>
  <c r="AC103" i="1" s="1"/>
  <c r="AB39" i="3"/>
  <c r="AA40" i="3"/>
  <c r="AA41" i="3" s="1"/>
  <c r="AA42" i="3" s="1"/>
  <c r="AC53" i="1"/>
  <c r="AC54" i="1" s="1"/>
  <c r="AC51" i="1"/>
  <c r="AC52" i="1" s="1"/>
  <c r="AD50" i="1"/>
  <c r="AD93" i="1"/>
  <c r="AC96" i="1"/>
  <c r="AC97" i="1" s="1"/>
  <c r="AC94" i="1"/>
  <c r="AC95" i="1" s="1"/>
  <c r="AE133" i="1"/>
  <c r="AE132" i="1" s="1"/>
  <c r="AE129" i="1" s="1"/>
  <c r="AE130" i="1" s="1"/>
  <c r="AE131" i="1" s="1"/>
  <c r="AD132" i="1"/>
  <c r="AD129" i="1" s="1"/>
  <c r="AD130" i="1" s="1"/>
  <c r="AD131" i="1" s="1"/>
  <c r="AC168" i="1"/>
  <c r="AC169" i="1" s="1"/>
  <c r="AD165" i="1"/>
  <c r="AC166" i="1"/>
  <c r="AC167" i="1" s="1"/>
  <c r="AD160" i="1"/>
  <c r="AD161" i="1" s="1"/>
  <c r="AE159" i="1"/>
  <c r="AD162" i="1"/>
  <c r="AD163" i="1" s="1"/>
  <c r="AC12" i="2"/>
  <c r="AB13" i="2"/>
  <c r="AB14" i="2" s="1"/>
  <c r="AB15" i="2" s="1"/>
  <c r="AB70" i="1"/>
  <c r="AB71" i="1" s="1"/>
  <c r="AB72" i="1"/>
  <c r="AB73" i="1" s="1"/>
  <c r="AC69" i="1"/>
  <c r="AC52" i="2"/>
  <c r="AB53" i="2"/>
  <c r="AB54" i="2" s="1"/>
  <c r="AB55" i="2" s="1"/>
  <c r="AB24" i="1"/>
  <c r="AC23" i="1"/>
  <c r="AD87" i="1"/>
  <c r="AC90" i="1"/>
  <c r="AC91" i="1" s="1"/>
  <c r="AC88" i="1"/>
  <c r="AC89" i="1" s="1"/>
  <c r="AC60" i="2"/>
  <c r="AB61" i="2"/>
  <c r="AB62" i="2" s="1"/>
  <c r="AB63" i="2" s="1"/>
  <c r="AE139" i="1"/>
  <c r="AE138" i="1" s="1"/>
  <c r="AE135" i="1" s="1"/>
  <c r="AE136" i="1" s="1"/>
  <c r="AE137" i="1" s="1"/>
  <c r="AD138" i="1"/>
  <c r="AD135" i="1" s="1"/>
  <c r="AD136" i="1" s="1"/>
  <c r="AD137" i="1" s="1"/>
  <c r="AC108" i="1"/>
  <c r="AC109" i="1" s="1"/>
  <c r="AC106" i="1"/>
  <c r="AC107" i="1" s="1"/>
  <c r="AD105" i="1"/>
  <c r="AC31" i="1"/>
  <c r="AC32" i="1" s="1"/>
  <c r="AC29" i="1"/>
  <c r="AC30" i="1" s="1"/>
  <c r="AD28" i="1"/>
  <c r="AD156" i="1"/>
  <c r="AD157" i="1" s="1"/>
  <c r="AD154" i="1"/>
  <c r="AD155" i="1" s="1"/>
  <c r="AE153" i="1"/>
  <c r="AE84" i="1"/>
  <c r="AE85" i="1" s="1"/>
  <c r="AE82" i="1"/>
  <c r="AE83" i="1" s="1"/>
  <c r="AE44" i="1"/>
  <c r="AD47" i="1"/>
  <c r="AD48" i="1" s="1"/>
  <c r="AD45" i="1"/>
  <c r="AD46" i="1" s="1"/>
  <c r="AB44" i="2"/>
  <c r="AA45" i="2"/>
  <c r="AA46" i="2" s="1"/>
  <c r="AA47" i="2" s="1"/>
  <c r="AB33" i="2"/>
  <c r="AB34" i="2" s="1"/>
  <c r="AB35" i="2" s="1"/>
  <c r="AC32" i="2"/>
  <c r="AB118" i="1"/>
  <c r="AB119" i="1" s="1"/>
  <c r="AC117" i="1"/>
  <c r="AB120" i="1"/>
  <c r="AB121" i="1" s="1"/>
  <c r="AD27" i="3"/>
  <c r="AD28" i="3" s="1"/>
  <c r="AD29" i="3" s="1"/>
  <c r="AD30" i="3" s="1"/>
  <c r="AC28" i="3"/>
  <c r="AC29" i="3" s="1"/>
  <c r="AC30" i="3" s="1"/>
  <c r="AB112" i="1"/>
  <c r="AB113" i="1" s="1"/>
  <c r="AB114" i="1"/>
  <c r="AB115" i="1" s="1"/>
  <c r="AC111" i="1"/>
  <c r="AD78" i="1"/>
  <c r="AD75" i="1" s="1"/>
  <c r="AD76" i="1" s="1"/>
  <c r="AD77" i="1" s="1"/>
  <c r="AE79" i="1"/>
  <c r="AE78" i="1" s="1"/>
  <c r="AE75" i="1" s="1"/>
  <c r="AE76" i="1" s="1"/>
  <c r="AE77" i="1" s="1"/>
  <c r="AB49" i="2"/>
  <c r="AB50" i="2" s="1"/>
  <c r="AB51" i="2" s="1"/>
  <c r="AC48" i="2"/>
  <c r="AC56" i="2"/>
  <c r="AB57" i="2"/>
  <c r="AB58" i="2" s="1"/>
  <c r="AB59" i="2" s="1"/>
  <c r="AD126" i="1"/>
  <c r="AD123" i="1" s="1"/>
  <c r="AD124" i="1" s="1"/>
  <c r="AD125" i="1" s="1"/>
  <c r="AE127" i="1"/>
  <c r="AE126" i="1" s="1"/>
  <c r="AE123" i="1" s="1"/>
  <c r="AE124" i="1" s="1"/>
  <c r="AE125" i="1" s="1"/>
  <c r="AB19" i="3"/>
  <c r="AA20" i="3"/>
  <c r="AA21" i="3" s="1"/>
  <c r="AA22" i="3" s="1"/>
  <c r="AA25" i="2"/>
  <c r="AA26" i="2" s="1"/>
  <c r="AA27" i="2" s="1"/>
  <c r="AB24" i="2"/>
  <c r="AB60" i="1"/>
  <c r="AB61" i="1" s="1"/>
  <c r="AB58" i="1"/>
  <c r="AB59" i="1" s="1"/>
  <c r="AC57" i="1"/>
  <c r="AB41" i="2"/>
  <c r="AB42" i="2" s="1"/>
  <c r="AB43" i="2" s="1"/>
  <c r="AC40" i="2"/>
  <c r="AB24" i="3"/>
  <c r="AB25" i="3" s="1"/>
  <c r="AB26" i="3" s="1"/>
  <c r="AC23" i="3"/>
  <c r="AC37" i="2"/>
  <c r="AC38" i="2" s="1"/>
  <c r="AC39" i="2" s="1"/>
  <c r="AD36" i="2"/>
  <c r="AD37" i="2" s="1"/>
  <c r="AD38" i="2" s="1"/>
  <c r="AD39" i="2" s="1"/>
  <c r="AC18" i="1"/>
  <c r="AD17" i="1"/>
  <c r="AB12" i="3"/>
  <c r="AB13" i="3" s="1"/>
  <c r="AB14" i="3" s="1"/>
  <c r="AC11" i="3"/>
  <c r="AC57" i="2" l="1"/>
  <c r="AC58" i="2" s="1"/>
  <c r="AC59" i="2" s="1"/>
  <c r="AD56" i="2"/>
  <c r="AD57" i="2" s="1"/>
  <c r="AD58" i="2" s="1"/>
  <c r="AD59" i="2" s="1"/>
  <c r="AB45" i="2"/>
  <c r="AB46" i="2" s="1"/>
  <c r="AB47" i="2" s="1"/>
  <c r="AC44" i="2"/>
  <c r="AE162" i="1"/>
  <c r="AE163" i="1" s="1"/>
  <c r="AE160" i="1"/>
  <c r="AE161" i="1" s="1"/>
  <c r="AE99" i="1"/>
  <c r="AD100" i="1"/>
  <c r="AD101" i="1" s="1"/>
  <c r="AD102" i="1"/>
  <c r="AD103" i="1" s="1"/>
  <c r="AB16" i="3"/>
  <c r="AB17" i="3" s="1"/>
  <c r="AB18" i="3" s="1"/>
  <c r="AC15" i="3"/>
  <c r="AE47" i="1"/>
  <c r="AE48" i="1" s="1"/>
  <c r="AE45" i="1"/>
  <c r="AE46" i="1" s="1"/>
  <c r="AE105" i="1"/>
  <c r="AD106" i="1"/>
  <c r="AD107" i="1" s="1"/>
  <c r="AD108" i="1"/>
  <c r="AD109" i="1" s="1"/>
  <c r="AA36" i="3"/>
  <c r="AA37" i="3" s="1"/>
  <c r="AA38" i="3" s="1"/>
  <c r="AB35" i="3"/>
  <c r="AC49" i="2"/>
  <c r="AC50" i="2" s="1"/>
  <c r="AC51" i="2" s="1"/>
  <c r="AD48" i="2"/>
  <c r="AD49" i="2" s="1"/>
  <c r="AD50" i="2" s="1"/>
  <c r="AD51" i="2" s="1"/>
  <c r="AD31" i="1"/>
  <c r="AD32" i="1" s="1"/>
  <c r="AD29" i="1"/>
  <c r="AD30" i="1" s="1"/>
  <c r="AE28" i="1"/>
  <c r="AD69" i="1"/>
  <c r="AC70" i="1"/>
  <c r="AC71" i="1" s="1"/>
  <c r="AC72" i="1"/>
  <c r="AC73" i="1" s="1"/>
  <c r="AE165" i="1"/>
  <c r="AD168" i="1"/>
  <c r="AD169" i="1" s="1"/>
  <c r="AD166" i="1"/>
  <c r="AD167" i="1" s="1"/>
  <c r="AC53" i="2"/>
  <c r="AC54" i="2" s="1"/>
  <c r="AC55" i="2" s="1"/>
  <c r="AD52" i="2"/>
  <c r="AD53" i="2" s="1"/>
  <c r="AD54" i="2" s="1"/>
  <c r="AD55" i="2" s="1"/>
  <c r="AD96" i="1"/>
  <c r="AD97" i="1" s="1"/>
  <c r="AD94" i="1"/>
  <c r="AD95" i="1" s="1"/>
  <c r="AE93" i="1"/>
  <c r="AC24" i="3"/>
  <c r="AC25" i="3" s="1"/>
  <c r="AC26" i="3" s="1"/>
  <c r="AD23" i="3"/>
  <c r="AD24" i="3" s="1"/>
  <c r="AD25" i="3" s="1"/>
  <c r="AD26" i="3" s="1"/>
  <c r="AD60" i="2"/>
  <c r="AD61" i="2" s="1"/>
  <c r="AD62" i="2" s="1"/>
  <c r="AD63" i="2" s="1"/>
  <c r="AC61" i="2"/>
  <c r="AC62" i="2" s="1"/>
  <c r="AC63" i="2" s="1"/>
  <c r="AD53" i="1"/>
  <c r="AD54" i="1" s="1"/>
  <c r="AD51" i="1"/>
  <c r="AD52" i="1" s="1"/>
  <c r="AE50" i="1"/>
  <c r="AB20" i="3"/>
  <c r="AB21" i="3" s="1"/>
  <c r="AB22" i="3" s="1"/>
  <c r="AC19" i="3"/>
  <c r="AC24" i="2"/>
  <c r="AB25" i="2"/>
  <c r="AB26" i="2" s="1"/>
  <c r="AB27" i="2" s="1"/>
  <c r="AD117" i="1"/>
  <c r="AC118" i="1"/>
  <c r="AC119" i="1" s="1"/>
  <c r="AC120" i="1"/>
  <c r="AC121" i="1" s="1"/>
  <c r="AC12" i="3"/>
  <c r="AC13" i="3" s="1"/>
  <c r="AC14" i="3" s="1"/>
  <c r="AD11" i="3"/>
  <c r="AD12" i="3" s="1"/>
  <c r="AD13" i="3" s="1"/>
  <c r="AD14" i="3" s="1"/>
  <c r="AC41" i="2"/>
  <c r="AC42" i="2" s="1"/>
  <c r="AC43" i="2" s="1"/>
  <c r="AD40" i="2"/>
  <c r="AD41" i="2" s="1"/>
  <c r="AD42" i="2" s="1"/>
  <c r="AD43" i="2" s="1"/>
  <c r="AC114" i="1"/>
  <c r="AC115" i="1" s="1"/>
  <c r="AC112" i="1"/>
  <c r="AC113" i="1" s="1"/>
  <c r="AD111" i="1"/>
  <c r="AD32" i="2"/>
  <c r="AD33" i="2" s="1"/>
  <c r="AD34" i="2" s="1"/>
  <c r="AD35" i="2" s="1"/>
  <c r="AC33" i="2"/>
  <c r="AC34" i="2" s="1"/>
  <c r="AC35" i="2" s="1"/>
  <c r="AE87" i="1"/>
  <c r="AD90" i="1"/>
  <c r="AD91" i="1" s="1"/>
  <c r="AD88" i="1"/>
  <c r="AD89" i="1" s="1"/>
  <c r="AD18" i="1"/>
  <c r="AE17" i="1"/>
  <c r="AE18" i="1" s="1"/>
  <c r="AC60" i="1"/>
  <c r="AC61" i="1" s="1"/>
  <c r="AC58" i="1"/>
  <c r="AC59" i="1" s="1"/>
  <c r="AD57" i="1"/>
  <c r="AE156" i="1"/>
  <c r="AE157" i="1" s="1"/>
  <c r="AE154" i="1"/>
  <c r="AE155" i="1" s="1"/>
  <c r="AD23" i="1"/>
  <c r="AC24" i="1"/>
  <c r="AD12" i="2"/>
  <c r="AD13" i="2" s="1"/>
  <c r="AD14" i="2" s="1"/>
  <c r="AD15" i="2" s="1"/>
  <c r="AC13" i="2"/>
  <c r="AC14" i="2" s="1"/>
  <c r="AC15" i="2" s="1"/>
  <c r="AB40" i="3"/>
  <c r="AB41" i="3" s="1"/>
  <c r="AB42" i="3" s="1"/>
  <c r="AC39" i="3"/>
  <c r="AB17" i="2"/>
  <c r="AA18" i="2"/>
  <c r="AA19" i="2" s="1"/>
  <c r="AE100" i="1" l="1"/>
  <c r="AE101" i="1" s="1"/>
  <c r="AE102" i="1"/>
  <c r="AE103" i="1" s="1"/>
  <c r="AE108" i="1"/>
  <c r="AE109" i="1" s="1"/>
  <c r="AE106" i="1"/>
  <c r="AE107" i="1" s="1"/>
  <c r="AE31" i="1"/>
  <c r="AE32" i="1" s="1"/>
  <c r="AE29" i="1"/>
  <c r="AE30" i="1" s="1"/>
  <c r="AE117" i="1"/>
  <c r="AD120" i="1"/>
  <c r="AD121" i="1" s="1"/>
  <c r="AD118" i="1"/>
  <c r="AD119" i="1" s="1"/>
  <c r="AE23" i="1"/>
  <c r="AE24" i="1" s="1"/>
  <c r="AD24" i="1"/>
  <c r="AD24" i="2"/>
  <c r="AD25" i="2" s="1"/>
  <c r="AD26" i="2" s="1"/>
  <c r="AD27" i="2" s="1"/>
  <c r="AC25" i="2"/>
  <c r="AC26" i="2" s="1"/>
  <c r="AC27" i="2" s="1"/>
  <c r="AD44" i="2"/>
  <c r="AD45" i="2" s="1"/>
  <c r="AD46" i="2" s="1"/>
  <c r="AD47" i="2" s="1"/>
  <c r="AC45" i="2"/>
  <c r="AC46" i="2" s="1"/>
  <c r="AC47" i="2" s="1"/>
  <c r="AE69" i="1"/>
  <c r="AD72" i="1"/>
  <c r="AD73" i="1" s="1"/>
  <c r="AD70" i="1"/>
  <c r="AD71" i="1" s="1"/>
  <c r="AC20" i="3"/>
  <c r="AC21" i="3" s="1"/>
  <c r="AC22" i="3" s="1"/>
  <c r="AD19" i="3"/>
  <c r="AD20" i="3" s="1"/>
  <c r="AD21" i="3" s="1"/>
  <c r="AD22" i="3" s="1"/>
  <c r="AE168" i="1"/>
  <c r="AE169" i="1" s="1"/>
  <c r="AE166" i="1"/>
  <c r="AE167" i="1" s="1"/>
  <c r="AC16" i="3"/>
  <c r="AC17" i="3" s="1"/>
  <c r="AC18" i="3" s="1"/>
  <c r="AD15" i="3"/>
  <c r="AD16" i="3" s="1"/>
  <c r="AD17" i="3" s="1"/>
  <c r="AD18" i="3" s="1"/>
  <c r="AD114" i="1"/>
  <c r="AD115" i="1" s="1"/>
  <c r="AD112" i="1"/>
  <c r="AD113" i="1" s="1"/>
  <c r="AE111" i="1"/>
  <c r="AB18" i="2"/>
  <c r="AB19" i="2" s="1"/>
  <c r="AC17" i="2"/>
  <c r="AE90" i="1"/>
  <c r="AE91" i="1" s="1"/>
  <c r="AE88" i="1"/>
  <c r="AE89" i="1" s="1"/>
  <c r="AE96" i="1"/>
  <c r="AE97" i="1" s="1"/>
  <c r="AE94" i="1"/>
  <c r="AE95" i="1" s="1"/>
  <c r="AC35" i="3"/>
  <c r="AB36" i="3"/>
  <c r="AB37" i="3" s="1"/>
  <c r="AB38" i="3" s="1"/>
  <c r="AD39" i="3"/>
  <c r="AD40" i="3" s="1"/>
  <c r="AD41" i="3" s="1"/>
  <c r="AD42" i="3" s="1"/>
  <c r="AC40" i="3"/>
  <c r="AC41" i="3" s="1"/>
  <c r="AC42" i="3" s="1"/>
  <c r="AE57" i="1"/>
  <c r="AD60" i="1"/>
  <c r="AD61" i="1" s="1"/>
  <c r="AD58" i="1"/>
  <c r="AD59" i="1" s="1"/>
  <c r="AE53" i="1"/>
  <c r="AE54" i="1" s="1"/>
  <c r="AE51" i="1"/>
  <c r="AE52" i="1" s="1"/>
  <c r="AE58" i="1" l="1"/>
  <c r="AE59" i="1" s="1"/>
  <c r="AE60" i="1"/>
  <c r="AE61" i="1" s="1"/>
  <c r="AE72" i="1"/>
  <c r="AE73" i="1" s="1"/>
  <c r="AE70" i="1"/>
  <c r="AE71" i="1" s="1"/>
  <c r="AE120" i="1"/>
  <c r="AE121" i="1" s="1"/>
  <c r="AE118" i="1"/>
  <c r="AE119" i="1" s="1"/>
  <c r="AD17" i="2"/>
  <c r="AD18" i="2" s="1"/>
  <c r="AD19" i="2" s="1"/>
  <c r="AC18" i="2"/>
  <c r="AC19" i="2" s="1"/>
  <c r="AE112" i="1"/>
  <c r="AE113" i="1" s="1"/>
  <c r="AE114" i="1"/>
  <c r="AE115" i="1" s="1"/>
  <c r="AC36" i="3"/>
  <c r="AC37" i="3" s="1"/>
  <c r="AC38" i="3" s="1"/>
  <c r="AD35" i="3"/>
  <c r="AD36" i="3" s="1"/>
  <c r="AD37" i="3" s="1"/>
  <c r="AD38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48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ID#AAABMG_QDlk
Tiffany Tung    (2024-04-17 21:48:39)
update to classified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B4PCXSqLDY3x3PEXhXgqtz+jIvA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ID#AAABLFf7tGo
Keisha Smith    (2023-06-22 18:43:39)
@tiffany.tung@aimsk12.org @marisol.magana@aimsk12.org updated days based upon Marisol confirmation email 6/22
_Assigned to Tiffany Tung_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iYpBGYwUwbGvt0ZSuhMVGXQmgMA=="/>
    </ext>
  </extLst>
</comments>
</file>

<file path=xl/sharedStrings.xml><?xml version="1.0" encoding="utf-8"?>
<sst xmlns="http://schemas.openxmlformats.org/spreadsheetml/2006/main" count="425" uniqueCount="129">
  <si>
    <t>*increments of 1.5%</t>
  </si>
  <si>
    <t>FTE: FULL TIME EQUIVALENT</t>
  </si>
  <si>
    <t>23-24 DRAFT</t>
  </si>
  <si>
    <t>DAYS PER YEAR</t>
  </si>
  <si>
    <t>HOURS PER DAY</t>
  </si>
  <si>
    <t>12 MONTH POSITION</t>
  </si>
  <si>
    <t>11 MONTH POSITION</t>
  </si>
  <si>
    <t>CERTIFICATED MANAGEMENT</t>
  </si>
  <si>
    <t>PCN</t>
  </si>
  <si>
    <t>Hours per PP</t>
  </si>
  <si>
    <t>STEP I</t>
  </si>
  <si>
    <t>STEP II</t>
  </si>
  <si>
    <t>STEP III</t>
  </si>
  <si>
    <t>STEP IV</t>
  </si>
  <si>
    <t>STEP V</t>
  </si>
  <si>
    <t>STEP VI</t>
  </si>
  <si>
    <t>Step VII</t>
  </si>
  <si>
    <t>STEP VIII</t>
  </si>
  <si>
    <t>STEP VIIII</t>
  </si>
  <si>
    <t>STEP X</t>
  </si>
  <si>
    <t>STEP XI</t>
  </si>
  <si>
    <t>STEP XII</t>
  </si>
  <si>
    <t>STEP XIII</t>
  </si>
  <si>
    <t>STEP XIV</t>
  </si>
  <si>
    <t>STEP XV</t>
  </si>
  <si>
    <t>STEP XVI</t>
  </si>
  <si>
    <t>STEP XVII</t>
  </si>
  <si>
    <t>STEP XVIII</t>
  </si>
  <si>
    <t>STEP XVIIII</t>
  </si>
  <si>
    <t>STEP XX</t>
  </si>
  <si>
    <t>STEP XXI</t>
  </si>
  <si>
    <t>STEP XXII</t>
  </si>
  <si>
    <t>STEP XXIII</t>
  </si>
  <si>
    <t>STEP XXVI</t>
  </si>
  <si>
    <t>STEP XXVII</t>
  </si>
  <si>
    <t>STEP XXVIII</t>
  </si>
  <si>
    <t>STEP XXIIII</t>
  </si>
  <si>
    <t>STEP XXX</t>
  </si>
  <si>
    <t>Head of School</t>
  </si>
  <si>
    <t>Monthly</t>
  </si>
  <si>
    <t>PPP</t>
  </si>
  <si>
    <t>Daily</t>
  </si>
  <si>
    <t>Hourly</t>
  </si>
  <si>
    <t>Head of Academics/Head of Divison</t>
  </si>
  <si>
    <t>Dean of Schools</t>
  </si>
  <si>
    <t>Classified Director</t>
  </si>
  <si>
    <t>CLASSIFIED MANAGEMENT</t>
  </si>
  <si>
    <t>Chief Business Officer</t>
  </si>
  <si>
    <t>Classified Manager</t>
  </si>
  <si>
    <t>CLASSIFIED</t>
  </si>
  <si>
    <t>Coordinator of Human Resources</t>
  </si>
  <si>
    <t>Education Coordinator</t>
  </si>
  <si>
    <t>Coordanator Postion Control</t>
  </si>
  <si>
    <t>Credential Analyst</t>
  </si>
  <si>
    <t>Coordinator of Business Services</t>
  </si>
  <si>
    <t>Technology Coordinator</t>
  </si>
  <si>
    <t>she w</t>
  </si>
  <si>
    <t>Fiscal Technician</t>
  </si>
  <si>
    <t>AfterSchool Program Coordinator</t>
  </si>
  <si>
    <t>Coordinator  - Classified</t>
  </si>
  <si>
    <t>Grant Writer</t>
  </si>
  <si>
    <t>Executive Assistant</t>
  </si>
  <si>
    <t>Administrative Assistant I</t>
  </si>
  <si>
    <t>12 MONTH POSITION: Site Based</t>
  </si>
  <si>
    <t>Administrative Assistant II</t>
  </si>
  <si>
    <t>Administrative Assistant III</t>
  </si>
  <si>
    <t>12 MONTH POSITION: CENTRAL</t>
  </si>
  <si>
    <t>Board Secretary</t>
  </si>
  <si>
    <t>Clerk I: 11 Month. Front Desk Clerk I, Food Service Clerk</t>
  </si>
  <si>
    <t>11 MONTH POSITION: Site Based</t>
  </si>
  <si>
    <t>Clerk II: 11 Month</t>
  </si>
  <si>
    <t>Clerk III : 11 Month</t>
  </si>
  <si>
    <t>Instructional Aide I</t>
  </si>
  <si>
    <t>Instructional Aide II</t>
  </si>
  <si>
    <t>Instructional Aide III</t>
  </si>
  <si>
    <t>OTHER CERTIFICATED</t>
  </si>
  <si>
    <t>Counselor</t>
  </si>
  <si>
    <t>Coordinator - Cerificated</t>
  </si>
  <si>
    <t>ELD Coordinator</t>
  </si>
  <si>
    <t>TRUE HOURS</t>
  </si>
  <si>
    <t>HOURS PER Pay Period</t>
  </si>
  <si>
    <t>Hours / year</t>
  </si>
  <si>
    <t>Pay periods</t>
  </si>
  <si>
    <t>Director/Coordinator/Administrative</t>
  </si>
  <si>
    <t>AIMS maintains 80.33 here to remain consistent historically</t>
  </si>
  <si>
    <t>Student Support</t>
  </si>
  <si>
    <t>Based on TRUE HOURS - see above</t>
  </si>
  <si>
    <t>Position</t>
  </si>
  <si>
    <t xml:space="preserve"> Director- Certificated</t>
  </si>
  <si>
    <t>Dean of Schools/Students- Certificated</t>
  </si>
  <si>
    <t xml:space="preserve"> Director-Classified</t>
  </si>
  <si>
    <t xml:space="preserve">Executive Assistant- Classified </t>
  </si>
  <si>
    <t>Manager-Classified</t>
  </si>
  <si>
    <t>Coach-Instructional - Certificated</t>
  </si>
  <si>
    <t>Counselor-SEL -Certificted</t>
  </si>
  <si>
    <t>11 MONTH POSITION: Central</t>
  </si>
  <si>
    <t>Counselor-Academic- Certificated</t>
  </si>
  <si>
    <t xml:space="preserve">Community Liasion- Classified </t>
  </si>
  <si>
    <t>Coordinator  - Certificated</t>
  </si>
  <si>
    <t>Analyst</t>
  </si>
  <si>
    <t>Ombudsperson-Classified</t>
  </si>
  <si>
    <t>Clerk -Central Office</t>
  </si>
  <si>
    <t xml:space="preserve">Administrative Assistant </t>
  </si>
  <si>
    <t>Instructional Aide</t>
  </si>
  <si>
    <t>Teachers Assistant</t>
  </si>
  <si>
    <t>Secretary</t>
  </si>
  <si>
    <t xml:space="preserve">K12 Clerk :  School Site </t>
  </si>
  <si>
    <t>Campus Supervisor</t>
  </si>
  <si>
    <t>New Position (Custodian)</t>
  </si>
  <si>
    <t>Facilties Manager</t>
  </si>
  <si>
    <t>Maintence Coordinator/Technician</t>
  </si>
  <si>
    <t>12 month</t>
  </si>
  <si>
    <t>Custodian-maintenance and repair</t>
  </si>
  <si>
    <t>AMERICAN INDIAN MODEL SCHOOLS</t>
  </si>
  <si>
    <t>Pay Periods</t>
  </si>
  <si>
    <r>
      <rPr>
        <b/>
        <sz val="12"/>
        <color theme="1"/>
        <rFont val="Arial"/>
      </rPr>
      <t>Teacher Salary Schedule</t>
    </r>
  </si>
  <si>
    <t>Hours per pay period</t>
  </si>
  <si>
    <r>
      <rPr>
        <b/>
        <sz val="12"/>
        <color theme="1"/>
        <rFont val="Arial"/>
      </rPr>
      <t>Years</t>
    </r>
  </si>
  <si>
    <r>
      <rPr>
        <b/>
        <sz val="12"/>
        <color theme="1"/>
        <rFont val="Arial"/>
      </rPr>
      <t>BA Degree</t>
    </r>
  </si>
  <si>
    <t>BA Degree 8%</t>
  </si>
  <si>
    <r>
      <rPr>
        <b/>
        <sz val="12"/>
        <color theme="1"/>
        <rFont val="Arial"/>
      </rPr>
      <t>MA Degree</t>
    </r>
  </si>
  <si>
    <t>MA Degree 8%</t>
  </si>
  <si>
    <r>
      <rPr>
        <b/>
        <sz val="12"/>
        <color theme="1"/>
        <rFont val="Arial"/>
      </rPr>
      <t>DOC Degree</t>
    </r>
  </si>
  <si>
    <t>DOC Degree 8%</t>
  </si>
  <si>
    <t>BA Annual</t>
  </si>
  <si>
    <t>MA Annual</t>
  </si>
  <si>
    <t>Doc Annual</t>
  </si>
  <si>
    <t>Rows to the left</t>
  </si>
  <si>
    <t xml:space="preserve">* FY2024-2025  reflects 8% increase from prior FY23/24 Salary Schedule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</si>
</sst>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_(* #,##0_);_(* \(#,##0\);_(* &quot;-&quot;??_);_(@_)"/>
    <numFmt numFmtId="165" formatCode="&quot;$&quot;#,##0"/>
    <numFmt numFmtId="166" formatCode="\$#,##0"/>
    <numFmt numFmtId="167" formatCode="&quot;$&quot;#,##0.00"/>
    <numFmt numFmtId="168" formatCode="\$0"/>
  </numFmts>
  <fonts count="26" x14ac:knownFonts="1">
    <font>
      <sz val="11"/>
      <color theme="1"/>
      <name val="Calibri"/>
      <scheme val="minor"/>
    </font>
    <font>
      <sz val="11"/>
      <color theme="1"/>
      <name val="Calibri"/>
    </font>
    <font>
      <b/>
      <u/>
      <sz val="11"/>
      <color theme="1"/>
      <name val="Calibri"/>
    </font>
    <font>
      <b/>
      <sz val="14"/>
      <color rgb="FFFF0000"/>
      <name val="Calibri"/>
    </font>
    <font>
      <b/>
      <sz val="11"/>
      <color theme="1"/>
      <name val="Calibri"/>
    </font>
    <font>
      <i/>
      <sz val="11"/>
      <color theme="1"/>
      <name val="Calibri"/>
    </font>
    <font>
      <b/>
      <sz val="14"/>
      <color theme="1"/>
      <name val="Calibri"/>
    </font>
    <font>
      <b/>
      <sz val="11"/>
      <color rgb="FF0070C0"/>
      <name val="Calibri"/>
    </font>
    <font>
      <sz val="11"/>
      <name val="Calibri"/>
    </font>
    <font>
      <b/>
      <u/>
      <sz val="8"/>
      <color rgb="FFFF0000"/>
      <name val="Calibri"/>
    </font>
    <font>
      <sz val="11"/>
      <color rgb="FF0070C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5"/>
      <color theme="1"/>
      <name val="Arial"/>
    </font>
    <font>
      <sz val="10"/>
      <color rgb="FF000000"/>
      <name val="Calibri"/>
    </font>
    <font>
      <b/>
      <sz val="12"/>
      <color theme="1"/>
      <name val="Times New Roman"/>
    </font>
    <font>
      <b/>
      <sz val="12"/>
      <color theme="1"/>
      <name val="Arial"/>
    </font>
    <font>
      <sz val="10"/>
      <color rgb="FF000000"/>
      <name val="Times New Roman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Times New Roman"/>
    </font>
    <font>
      <sz val="8"/>
      <color rgb="FF000000"/>
      <name val="Calibri"/>
    </font>
    <font>
      <b/>
      <i/>
      <sz val="11"/>
      <color rgb="FF000000"/>
      <name val="Times New Roman"/>
    </font>
    <font>
      <sz val="9"/>
      <color theme="1"/>
      <name val="Arial"/>
    </font>
    <font>
      <b/>
      <sz val="9"/>
      <color theme="1"/>
      <name val="Arial"/>
    </font>
    <font>
      <sz val="9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BFBFBF"/>
      </left>
      <right style="thick">
        <color rgb="FFBFBFBF"/>
      </right>
      <top style="thick">
        <color rgb="FFBFBFBF"/>
      </top>
      <bottom style="thick">
        <color rgb="FFBFBFBF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4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3" fillId="2" borderId="2" xfId="0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44" fontId="1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164" fontId="1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/>
    <xf numFmtId="0" fontId="3" fillId="3" borderId="2" xfId="0" applyFont="1" applyFill="1" applyBorder="1"/>
    <xf numFmtId="0" fontId="4" fillId="0" borderId="4" xfId="0" applyFont="1" applyBorder="1" applyAlignment="1">
      <alignment horizontal="right"/>
    </xf>
    <xf numFmtId="0" fontId="6" fillId="0" borderId="0" xfId="0" applyFont="1"/>
    <xf numFmtId="0" fontId="1" fillId="0" borderId="1" xfId="0" applyFont="1" applyBorder="1"/>
    <xf numFmtId="0" fontId="9" fillId="0" borderId="0" xfId="0" applyFont="1" applyAlignment="1">
      <alignment horizontal="center"/>
    </xf>
    <xf numFmtId="44" fontId="7" fillId="0" borderId="8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12" xfId="0" applyFont="1" applyBorder="1" applyAlignment="1">
      <alignment horizontal="right"/>
    </xf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1" fillId="0" borderId="0" xfId="0" applyFont="1"/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4" fontId="10" fillId="0" borderId="1" xfId="0" applyNumberFormat="1" applyFont="1" applyBorder="1"/>
    <xf numFmtId="0" fontId="4" fillId="6" borderId="1" xfId="0" applyFont="1" applyFill="1" applyBorder="1"/>
    <xf numFmtId="44" fontId="1" fillId="6" borderId="1" xfId="0" applyNumberFormat="1" applyFont="1" applyFill="1" applyBorder="1"/>
    <xf numFmtId="0" fontId="1" fillId="6" borderId="2" xfId="0" applyFont="1" applyFill="1" applyBorder="1"/>
    <xf numFmtId="0" fontId="4" fillId="4" borderId="1" xfId="0" applyFont="1" applyFill="1" applyBorder="1"/>
    <xf numFmtId="0" fontId="12" fillId="4" borderId="1" xfId="0" applyFont="1" applyFill="1" applyBorder="1" applyAlignment="1"/>
    <xf numFmtId="0" fontId="12" fillId="0" borderId="1" xfId="0" applyFont="1" applyBorder="1" applyAlignment="1"/>
    <xf numFmtId="165" fontId="11" fillId="0" borderId="0" xfId="0" applyNumberFormat="1" applyFont="1" applyAlignment="1"/>
    <xf numFmtId="0" fontId="11" fillId="0" borderId="1" xfId="0" applyFont="1" applyBorder="1"/>
    <xf numFmtId="0" fontId="11" fillId="0" borderId="0" xfId="0" applyFont="1" applyAlignment="1"/>
    <xf numFmtId="0" fontId="14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7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right" wrapText="1"/>
    </xf>
    <xf numFmtId="0" fontId="18" fillId="0" borderId="20" xfId="0" applyFont="1" applyBorder="1" applyAlignment="1">
      <alignment horizontal="right" wrapText="1"/>
    </xf>
    <xf numFmtId="0" fontId="18" fillId="0" borderId="21" xfId="0" applyFont="1" applyBorder="1" applyAlignment="1">
      <alignment horizontal="right" wrapText="1"/>
    </xf>
    <xf numFmtId="1" fontId="19" fillId="0" borderId="1" xfId="0" applyNumberFormat="1" applyFont="1" applyBorder="1" applyAlignment="1">
      <alignment horizontal="right" vertical="top" shrinkToFit="1"/>
    </xf>
    <xf numFmtId="166" fontId="19" fillId="0" borderId="1" xfId="0" applyNumberFormat="1" applyFont="1" applyBorder="1" applyAlignment="1">
      <alignment horizontal="center" vertical="top" shrinkToFit="1"/>
    </xf>
    <xf numFmtId="0" fontId="20" fillId="0" borderId="19" xfId="0" applyFont="1" applyBorder="1" applyAlignment="1">
      <alignment horizontal="left" vertical="top" wrapText="1"/>
    </xf>
    <xf numFmtId="6" fontId="18" fillId="0" borderId="19" xfId="0" applyNumberFormat="1" applyFont="1" applyBorder="1" applyAlignment="1">
      <alignment horizontal="right" wrapText="1"/>
    </xf>
    <xf numFmtId="6" fontId="18" fillId="0" borderId="20" xfId="0" applyNumberFormat="1" applyFont="1" applyBorder="1" applyAlignment="1">
      <alignment horizontal="right" wrapText="1"/>
    </xf>
    <xf numFmtId="6" fontId="18" fillId="0" borderId="21" xfId="0" applyNumberFormat="1" applyFont="1" applyBorder="1" applyAlignment="1">
      <alignment horizontal="right" wrapText="1"/>
    </xf>
    <xf numFmtId="0" fontId="18" fillId="0" borderId="19" xfId="0" applyFont="1" applyBorder="1" applyAlignment="1">
      <alignment horizontal="left" wrapText="1"/>
    </xf>
    <xf numFmtId="167" fontId="18" fillId="0" borderId="19" xfId="0" applyNumberFormat="1" applyFont="1" applyBorder="1" applyAlignment="1">
      <alignment horizontal="right" wrapText="1"/>
    </xf>
    <xf numFmtId="0" fontId="14" fillId="0" borderId="19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 horizontal="left" wrapText="1"/>
    </xf>
    <xf numFmtId="0" fontId="23" fillId="0" borderId="0" xfId="0" applyFont="1" applyAlignment="1">
      <alignment horizontal="left" vertical="top" wrapText="1"/>
    </xf>
    <xf numFmtId="166" fontId="17" fillId="0" borderId="0" xfId="0" applyNumberFormat="1" applyFont="1" applyAlignment="1">
      <alignment horizontal="left" vertical="top"/>
    </xf>
    <xf numFmtId="166" fontId="23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44" fontId="7" fillId="4" borderId="5" xfId="0" applyNumberFormat="1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166" fontId="25" fillId="0" borderId="0" xfId="0" applyNumberFormat="1" applyFont="1" applyAlignment="1">
      <alignment horizontal="center" vertical="top" shrinkToFit="1"/>
    </xf>
    <xf numFmtId="168" fontId="25" fillId="0" borderId="0" xfId="0" applyNumberFormat="1" applyFont="1" applyAlignment="1">
      <alignment horizontal="center" vertical="top" shrinkToFit="1"/>
    </xf>
    <xf numFmtId="0" fontId="23" fillId="0" borderId="0" xfId="0" applyFont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8" fillId="0" borderId="18" xfId="0" applyFont="1" applyBorder="1"/>
    <xf numFmtId="0" fontId="8" fillId="0" borderId="4" xfId="0" applyFont="1" applyBorder="1"/>
    <xf numFmtId="0" fontId="15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left" wrapText="1"/>
    </xf>
    <xf numFmtId="0" fontId="8" fillId="0" borderId="23" xfId="0" applyFont="1" applyBorder="1"/>
    <xf numFmtId="0" fontId="8" fillId="0" borderId="24" xfId="0" applyFont="1" applyBorder="1"/>
    <xf numFmtId="0" fontId="24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2950" cy="590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26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14.5" defaultRowHeight="15" customHeight="1" x14ac:dyDescent="0.2"/>
  <cols>
    <col min="1" max="1" width="59.1640625" customWidth="1"/>
    <col min="2" max="2" width="14.33203125" customWidth="1"/>
    <col min="3" max="3" width="11.6640625" customWidth="1"/>
    <col min="4" max="4" width="19.5" customWidth="1"/>
    <col min="5" max="5" width="18.5" customWidth="1"/>
    <col min="6" max="6" width="18" customWidth="1"/>
    <col min="7" max="7" width="17.5" customWidth="1"/>
    <col min="8" max="8" width="16.6640625" customWidth="1"/>
    <col min="9" max="9" width="13.5" customWidth="1"/>
    <col min="10" max="23" width="12.5" customWidth="1"/>
    <col min="24" max="31" width="13.6640625" customWidth="1"/>
  </cols>
  <sheetData>
    <row r="1" spans="1:31" x14ac:dyDescent="0.2">
      <c r="A1" s="82" t="s">
        <v>0</v>
      </c>
      <c r="B1" s="83"/>
      <c r="C1" s="83"/>
      <c r="D1" s="83"/>
      <c r="I1" s="2"/>
    </row>
    <row r="2" spans="1:31" x14ac:dyDescent="0.2">
      <c r="A2" s="1"/>
      <c r="B2" s="1"/>
      <c r="C2" s="1"/>
      <c r="D2" s="1"/>
      <c r="I2" s="2"/>
    </row>
    <row r="3" spans="1:31" x14ac:dyDescent="0.2">
      <c r="A3" s="1"/>
      <c r="B3" s="84" t="s">
        <v>1</v>
      </c>
      <c r="C3" s="83"/>
      <c r="D3" s="1" t="s">
        <v>2</v>
      </c>
      <c r="E3" s="4"/>
      <c r="G3" s="4"/>
      <c r="I3" s="2"/>
    </row>
    <row r="4" spans="1:31" x14ac:dyDescent="0.2">
      <c r="A4" s="1"/>
      <c r="B4" s="3" t="s">
        <v>3</v>
      </c>
      <c r="C4" s="3" t="s">
        <v>4</v>
      </c>
      <c r="D4" s="1"/>
      <c r="G4" s="4"/>
      <c r="I4" s="2"/>
    </row>
    <row r="5" spans="1:31" x14ac:dyDescent="0.2">
      <c r="A5" s="5" t="s">
        <v>5</v>
      </c>
      <c r="B5" s="1">
        <v>241</v>
      </c>
      <c r="C5" s="1">
        <v>8</v>
      </c>
      <c r="D5" s="1"/>
      <c r="I5" s="2"/>
    </row>
    <row r="6" spans="1:31" x14ac:dyDescent="0.2">
      <c r="A6" s="5" t="s">
        <v>6</v>
      </c>
      <c r="B6" s="1">
        <v>205</v>
      </c>
      <c r="C6" s="1">
        <v>8</v>
      </c>
      <c r="D6" s="1"/>
      <c r="F6" s="4"/>
      <c r="I6" s="2"/>
    </row>
    <row r="7" spans="1:31" x14ac:dyDescent="0.2">
      <c r="A7" s="1"/>
      <c r="B7" s="1"/>
      <c r="C7" s="1"/>
      <c r="D7" s="1"/>
      <c r="I7" s="2"/>
    </row>
    <row r="8" spans="1:31" x14ac:dyDescent="0.2">
      <c r="I8" s="6"/>
    </row>
    <row r="9" spans="1:31" ht="19" x14ac:dyDescent="0.25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  <c r="N9" s="8" t="s">
        <v>20</v>
      </c>
      <c r="O9" s="8" t="s">
        <v>21</v>
      </c>
      <c r="P9" s="8" t="s">
        <v>22</v>
      </c>
      <c r="Q9" s="8" t="s">
        <v>23</v>
      </c>
      <c r="R9" s="8" t="s">
        <v>24</v>
      </c>
      <c r="S9" s="8" t="s">
        <v>25</v>
      </c>
      <c r="T9" s="8" t="s">
        <v>26</v>
      </c>
      <c r="U9" s="8" t="s">
        <v>27</v>
      </c>
      <c r="V9" s="8" t="s">
        <v>28</v>
      </c>
      <c r="W9" s="8" t="s">
        <v>29</v>
      </c>
      <c r="X9" s="8" t="s">
        <v>30</v>
      </c>
      <c r="Y9" s="8" t="s">
        <v>31</v>
      </c>
      <c r="Z9" s="8" t="s">
        <v>32</v>
      </c>
      <c r="AA9" s="8" t="s">
        <v>33</v>
      </c>
      <c r="AB9" s="8" t="s">
        <v>34</v>
      </c>
      <c r="AC9" s="8" t="s">
        <v>35</v>
      </c>
      <c r="AD9" s="8" t="s">
        <v>36</v>
      </c>
      <c r="AE9" s="8" t="s">
        <v>37</v>
      </c>
    </row>
    <row r="10" spans="1:31" x14ac:dyDescent="0.2">
      <c r="A10" s="9" t="s">
        <v>38</v>
      </c>
      <c r="B10" s="9">
        <v>1300</v>
      </c>
      <c r="C10" s="9">
        <v>8</v>
      </c>
      <c r="D10" s="10">
        <v>113275</v>
      </c>
      <c r="E10" s="10">
        <v>115000</v>
      </c>
      <c r="F10" s="10">
        <f t="shared" ref="F10:AE10" si="0">SUM(E10*1.5%)+E10</f>
        <v>116725</v>
      </c>
      <c r="G10" s="10">
        <f t="shared" si="0"/>
        <v>118475.875</v>
      </c>
      <c r="H10" s="10">
        <f t="shared" si="0"/>
        <v>120253.013125</v>
      </c>
      <c r="I10" s="10">
        <f t="shared" si="0"/>
        <v>122056.808321875</v>
      </c>
      <c r="J10" s="10">
        <f t="shared" si="0"/>
        <v>123887.66044670311</v>
      </c>
      <c r="K10" s="10">
        <f t="shared" si="0"/>
        <v>125745.97535340366</v>
      </c>
      <c r="L10" s="10">
        <f t="shared" si="0"/>
        <v>127632.16498370472</v>
      </c>
      <c r="M10" s="10">
        <f t="shared" si="0"/>
        <v>129546.64745846028</v>
      </c>
      <c r="N10" s="10">
        <f t="shared" si="0"/>
        <v>131489.84717033719</v>
      </c>
      <c r="O10" s="10">
        <f t="shared" si="0"/>
        <v>133462.19487789224</v>
      </c>
      <c r="P10" s="10">
        <f t="shared" si="0"/>
        <v>135464.12780106062</v>
      </c>
      <c r="Q10" s="10">
        <f t="shared" si="0"/>
        <v>137496.08971807652</v>
      </c>
      <c r="R10" s="10">
        <f t="shared" si="0"/>
        <v>139558.53106384765</v>
      </c>
      <c r="S10" s="10">
        <f t="shared" si="0"/>
        <v>141651.90902980536</v>
      </c>
      <c r="T10" s="10">
        <f t="shared" si="0"/>
        <v>143776.68766525245</v>
      </c>
      <c r="U10" s="10">
        <f t="shared" si="0"/>
        <v>145933.33798023124</v>
      </c>
      <c r="V10" s="10">
        <f t="shared" si="0"/>
        <v>148122.33804993471</v>
      </c>
      <c r="W10" s="10">
        <f t="shared" si="0"/>
        <v>150344.17312068373</v>
      </c>
      <c r="X10" s="10">
        <f t="shared" si="0"/>
        <v>152599.33571749399</v>
      </c>
      <c r="Y10" s="10">
        <f t="shared" si="0"/>
        <v>154888.32575325639</v>
      </c>
      <c r="Z10" s="10">
        <f t="shared" si="0"/>
        <v>157211.65063955524</v>
      </c>
      <c r="AA10" s="10">
        <f t="shared" si="0"/>
        <v>159569.82539914857</v>
      </c>
      <c r="AB10" s="10">
        <f t="shared" si="0"/>
        <v>161963.3727801358</v>
      </c>
      <c r="AC10" s="10">
        <f t="shared" si="0"/>
        <v>164392.82337183785</v>
      </c>
      <c r="AD10" s="10">
        <f t="shared" si="0"/>
        <v>166858.71572241542</v>
      </c>
      <c r="AE10" s="10">
        <f t="shared" si="0"/>
        <v>169361.59645825165</v>
      </c>
    </row>
    <row r="11" spans="1:31" x14ac:dyDescent="0.2">
      <c r="A11" s="2"/>
      <c r="B11" s="11" t="s">
        <v>39</v>
      </c>
      <c r="C11" s="11"/>
      <c r="D11" s="10">
        <f t="shared" ref="D11:I11" si="1">D10/12</f>
        <v>9439.5833333333339</v>
      </c>
      <c r="E11" s="10">
        <f t="shared" si="1"/>
        <v>9583.3333333333339</v>
      </c>
      <c r="F11" s="10">
        <f t="shared" si="1"/>
        <v>9727.0833333333339</v>
      </c>
      <c r="G11" s="10">
        <f t="shared" si="1"/>
        <v>9872.9895833333339</v>
      </c>
      <c r="H11" s="10">
        <f t="shared" si="1"/>
        <v>10021.084427083333</v>
      </c>
      <c r="I11" s="10">
        <f t="shared" si="1"/>
        <v>10171.400693489582</v>
      </c>
      <c r="J11" s="10">
        <f t="shared" ref="J11:AE11" si="2">SUM(I11*1.5%)+I11</f>
        <v>10323.971703891926</v>
      </c>
      <c r="K11" s="10">
        <f t="shared" si="2"/>
        <v>10478.831279450305</v>
      </c>
      <c r="L11" s="10">
        <f t="shared" si="2"/>
        <v>10636.013748642061</v>
      </c>
      <c r="M11" s="10">
        <f t="shared" si="2"/>
        <v>10795.553954871692</v>
      </c>
      <c r="N11" s="10">
        <f t="shared" si="2"/>
        <v>10957.487264194768</v>
      </c>
      <c r="O11" s="10">
        <f t="shared" si="2"/>
        <v>11121.84957315769</v>
      </c>
      <c r="P11" s="10">
        <f t="shared" si="2"/>
        <v>11288.677316755055</v>
      </c>
      <c r="Q11" s="10">
        <f t="shared" si="2"/>
        <v>11458.00747650638</v>
      </c>
      <c r="R11" s="10">
        <f t="shared" si="2"/>
        <v>11629.877588653975</v>
      </c>
      <c r="S11" s="10">
        <f t="shared" si="2"/>
        <v>11804.325752483785</v>
      </c>
      <c r="T11" s="10">
        <f t="shared" si="2"/>
        <v>11981.390638771041</v>
      </c>
      <c r="U11" s="10">
        <f t="shared" si="2"/>
        <v>12161.111498352608</v>
      </c>
      <c r="V11" s="10">
        <f t="shared" si="2"/>
        <v>12343.528170827896</v>
      </c>
      <c r="W11" s="10">
        <f t="shared" si="2"/>
        <v>12528.681093390314</v>
      </c>
      <c r="X11" s="10">
        <f t="shared" si="2"/>
        <v>12716.611309791169</v>
      </c>
      <c r="Y11" s="10">
        <f t="shared" si="2"/>
        <v>12907.360479438037</v>
      </c>
      <c r="Z11" s="10">
        <f t="shared" si="2"/>
        <v>13100.970886629608</v>
      </c>
      <c r="AA11" s="10">
        <f t="shared" si="2"/>
        <v>13297.485449929052</v>
      </c>
      <c r="AB11" s="10">
        <f t="shared" si="2"/>
        <v>13496.947731677988</v>
      </c>
      <c r="AC11" s="10">
        <f t="shared" si="2"/>
        <v>13699.401947653158</v>
      </c>
      <c r="AD11" s="10">
        <f t="shared" si="2"/>
        <v>13904.892976867955</v>
      </c>
      <c r="AE11" s="10">
        <f t="shared" si="2"/>
        <v>14113.466371520975</v>
      </c>
    </row>
    <row r="12" spans="1:31" x14ac:dyDescent="0.2">
      <c r="A12" s="2"/>
      <c r="B12" s="11" t="s">
        <v>40</v>
      </c>
      <c r="C12" s="11"/>
      <c r="D12" s="10">
        <f t="shared" ref="D12:AE12" si="3">+D11/2</f>
        <v>4719.791666666667</v>
      </c>
      <c r="E12" s="10">
        <f t="shared" si="3"/>
        <v>4791.666666666667</v>
      </c>
      <c r="F12" s="10">
        <f t="shared" si="3"/>
        <v>4863.541666666667</v>
      </c>
      <c r="G12" s="10">
        <f t="shared" si="3"/>
        <v>4936.494791666667</v>
      </c>
      <c r="H12" s="10">
        <f t="shared" si="3"/>
        <v>5010.5422135416666</v>
      </c>
      <c r="I12" s="10">
        <f t="shared" si="3"/>
        <v>5085.7003467447912</v>
      </c>
      <c r="J12" s="10">
        <f t="shared" si="3"/>
        <v>5161.9858519459631</v>
      </c>
      <c r="K12" s="10">
        <f t="shared" si="3"/>
        <v>5239.4156397251527</v>
      </c>
      <c r="L12" s="10">
        <f t="shared" si="3"/>
        <v>5318.0068743210304</v>
      </c>
      <c r="M12" s="10">
        <f t="shared" si="3"/>
        <v>5397.7769774358458</v>
      </c>
      <c r="N12" s="10">
        <f t="shared" si="3"/>
        <v>5478.7436320973839</v>
      </c>
      <c r="O12" s="10">
        <f t="shared" si="3"/>
        <v>5560.9247865788448</v>
      </c>
      <c r="P12" s="10">
        <f t="shared" si="3"/>
        <v>5644.3386583775273</v>
      </c>
      <c r="Q12" s="10">
        <f t="shared" si="3"/>
        <v>5729.00373825319</v>
      </c>
      <c r="R12" s="10">
        <f t="shared" si="3"/>
        <v>5814.9387943269876</v>
      </c>
      <c r="S12" s="10">
        <f t="shared" si="3"/>
        <v>5902.1628762418923</v>
      </c>
      <c r="T12" s="10">
        <f t="shared" si="3"/>
        <v>5990.6953193855206</v>
      </c>
      <c r="U12" s="10">
        <f t="shared" si="3"/>
        <v>6080.5557491763038</v>
      </c>
      <c r="V12" s="10">
        <f t="shared" si="3"/>
        <v>6171.7640854139481</v>
      </c>
      <c r="W12" s="10">
        <f t="shared" si="3"/>
        <v>6264.3405466951572</v>
      </c>
      <c r="X12" s="10">
        <f t="shared" si="3"/>
        <v>6358.3056548955847</v>
      </c>
      <c r="Y12" s="10">
        <f t="shared" si="3"/>
        <v>6453.6802397190186</v>
      </c>
      <c r="Z12" s="10">
        <f t="shared" si="3"/>
        <v>6550.4854433148039</v>
      </c>
      <c r="AA12" s="10">
        <f t="shared" si="3"/>
        <v>6648.7427249645261</v>
      </c>
      <c r="AB12" s="10">
        <f t="shared" si="3"/>
        <v>6748.4738658389942</v>
      </c>
      <c r="AC12" s="10">
        <f t="shared" si="3"/>
        <v>6849.7009738265788</v>
      </c>
      <c r="AD12" s="10">
        <f t="shared" si="3"/>
        <v>6952.4464884339777</v>
      </c>
      <c r="AE12" s="10">
        <f t="shared" si="3"/>
        <v>7056.7331857604877</v>
      </c>
    </row>
    <row r="13" spans="1:31" x14ac:dyDescent="0.2">
      <c r="A13" s="12"/>
      <c r="B13" s="11" t="s">
        <v>41</v>
      </c>
      <c r="C13" s="11"/>
      <c r="D13" s="10">
        <f t="shared" ref="D13:I13" si="4">D10/260</f>
        <v>435.67307692307691</v>
      </c>
      <c r="E13" s="10">
        <f t="shared" si="4"/>
        <v>442.30769230769232</v>
      </c>
      <c r="F13" s="10">
        <f t="shared" si="4"/>
        <v>448.94230769230768</v>
      </c>
      <c r="G13" s="10">
        <f t="shared" si="4"/>
        <v>455.6764423076923</v>
      </c>
      <c r="H13" s="10">
        <f t="shared" si="4"/>
        <v>462.5115889423077</v>
      </c>
      <c r="I13" s="10">
        <f t="shared" si="4"/>
        <v>469.44926277644231</v>
      </c>
      <c r="J13" s="10">
        <f t="shared" ref="J13:AE13" si="5">SUM(I13*1.5%)+I13</f>
        <v>476.49100171808897</v>
      </c>
      <c r="K13" s="10">
        <f t="shared" si="5"/>
        <v>483.63836674386027</v>
      </c>
      <c r="L13" s="10">
        <f t="shared" si="5"/>
        <v>490.89294224501816</v>
      </c>
      <c r="M13" s="10">
        <f t="shared" si="5"/>
        <v>498.25633637869345</v>
      </c>
      <c r="N13" s="10">
        <f t="shared" si="5"/>
        <v>505.73018142437382</v>
      </c>
      <c r="O13" s="10">
        <f t="shared" si="5"/>
        <v>513.3161341457394</v>
      </c>
      <c r="P13" s="10">
        <f t="shared" si="5"/>
        <v>521.0158761579255</v>
      </c>
      <c r="Q13" s="10">
        <f t="shared" si="5"/>
        <v>528.83111430029442</v>
      </c>
      <c r="R13" s="10">
        <f t="shared" si="5"/>
        <v>536.76358101479889</v>
      </c>
      <c r="S13" s="10">
        <f t="shared" si="5"/>
        <v>544.8150347300209</v>
      </c>
      <c r="T13" s="10">
        <f t="shared" si="5"/>
        <v>552.98726025097119</v>
      </c>
      <c r="U13" s="10">
        <f t="shared" si="5"/>
        <v>561.28206915473572</v>
      </c>
      <c r="V13" s="10">
        <f t="shared" si="5"/>
        <v>569.70130019205681</v>
      </c>
      <c r="W13" s="10">
        <f t="shared" si="5"/>
        <v>578.2468196949377</v>
      </c>
      <c r="X13" s="10">
        <f t="shared" si="5"/>
        <v>586.92052199036175</v>
      </c>
      <c r="Y13" s="10">
        <f t="shared" si="5"/>
        <v>595.72432982021712</v>
      </c>
      <c r="Z13" s="10">
        <f t="shared" si="5"/>
        <v>604.66019476752035</v>
      </c>
      <c r="AA13" s="10">
        <f t="shared" si="5"/>
        <v>613.73009768903319</v>
      </c>
      <c r="AB13" s="10">
        <f t="shared" si="5"/>
        <v>622.93604915436867</v>
      </c>
      <c r="AC13" s="10">
        <f t="shared" si="5"/>
        <v>632.28008989168416</v>
      </c>
      <c r="AD13" s="10">
        <f t="shared" si="5"/>
        <v>641.76429124005938</v>
      </c>
      <c r="AE13" s="10">
        <f t="shared" si="5"/>
        <v>651.39075560866024</v>
      </c>
    </row>
    <row r="14" spans="1:31" x14ac:dyDescent="0.2">
      <c r="A14" s="12"/>
      <c r="B14" s="13" t="s">
        <v>42</v>
      </c>
      <c r="C14" s="13"/>
      <c r="D14" s="10">
        <f t="shared" ref="D14:I14" si="6">D13/8</f>
        <v>54.459134615384613</v>
      </c>
      <c r="E14" s="10">
        <f t="shared" si="6"/>
        <v>55.28846153846154</v>
      </c>
      <c r="F14" s="10">
        <f t="shared" si="6"/>
        <v>56.11778846153846</v>
      </c>
      <c r="G14" s="10">
        <f t="shared" si="6"/>
        <v>56.959555288461537</v>
      </c>
      <c r="H14" s="10">
        <f t="shared" si="6"/>
        <v>57.813948617788462</v>
      </c>
      <c r="I14" s="10">
        <f t="shared" si="6"/>
        <v>58.681157847055289</v>
      </c>
      <c r="J14" s="10">
        <f t="shared" ref="J14:AE14" si="7">SUM(I14*1.5%)+I14</f>
        <v>59.561375214761121</v>
      </c>
      <c r="K14" s="10">
        <f t="shared" si="7"/>
        <v>60.454795842982534</v>
      </c>
      <c r="L14" s="10">
        <f t="shared" si="7"/>
        <v>61.36161778062727</v>
      </c>
      <c r="M14" s="10">
        <f t="shared" si="7"/>
        <v>62.282042047336681</v>
      </c>
      <c r="N14" s="10">
        <f t="shared" si="7"/>
        <v>63.216272678046728</v>
      </c>
      <c r="O14" s="10">
        <f t="shared" si="7"/>
        <v>64.164516768217425</v>
      </c>
      <c r="P14" s="10">
        <f t="shared" si="7"/>
        <v>65.126984519740688</v>
      </c>
      <c r="Q14" s="10">
        <f t="shared" si="7"/>
        <v>66.103889287536802</v>
      </c>
      <c r="R14" s="10">
        <f t="shared" si="7"/>
        <v>67.095447626849861</v>
      </c>
      <c r="S14" s="10">
        <f t="shared" si="7"/>
        <v>68.101879341252612</v>
      </c>
      <c r="T14" s="10">
        <f t="shared" si="7"/>
        <v>69.123407531371399</v>
      </c>
      <c r="U14" s="10">
        <f t="shared" si="7"/>
        <v>70.160258644341965</v>
      </c>
      <c r="V14" s="10">
        <f t="shared" si="7"/>
        <v>71.212662524007101</v>
      </c>
      <c r="W14" s="10">
        <f t="shared" si="7"/>
        <v>72.280852461867212</v>
      </c>
      <c r="X14" s="10">
        <f t="shared" si="7"/>
        <v>73.365065248795219</v>
      </c>
      <c r="Y14" s="10">
        <f t="shared" si="7"/>
        <v>74.46554122752714</v>
      </c>
      <c r="Z14" s="10">
        <f t="shared" si="7"/>
        <v>75.582524345940044</v>
      </c>
      <c r="AA14" s="10">
        <f t="shared" si="7"/>
        <v>76.716262211129148</v>
      </c>
      <c r="AB14" s="10">
        <f t="shared" si="7"/>
        <v>77.867006144296084</v>
      </c>
      <c r="AC14" s="10">
        <f t="shared" si="7"/>
        <v>79.03501123646052</v>
      </c>
      <c r="AD14" s="10">
        <f t="shared" si="7"/>
        <v>80.220536405007422</v>
      </c>
      <c r="AE14" s="10">
        <f t="shared" si="7"/>
        <v>81.42384445108253</v>
      </c>
    </row>
    <row r="15" spans="1:31" ht="12.75" customHeight="1" x14ac:dyDescent="0.2">
      <c r="D15" s="14"/>
      <c r="E15" s="14"/>
      <c r="F15" s="14"/>
      <c r="G15" s="14"/>
      <c r="H15" s="14"/>
      <c r="J15" s="2"/>
    </row>
    <row r="16" spans="1:31" x14ac:dyDescent="0.2">
      <c r="A16" s="9" t="s">
        <v>43</v>
      </c>
      <c r="B16" s="9">
        <v>1300</v>
      </c>
      <c r="C16" s="9">
        <v>8</v>
      </c>
      <c r="D16" s="10">
        <v>93575</v>
      </c>
      <c r="E16" s="10">
        <v>95000</v>
      </c>
      <c r="F16" s="10">
        <f t="shared" ref="F16:AE16" si="8">SUM(E16*1.5%)+E16</f>
        <v>96425</v>
      </c>
      <c r="G16" s="10">
        <f t="shared" si="8"/>
        <v>97871.375</v>
      </c>
      <c r="H16" s="10">
        <f t="shared" si="8"/>
        <v>99339.445624999993</v>
      </c>
      <c r="I16" s="10">
        <f t="shared" si="8"/>
        <v>100829.53730937499</v>
      </c>
      <c r="J16" s="10">
        <f t="shared" si="8"/>
        <v>102341.98036901563</v>
      </c>
      <c r="K16" s="10">
        <f t="shared" si="8"/>
        <v>103877.11007455086</v>
      </c>
      <c r="L16" s="10">
        <f t="shared" si="8"/>
        <v>105435.26672566912</v>
      </c>
      <c r="M16" s="10">
        <f t="shared" si="8"/>
        <v>107016.79572655416</v>
      </c>
      <c r="N16" s="10">
        <f t="shared" si="8"/>
        <v>108622.04766245247</v>
      </c>
      <c r="O16" s="10">
        <f t="shared" si="8"/>
        <v>110251.37837738926</v>
      </c>
      <c r="P16" s="10">
        <f t="shared" si="8"/>
        <v>111905.1490530501</v>
      </c>
      <c r="Q16" s="10">
        <f t="shared" si="8"/>
        <v>113583.72628884585</v>
      </c>
      <c r="R16" s="10">
        <f t="shared" si="8"/>
        <v>115287.48218317854</v>
      </c>
      <c r="S16" s="10">
        <f t="shared" si="8"/>
        <v>117016.79441592621</v>
      </c>
      <c r="T16" s="10">
        <f t="shared" si="8"/>
        <v>118772.0463321651</v>
      </c>
      <c r="U16" s="10">
        <f t="shared" si="8"/>
        <v>120553.62702714758</v>
      </c>
      <c r="V16" s="10">
        <f t="shared" si="8"/>
        <v>122361.93143255479</v>
      </c>
      <c r="W16" s="10">
        <f t="shared" si="8"/>
        <v>124197.36040404311</v>
      </c>
      <c r="X16" s="10">
        <f t="shared" si="8"/>
        <v>126060.32081010376</v>
      </c>
      <c r="Y16" s="10">
        <f t="shared" si="8"/>
        <v>127951.22562225531</v>
      </c>
      <c r="Z16" s="10">
        <f t="shared" si="8"/>
        <v>129870.49400658914</v>
      </c>
      <c r="AA16" s="10">
        <f t="shared" si="8"/>
        <v>131818.55141668799</v>
      </c>
      <c r="AB16" s="10">
        <f t="shared" si="8"/>
        <v>133795.8296879383</v>
      </c>
      <c r="AC16" s="10">
        <f t="shared" si="8"/>
        <v>135802.76713325738</v>
      </c>
      <c r="AD16" s="10">
        <f t="shared" si="8"/>
        <v>137839.80864025623</v>
      </c>
      <c r="AE16" s="10">
        <f t="shared" si="8"/>
        <v>139907.40576986008</v>
      </c>
    </row>
    <row r="17" spans="1:31" x14ac:dyDescent="0.2">
      <c r="A17" s="2"/>
      <c r="B17" s="11" t="s">
        <v>39</v>
      </c>
      <c r="C17" s="11"/>
      <c r="D17" s="10">
        <f t="shared" ref="D17:I17" si="9">D16/12</f>
        <v>7797.916666666667</v>
      </c>
      <c r="E17" s="10">
        <f t="shared" si="9"/>
        <v>7916.666666666667</v>
      </c>
      <c r="F17" s="10">
        <f t="shared" si="9"/>
        <v>8035.416666666667</v>
      </c>
      <c r="G17" s="10">
        <f t="shared" si="9"/>
        <v>8155.947916666667</v>
      </c>
      <c r="H17" s="10">
        <f t="shared" si="9"/>
        <v>8278.2871354166655</v>
      </c>
      <c r="I17" s="10">
        <f t="shared" si="9"/>
        <v>8402.4614424479169</v>
      </c>
      <c r="J17" s="10">
        <f t="shared" ref="J17:AE17" si="10">SUM(I17*1.5%)+I17</f>
        <v>8528.4983640846349</v>
      </c>
      <c r="K17" s="10">
        <f t="shared" si="10"/>
        <v>8656.4258395459037</v>
      </c>
      <c r="L17" s="10">
        <f t="shared" si="10"/>
        <v>8786.2722271390921</v>
      </c>
      <c r="M17" s="10">
        <f t="shared" si="10"/>
        <v>8918.066310546179</v>
      </c>
      <c r="N17" s="10">
        <f t="shared" si="10"/>
        <v>9051.8373052043717</v>
      </c>
      <c r="O17" s="10">
        <f t="shared" si="10"/>
        <v>9187.6148647824375</v>
      </c>
      <c r="P17" s="10">
        <f t="shared" si="10"/>
        <v>9325.4290877541735</v>
      </c>
      <c r="Q17" s="10">
        <f t="shared" si="10"/>
        <v>9465.3105240704863</v>
      </c>
      <c r="R17" s="10">
        <f t="shared" si="10"/>
        <v>9607.290181931543</v>
      </c>
      <c r="S17" s="10">
        <f t="shared" si="10"/>
        <v>9751.3995346605152</v>
      </c>
      <c r="T17" s="10">
        <f t="shared" si="10"/>
        <v>9897.6705276804223</v>
      </c>
      <c r="U17" s="10">
        <f t="shared" si="10"/>
        <v>10046.135585595628</v>
      </c>
      <c r="V17" s="10">
        <f t="shared" si="10"/>
        <v>10196.827619379563</v>
      </c>
      <c r="W17" s="10">
        <f t="shared" si="10"/>
        <v>10349.780033670257</v>
      </c>
      <c r="X17" s="10">
        <f t="shared" si="10"/>
        <v>10505.02673417531</v>
      </c>
      <c r="Y17" s="10">
        <f t="shared" si="10"/>
        <v>10662.602135187939</v>
      </c>
      <c r="Z17" s="10">
        <f t="shared" si="10"/>
        <v>10822.541167215759</v>
      </c>
      <c r="AA17" s="10">
        <f t="shared" si="10"/>
        <v>10984.879284723995</v>
      </c>
      <c r="AB17" s="10">
        <f t="shared" si="10"/>
        <v>11149.652473994855</v>
      </c>
      <c r="AC17" s="10">
        <f t="shared" si="10"/>
        <v>11316.897261104777</v>
      </c>
      <c r="AD17" s="10">
        <f t="shared" si="10"/>
        <v>11486.650720021349</v>
      </c>
      <c r="AE17" s="10">
        <f t="shared" si="10"/>
        <v>11658.95048082167</v>
      </c>
    </row>
    <row r="18" spans="1:31" x14ac:dyDescent="0.2">
      <c r="A18" s="2"/>
      <c r="B18" s="11" t="s">
        <v>40</v>
      </c>
      <c r="C18" s="11"/>
      <c r="D18" s="10">
        <f t="shared" ref="D18:AE18" si="11">+D17/2</f>
        <v>3898.9583333333335</v>
      </c>
      <c r="E18" s="10">
        <f t="shared" si="11"/>
        <v>3958.3333333333335</v>
      </c>
      <c r="F18" s="10">
        <f t="shared" si="11"/>
        <v>4017.7083333333335</v>
      </c>
      <c r="G18" s="10">
        <f t="shared" si="11"/>
        <v>4077.9739583333335</v>
      </c>
      <c r="H18" s="10">
        <f t="shared" si="11"/>
        <v>4139.1435677083327</v>
      </c>
      <c r="I18" s="10">
        <f t="shared" si="11"/>
        <v>4201.2307212239584</v>
      </c>
      <c r="J18" s="10">
        <f t="shared" si="11"/>
        <v>4264.2491820423174</v>
      </c>
      <c r="K18" s="10">
        <f t="shared" si="11"/>
        <v>4328.2129197729519</v>
      </c>
      <c r="L18" s="10">
        <f t="shared" si="11"/>
        <v>4393.1361135695461</v>
      </c>
      <c r="M18" s="10">
        <f t="shared" si="11"/>
        <v>4459.0331552730895</v>
      </c>
      <c r="N18" s="10">
        <f t="shared" si="11"/>
        <v>4525.9186526021858</v>
      </c>
      <c r="O18" s="10">
        <f t="shared" si="11"/>
        <v>4593.8074323912188</v>
      </c>
      <c r="P18" s="10">
        <f t="shared" si="11"/>
        <v>4662.7145438770867</v>
      </c>
      <c r="Q18" s="10">
        <f t="shared" si="11"/>
        <v>4732.6552620352431</v>
      </c>
      <c r="R18" s="10">
        <f t="shared" si="11"/>
        <v>4803.6450909657715</v>
      </c>
      <c r="S18" s="10">
        <f t="shared" si="11"/>
        <v>4875.6997673302576</v>
      </c>
      <c r="T18" s="10">
        <f t="shared" si="11"/>
        <v>4948.8352638402112</v>
      </c>
      <c r="U18" s="10">
        <f t="shared" si="11"/>
        <v>5023.067792797814</v>
      </c>
      <c r="V18" s="10">
        <f t="shared" si="11"/>
        <v>5098.4138096897814</v>
      </c>
      <c r="W18" s="10">
        <f t="shared" si="11"/>
        <v>5174.8900168351283</v>
      </c>
      <c r="X18" s="10">
        <f t="shared" si="11"/>
        <v>5252.5133670876548</v>
      </c>
      <c r="Y18" s="10">
        <f t="shared" si="11"/>
        <v>5331.3010675939695</v>
      </c>
      <c r="Z18" s="10">
        <f t="shared" si="11"/>
        <v>5411.2705836078794</v>
      </c>
      <c r="AA18" s="10">
        <f t="shared" si="11"/>
        <v>5492.4396423619974</v>
      </c>
      <c r="AB18" s="10">
        <f t="shared" si="11"/>
        <v>5574.8262369974273</v>
      </c>
      <c r="AC18" s="10">
        <f t="shared" si="11"/>
        <v>5658.4486305523887</v>
      </c>
      <c r="AD18" s="10">
        <f t="shared" si="11"/>
        <v>5743.3253600106746</v>
      </c>
      <c r="AE18" s="10">
        <f t="shared" si="11"/>
        <v>5829.4752404108349</v>
      </c>
    </row>
    <row r="19" spans="1:31" x14ac:dyDescent="0.2">
      <c r="A19" s="12"/>
      <c r="B19" s="11" t="s">
        <v>41</v>
      </c>
      <c r="C19" s="11"/>
      <c r="D19" s="10">
        <f t="shared" ref="D19:I19" si="12">D16/260</f>
        <v>359.90384615384613</v>
      </c>
      <c r="E19" s="10">
        <f t="shared" si="12"/>
        <v>365.38461538461536</v>
      </c>
      <c r="F19" s="10">
        <f t="shared" si="12"/>
        <v>370.86538461538464</v>
      </c>
      <c r="G19" s="10">
        <f t="shared" si="12"/>
        <v>376.4283653846154</v>
      </c>
      <c r="H19" s="10">
        <f t="shared" si="12"/>
        <v>382.07479086538461</v>
      </c>
      <c r="I19" s="10">
        <f t="shared" si="12"/>
        <v>387.80591272836534</v>
      </c>
      <c r="J19" s="10">
        <f t="shared" ref="J19:AE19" si="13">SUM(I19*1.5%)+I19</f>
        <v>393.6230014192908</v>
      </c>
      <c r="K19" s="10">
        <f t="shared" si="13"/>
        <v>399.52734644058017</v>
      </c>
      <c r="L19" s="10">
        <f t="shared" si="13"/>
        <v>405.52025663718888</v>
      </c>
      <c r="M19" s="10">
        <f t="shared" si="13"/>
        <v>411.6030604867467</v>
      </c>
      <c r="N19" s="10">
        <f t="shared" si="13"/>
        <v>417.77710639404791</v>
      </c>
      <c r="O19" s="10">
        <f t="shared" si="13"/>
        <v>424.04376298995862</v>
      </c>
      <c r="P19" s="10">
        <f t="shared" si="13"/>
        <v>430.40441943480801</v>
      </c>
      <c r="Q19" s="10">
        <f t="shared" si="13"/>
        <v>436.86048572633013</v>
      </c>
      <c r="R19" s="10">
        <f t="shared" si="13"/>
        <v>443.41339301222507</v>
      </c>
      <c r="S19" s="10">
        <f t="shared" si="13"/>
        <v>450.06459390740844</v>
      </c>
      <c r="T19" s="10">
        <f t="shared" si="13"/>
        <v>456.81556281601956</v>
      </c>
      <c r="U19" s="10">
        <f t="shared" si="13"/>
        <v>463.66779625825984</v>
      </c>
      <c r="V19" s="10">
        <f t="shared" si="13"/>
        <v>470.62281320213373</v>
      </c>
      <c r="W19" s="10">
        <f t="shared" si="13"/>
        <v>477.68215540016575</v>
      </c>
      <c r="X19" s="10">
        <f t="shared" si="13"/>
        <v>484.84738773116823</v>
      </c>
      <c r="Y19" s="10">
        <f t="shared" si="13"/>
        <v>492.12009854713574</v>
      </c>
      <c r="Z19" s="10">
        <f t="shared" si="13"/>
        <v>499.50190002534276</v>
      </c>
      <c r="AA19" s="10">
        <f t="shared" si="13"/>
        <v>506.99442852572292</v>
      </c>
      <c r="AB19" s="10">
        <f t="shared" si="13"/>
        <v>514.59934495360881</v>
      </c>
      <c r="AC19" s="10">
        <f t="shared" si="13"/>
        <v>522.31833512791297</v>
      </c>
      <c r="AD19" s="10">
        <f t="shared" si="13"/>
        <v>530.15311015483167</v>
      </c>
      <c r="AE19" s="10">
        <f t="shared" si="13"/>
        <v>538.10540680715417</v>
      </c>
    </row>
    <row r="20" spans="1:31" x14ac:dyDescent="0.2">
      <c r="A20" s="12"/>
      <c r="B20" s="13" t="s">
        <v>42</v>
      </c>
      <c r="C20" s="13"/>
      <c r="D20" s="10">
        <f t="shared" ref="D20:I20" si="14">D19/8</f>
        <v>44.987980769230766</v>
      </c>
      <c r="E20" s="10">
        <f t="shared" si="14"/>
        <v>45.67307692307692</v>
      </c>
      <c r="F20" s="10">
        <f t="shared" si="14"/>
        <v>46.35817307692308</v>
      </c>
      <c r="G20" s="10">
        <f t="shared" si="14"/>
        <v>47.053545673076925</v>
      </c>
      <c r="H20" s="10">
        <f t="shared" si="14"/>
        <v>47.759348858173077</v>
      </c>
      <c r="I20" s="10">
        <f t="shared" si="14"/>
        <v>48.475739091045668</v>
      </c>
      <c r="J20" s="10">
        <f t="shared" ref="J20:AE20" si="15">SUM(I20*1.5%)+I20</f>
        <v>49.20287517741135</v>
      </c>
      <c r="K20" s="10">
        <f t="shared" si="15"/>
        <v>49.940918305072522</v>
      </c>
      <c r="L20" s="10">
        <f t="shared" si="15"/>
        <v>50.69003207964861</v>
      </c>
      <c r="M20" s="10">
        <f t="shared" si="15"/>
        <v>51.450382560843337</v>
      </c>
      <c r="N20" s="10">
        <f t="shared" si="15"/>
        <v>52.222138299255988</v>
      </c>
      <c r="O20" s="10">
        <f t="shared" si="15"/>
        <v>53.005470373744828</v>
      </c>
      <c r="P20" s="10">
        <f t="shared" si="15"/>
        <v>53.800552429351001</v>
      </c>
      <c r="Q20" s="10">
        <f t="shared" si="15"/>
        <v>54.607560715791266</v>
      </c>
      <c r="R20" s="10">
        <f t="shared" si="15"/>
        <v>55.426674126528134</v>
      </c>
      <c r="S20" s="10">
        <f t="shared" si="15"/>
        <v>56.258074238426055</v>
      </c>
      <c r="T20" s="10">
        <f t="shared" si="15"/>
        <v>57.101945352002446</v>
      </c>
      <c r="U20" s="10">
        <f t="shared" si="15"/>
        <v>57.95847453228248</v>
      </c>
      <c r="V20" s="10">
        <f t="shared" si="15"/>
        <v>58.827851650266716</v>
      </c>
      <c r="W20" s="10">
        <f t="shared" si="15"/>
        <v>59.710269425020719</v>
      </c>
      <c r="X20" s="10">
        <f t="shared" si="15"/>
        <v>60.605923466396028</v>
      </c>
      <c r="Y20" s="10">
        <f t="shared" si="15"/>
        <v>61.515012318391967</v>
      </c>
      <c r="Z20" s="10">
        <f t="shared" si="15"/>
        <v>62.437737503167845</v>
      </c>
      <c r="AA20" s="10">
        <f t="shared" si="15"/>
        <v>63.374303565715365</v>
      </c>
      <c r="AB20" s="10">
        <f t="shared" si="15"/>
        <v>64.324918119201101</v>
      </c>
      <c r="AC20" s="10">
        <f t="shared" si="15"/>
        <v>65.289791890989122</v>
      </c>
      <c r="AD20" s="10">
        <f t="shared" si="15"/>
        <v>66.269138769353958</v>
      </c>
      <c r="AE20" s="10">
        <f t="shared" si="15"/>
        <v>67.263175850894271</v>
      </c>
    </row>
    <row r="21" spans="1:31" x14ac:dyDescent="0.2">
      <c r="D21" s="14"/>
      <c r="E21" s="14"/>
      <c r="F21" s="14"/>
      <c r="G21" s="14"/>
      <c r="H21" s="14"/>
      <c r="J21" s="2"/>
    </row>
    <row r="22" spans="1:31" x14ac:dyDescent="0.2">
      <c r="A22" s="9" t="s">
        <v>44</v>
      </c>
      <c r="B22" s="9">
        <v>1300</v>
      </c>
      <c r="C22" s="9">
        <v>8</v>
      </c>
      <c r="D22" s="10">
        <v>74695.83</v>
      </c>
      <c r="E22" s="10">
        <v>75833.33</v>
      </c>
      <c r="F22" s="10">
        <f t="shared" ref="F22:AE22" si="16">SUM(E22*1.5%)+E22</f>
        <v>76970.829949999999</v>
      </c>
      <c r="G22" s="10">
        <f t="shared" si="16"/>
        <v>78125.392399250006</v>
      </c>
      <c r="H22" s="10">
        <f t="shared" si="16"/>
        <v>79297.273285238756</v>
      </c>
      <c r="I22" s="10">
        <f t="shared" si="16"/>
        <v>80486.732384517338</v>
      </c>
      <c r="J22" s="10">
        <f t="shared" si="16"/>
        <v>81694.033370285091</v>
      </c>
      <c r="K22" s="10">
        <f t="shared" si="16"/>
        <v>82919.443870839372</v>
      </c>
      <c r="L22" s="10">
        <f t="shared" si="16"/>
        <v>84163.235528901962</v>
      </c>
      <c r="M22" s="10">
        <f t="shared" si="16"/>
        <v>85425.684061835491</v>
      </c>
      <c r="N22" s="10">
        <f t="shared" si="16"/>
        <v>86707.069322763025</v>
      </c>
      <c r="O22" s="10">
        <f t="shared" si="16"/>
        <v>88007.675362604466</v>
      </c>
      <c r="P22" s="10">
        <f t="shared" si="16"/>
        <v>89327.790493043532</v>
      </c>
      <c r="Q22" s="10">
        <f t="shared" si="16"/>
        <v>90667.707350439188</v>
      </c>
      <c r="R22" s="10">
        <f t="shared" si="16"/>
        <v>92027.72296069577</v>
      </c>
      <c r="S22" s="10">
        <f t="shared" si="16"/>
        <v>93408.138805106209</v>
      </c>
      <c r="T22" s="10">
        <f t="shared" si="16"/>
        <v>94809.260887182798</v>
      </c>
      <c r="U22" s="10">
        <f t="shared" si="16"/>
        <v>96231.399800490544</v>
      </c>
      <c r="V22" s="10">
        <f t="shared" si="16"/>
        <v>97674.870797497904</v>
      </c>
      <c r="W22" s="10">
        <f t="shared" si="16"/>
        <v>99139.993859460374</v>
      </c>
      <c r="X22" s="10">
        <f t="shared" si="16"/>
        <v>100627.09376735229</v>
      </c>
      <c r="Y22" s="10">
        <f t="shared" si="16"/>
        <v>102136.50017386257</v>
      </c>
      <c r="Z22" s="10">
        <f t="shared" si="16"/>
        <v>103668.54767647051</v>
      </c>
      <c r="AA22" s="10">
        <f t="shared" si="16"/>
        <v>105223.57589161757</v>
      </c>
      <c r="AB22" s="10">
        <f t="shared" si="16"/>
        <v>106801.92952999183</v>
      </c>
      <c r="AC22" s="10">
        <f t="shared" si="16"/>
        <v>108403.95847294171</v>
      </c>
      <c r="AD22" s="10">
        <f t="shared" si="16"/>
        <v>110030.01785003583</v>
      </c>
      <c r="AE22" s="10">
        <f t="shared" si="16"/>
        <v>111680.46811778637</v>
      </c>
    </row>
    <row r="23" spans="1:31" ht="15.75" customHeight="1" x14ac:dyDescent="0.2">
      <c r="A23" s="2"/>
      <c r="B23" s="11" t="s">
        <v>39</v>
      </c>
      <c r="C23" s="11"/>
      <c r="D23" s="10">
        <f t="shared" ref="D23:H23" si="17">D22/12</f>
        <v>6224.6525000000001</v>
      </c>
      <c r="E23" s="10">
        <f t="shared" si="17"/>
        <v>6319.4441666666671</v>
      </c>
      <c r="F23" s="10">
        <f t="shared" si="17"/>
        <v>6414.2358291666669</v>
      </c>
      <c r="G23" s="10">
        <f t="shared" si="17"/>
        <v>6510.4493666041672</v>
      </c>
      <c r="H23" s="10">
        <f t="shared" si="17"/>
        <v>6608.10610710323</v>
      </c>
      <c r="I23" s="10">
        <f t="shared" ref="I23:AE23" si="18">SUM(H23*1.5%)+H23</f>
        <v>6707.2276987097785</v>
      </c>
      <c r="J23" s="10">
        <f t="shared" si="18"/>
        <v>6807.8361141904252</v>
      </c>
      <c r="K23" s="10">
        <f t="shared" si="18"/>
        <v>6909.9536559032813</v>
      </c>
      <c r="L23" s="10">
        <f t="shared" si="18"/>
        <v>7013.6029607418304</v>
      </c>
      <c r="M23" s="10">
        <f t="shared" si="18"/>
        <v>7118.8070051529576</v>
      </c>
      <c r="N23" s="10">
        <f t="shared" si="18"/>
        <v>7225.5891102302521</v>
      </c>
      <c r="O23" s="10">
        <f t="shared" si="18"/>
        <v>7333.9729468837058</v>
      </c>
      <c r="P23" s="10">
        <f t="shared" si="18"/>
        <v>7443.9825410869616</v>
      </c>
      <c r="Q23" s="10">
        <f t="shared" si="18"/>
        <v>7555.6422792032663</v>
      </c>
      <c r="R23" s="10">
        <f t="shared" si="18"/>
        <v>7668.9769133913151</v>
      </c>
      <c r="S23" s="10">
        <f t="shared" si="18"/>
        <v>7784.011567092185</v>
      </c>
      <c r="T23" s="10">
        <f t="shared" si="18"/>
        <v>7900.7717405985677</v>
      </c>
      <c r="U23" s="10">
        <f t="shared" si="18"/>
        <v>8019.283316707546</v>
      </c>
      <c r="V23" s="10">
        <f t="shared" si="18"/>
        <v>8139.5725664581587</v>
      </c>
      <c r="W23" s="10">
        <f t="shared" si="18"/>
        <v>8261.6661549550317</v>
      </c>
      <c r="X23" s="10">
        <f t="shared" si="18"/>
        <v>8385.5911472793578</v>
      </c>
      <c r="Y23" s="10">
        <f t="shared" si="18"/>
        <v>8511.3750144885489</v>
      </c>
      <c r="Z23" s="10">
        <f t="shared" si="18"/>
        <v>8639.045639705877</v>
      </c>
      <c r="AA23" s="10">
        <f t="shared" si="18"/>
        <v>8768.6313243014647</v>
      </c>
      <c r="AB23" s="10">
        <f t="shared" si="18"/>
        <v>8900.1607941659859</v>
      </c>
      <c r="AC23" s="10">
        <f t="shared" si="18"/>
        <v>9033.6632060784759</v>
      </c>
      <c r="AD23" s="10">
        <f t="shared" si="18"/>
        <v>9169.1681541696526</v>
      </c>
      <c r="AE23" s="10">
        <f t="shared" si="18"/>
        <v>9306.7056764821973</v>
      </c>
    </row>
    <row r="24" spans="1:31" ht="15.75" customHeight="1" x14ac:dyDescent="0.2">
      <c r="A24" s="2"/>
      <c r="B24" s="11" t="s">
        <v>40</v>
      </c>
      <c r="C24" s="11"/>
      <c r="D24" s="10">
        <f t="shared" ref="D24:AE24" si="19">+D23/2</f>
        <v>3112.3262500000001</v>
      </c>
      <c r="E24" s="10">
        <f t="shared" si="19"/>
        <v>3159.7220833333336</v>
      </c>
      <c r="F24" s="10">
        <f t="shared" si="19"/>
        <v>3207.1179145833335</v>
      </c>
      <c r="G24" s="10">
        <f t="shared" si="19"/>
        <v>3255.2246833020836</v>
      </c>
      <c r="H24" s="10">
        <f t="shared" si="19"/>
        <v>3304.053053551615</v>
      </c>
      <c r="I24" s="10">
        <f t="shared" si="19"/>
        <v>3353.6138493548892</v>
      </c>
      <c r="J24" s="10">
        <f t="shared" si="19"/>
        <v>3403.9180570952126</v>
      </c>
      <c r="K24" s="10">
        <f t="shared" si="19"/>
        <v>3454.9768279516406</v>
      </c>
      <c r="L24" s="10">
        <f t="shared" si="19"/>
        <v>3506.8014803709152</v>
      </c>
      <c r="M24" s="10">
        <f t="shared" si="19"/>
        <v>3559.4035025764788</v>
      </c>
      <c r="N24" s="10">
        <f t="shared" si="19"/>
        <v>3612.7945551151261</v>
      </c>
      <c r="O24" s="10">
        <f t="shared" si="19"/>
        <v>3666.9864734418529</v>
      </c>
      <c r="P24" s="10">
        <f t="shared" si="19"/>
        <v>3721.9912705434808</v>
      </c>
      <c r="Q24" s="10">
        <f t="shared" si="19"/>
        <v>3777.8211396016331</v>
      </c>
      <c r="R24" s="10">
        <f t="shared" si="19"/>
        <v>3834.4884566956575</v>
      </c>
      <c r="S24" s="10">
        <f t="shared" si="19"/>
        <v>3892.0057835460925</v>
      </c>
      <c r="T24" s="10">
        <f t="shared" si="19"/>
        <v>3950.3858702992839</v>
      </c>
      <c r="U24" s="10">
        <f t="shared" si="19"/>
        <v>4009.641658353773</v>
      </c>
      <c r="V24" s="10">
        <f t="shared" si="19"/>
        <v>4069.7862832290793</v>
      </c>
      <c r="W24" s="10">
        <f t="shared" si="19"/>
        <v>4130.8330774775159</v>
      </c>
      <c r="X24" s="10">
        <f t="shared" si="19"/>
        <v>4192.7955736396789</v>
      </c>
      <c r="Y24" s="10">
        <f t="shared" si="19"/>
        <v>4255.6875072442745</v>
      </c>
      <c r="Z24" s="10">
        <f t="shared" si="19"/>
        <v>4319.5228198529385</v>
      </c>
      <c r="AA24" s="10">
        <f t="shared" si="19"/>
        <v>4384.3156621507324</v>
      </c>
      <c r="AB24" s="10">
        <f t="shared" si="19"/>
        <v>4450.0803970829929</v>
      </c>
      <c r="AC24" s="10">
        <f t="shared" si="19"/>
        <v>4516.831603039238</v>
      </c>
      <c r="AD24" s="10">
        <f t="shared" si="19"/>
        <v>4584.5840770848263</v>
      </c>
      <c r="AE24" s="10">
        <f t="shared" si="19"/>
        <v>4653.3528382410987</v>
      </c>
    </row>
    <row r="25" spans="1:31" ht="15.75" customHeight="1" x14ac:dyDescent="0.2">
      <c r="A25" s="12"/>
      <c r="B25" s="11" t="s">
        <v>41</v>
      </c>
      <c r="C25" s="11"/>
      <c r="D25" s="10">
        <f t="shared" ref="D25:H25" si="20">D22/260</f>
        <v>287.29165384615385</v>
      </c>
      <c r="E25" s="10">
        <f t="shared" si="20"/>
        <v>291.66665384615385</v>
      </c>
      <c r="F25" s="10">
        <f t="shared" si="20"/>
        <v>296.04165365384614</v>
      </c>
      <c r="G25" s="10">
        <f t="shared" si="20"/>
        <v>300.48227845865387</v>
      </c>
      <c r="H25" s="10">
        <f t="shared" si="20"/>
        <v>304.98951263553369</v>
      </c>
      <c r="I25" s="10">
        <f t="shared" ref="I25:AE25" si="21">SUM(H25*1.5%)+H25</f>
        <v>309.56435532506669</v>
      </c>
      <c r="J25" s="10">
        <f t="shared" si="21"/>
        <v>314.20782065494268</v>
      </c>
      <c r="K25" s="10">
        <f t="shared" si="21"/>
        <v>318.92093796476684</v>
      </c>
      <c r="L25" s="10">
        <f t="shared" si="21"/>
        <v>323.70475203423831</v>
      </c>
      <c r="M25" s="10">
        <f t="shared" si="21"/>
        <v>328.56032331475188</v>
      </c>
      <c r="N25" s="10">
        <f t="shared" si="21"/>
        <v>333.48872816447317</v>
      </c>
      <c r="O25" s="10">
        <f t="shared" si="21"/>
        <v>338.49105908694025</v>
      </c>
      <c r="P25" s="10">
        <f t="shared" si="21"/>
        <v>343.56842497324436</v>
      </c>
      <c r="Q25" s="10">
        <f t="shared" si="21"/>
        <v>348.721951347843</v>
      </c>
      <c r="R25" s="10">
        <f t="shared" si="21"/>
        <v>353.95278061806067</v>
      </c>
      <c r="S25" s="10">
        <f t="shared" si="21"/>
        <v>359.26207232733157</v>
      </c>
      <c r="T25" s="10">
        <f t="shared" si="21"/>
        <v>364.65100341224155</v>
      </c>
      <c r="U25" s="10">
        <f t="shared" si="21"/>
        <v>370.12076846342518</v>
      </c>
      <c r="V25" s="10">
        <f t="shared" si="21"/>
        <v>375.67257999037656</v>
      </c>
      <c r="W25" s="10">
        <f t="shared" si="21"/>
        <v>381.30766869023222</v>
      </c>
      <c r="X25" s="10">
        <f t="shared" si="21"/>
        <v>387.02728372058573</v>
      </c>
      <c r="Y25" s="10">
        <f t="shared" si="21"/>
        <v>392.83269297639453</v>
      </c>
      <c r="Z25" s="10">
        <f t="shared" si="21"/>
        <v>398.72518337104043</v>
      </c>
      <c r="AA25" s="10">
        <f t="shared" si="21"/>
        <v>404.70606112160601</v>
      </c>
      <c r="AB25" s="10">
        <f t="shared" si="21"/>
        <v>410.77665203843009</v>
      </c>
      <c r="AC25" s="10">
        <f t="shared" si="21"/>
        <v>416.93830181900654</v>
      </c>
      <c r="AD25" s="10">
        <f t="shared" si="21"/>
        <v>423.19237634629161</v>
      </c>
      <c r="AE25" s="10">
        <f t="shared" si="21"/>
        <v>429.54026199148598</v>
      </c>
    </row>
    <row r="26" spans="1:31" ht="15.75" customHeight="1" x14ac:dyDescent="0.2">
      <c r="A26" s="12"/>
      <c r="B26" s="13" t="s">
        <v>42</v>
      </c>
      <c r="C26" s="13"/>
      <c r="D26" s="10">
        <f t="shared" ref="D26:H26" si="22">D25/8</f>
        <v>35.911456730769231</v>
      </c>
      <c r="E26" s="10">
        <f t="shared" si="22"/>
        <v>36.458331730769231</v>
      </c>
      <c r="F26" s="10">
        <f t="shared" si="22"/>
        <v>37.005206706730768</v>
      </c>
      <c r="G26" s="10">
        <f t="shared" si="22"/>
        <v>37.560284807331733</v>
      </c>
      <c r="H26" s="10">
        <f t="shared" si="22"/>
        <v>38.123689079441711</v>
      </c>
      <c r="I26" s="10">
        <f t="shared" ref="I26:AE26" si="23">SUM(H26*1.5%)+H26</f>
        <v>38.695544415633336</v>
      </c>
      <c r="J26" s="10">
        <f t="shared" si="23"/>
        <v>39.275977581867835</v>
      </c>
      <c r="K26" s="10">
        <f t="shared" si="23"/>
        <v>39.865117245595854</v>
      </c>
      <c r="L26" s="10">
        <f t="shared" si="23"/>
        <v>40.463094004279789</v>
      </c>
      <c r="M26" s="10">
        <f t="shared" si="23"/>
        <v>41.070040414343985</v>
      </c>
      <c r="N26" s="10">
        <f t="shared" si="23"/>
        <v>41.686091020559147</v>
      </c>
      <c r="O26" s="10">
        <f t="shared" si="23"/>
        <v>42.311382385867532</v>
      </c>
      <c r="P26" s="10">
        <f t="shared" si="23"/>
        <v>42.946053121655545</v>
      </c>
      <c r="Q26" s="10">
        <f t="shared" si="23"/>
        <v>43.590243918480375</v>
      </c>
      <c r="R26" s="10">
        <f t="shared" si="23"/>
        <v>44.244097577257584</v>
      </c>
      <c r="S26" s="10">
        <f t="shared" si="23"/>
        <v>44.907759040916446</v>
      </c>
      <c r="T26" s="10">
        <f t="shared" si="23"/>
        <v>45.581375426530194</v>
      </c>
      <c r="U26" s="10">
        <f t="shared" si="23"/>
        <v>46.265096057928147</v>
      </c>
      <c r="V26" s="10">
        <f t="shared" si="23"/>
        <v>46.95907249879707</v>
      </c>
      <c r="W26" s="10">
        <f t="shared" si="23"/>
        <v>47.663458586279027</v>
      </c>
      <c r="X26" s="10">
        <f t="shared" si="23"/>
        <v>48.378410465073216</v>
      </c>
      <c r="Y26" s="10">
        <f t="shared" si="23"/>
        <v>49.104086622049316</v>
      </c>
      <c r="Z26" s="10">
        <f t="shared" si="23"/>
        <v>49.840647921380054</v>
      </c>
      <c r="AA26" s="10">
        <f t="shared" si="23"/>
        <v>50.588257640200752</v>
      </c>
      <c r="AB26" s="10">
        <f t="shared" si="23"/>
        <v>51.347081504803761</v>
      </c>
      <c r="AC26" s="10">
        <f t="shared" si="23"/>
        <v>52.117287727375817</v>
      </c>
      <c r="AD26" s="10">
        <f t="shared" si="23"/>
        <v>52.899047043286451</v>
      </c>
      <c r="AE26" s="10">
        <f t="shared" si="23"/>
        <v>53.692532748935747</v>
      </c>
    </row>
    <row r="27" spans="1:31" ht="15.75" customHeight="1" x14ac:dyDescent="0.2">
      <c r="A27" s="12"/>
      <c r="B27" s="15"/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31" ht="15.75" customHeight="1" x14ac:dyDescent="0.2">
      <c r="A28" s="9" t="s">
        <v>45</v>
      </c>
      <c r="B28" s="9">
        <v>2300</v>
      </c>
      <c r="C28" s="9">
        <v>8</v>
      </c>
      <c r="D28" s="10">
        <v>93725</v>
      </c>
      <c r="E28" s="10">
        <v>95000</v>
      </c>
      <c r="F28" s="10">
        <f t="shared" ref="F28:AE28" si="24">SUM(E28*1.5%)+E28</f>
        <v>96425</v>
      </c>
      <c r="G28" s="10">
        <f t="shared" si="24"/>
        <v>97871.375</v>
      </c>
      <c r="H28" s="10">
        <f t="shared" si="24"/>
        <v>99339.445624999993</v>
      </c>
      <c r="I28" s="10">
        <f t="shared" si="24"/>
        <v>100829.53730937499</v>
      </c>
      <c r="J28" s="10">
        <f t="shared" si="24"/>
        <v>102341.98036901563</v>
      </c>
      <c r="K28" s="10">
        <f t="shared" si="24"/>
        <v>103877.11007455086</v>
      </c>
      <c r="L28" s="10">
        <f t="shared" si="24"/>
        <v>105435.26672566912</v>
      </c>
      <c r="M28" s="10">
        <f t="shared" si="24"/>
        <v>107016.79572655416</v>
      </c>
      <c r="N28" s="10">
        <f t="shared" si="24"/>
        <v>108622.04766245247</v>
      </c>
      <c r="O28" s="10">
        <f t="shared" si="24"/>
        <v>110251.37837738926</v>
      </c>
      <c r="P28" s="10">
        <f t="shared" si="24"/>
        <v>111905.1490530501</v>
      </c>
      <c r="Q28" s="10">
        <f t="shared" si="24"/>
        <v>113583.72628884585</v>
      </c>
      <c r="R28" s="10">
        <f t="shared" si="24"/>
        <v>115287.48218317854</v>
      </c>
      <c r="S28" s="10">
        <f t="shared" si="24"/>
        <v>117016.79441592621</v>
      </c>
      <c r="T28" s="10">
        <f t="shared" si="24"/>
        <v>118772.0463321651</v>
      </c>
      <c r="U28" s="10">
        <f t="shared" si="24"/>
        <v>120553.62702714758</v>
      </c>
      <c r="V28" s="10">
        <f t="shared" si="24"/>
        <v>122361.93143255479</v>
      </c>
      <c r="W28" s="10">
        <f t="shared" si="24"/>
        <v>124197.36040404311</v>
      </c>
      <c r="X28" s="10">
        <f t="shared" si="24"/>
        <v>126060.32081010376</v>
      </c>
      <c r="Y28" s="10">
        <f t="shared" si="24"/>
        <v>127951.22562225531</v>
      </c>
      <c r="Z28" s="10">
        <f t="shared" si="24"/>
        <v>129870.49400658914</v>
      </c>
      <c r="AA28" s="10">
        <f t="shared" si="24"/>
        <v>131818.55141668799</v>
      </c>
      <c r="AB28" s="10">
        <f t="shared" si="24"/>
        <v>133795.8296879383</v>
      </c>
      <c r="AC28" s="10">
        <f t="shared" si="24"/>
        <v>135802.76713325738</v>
      </c>
      <c r="AD28" s="10">
        <f t="shared" si="24"/>
        <v>137839.80864025623</v>
      </c>
      <c r="AE28" s="10">
        <f t="shared" si="24"/>
        <v>139907.40576986008</v>
      </c>
    </row>
    <row r="29" spans="1:31" ht="15.75" customHeight="1" x14ac:dyDescent="0.2">
      <c r="A29" s="16" t="s">
        <v>5</v>
      </c>
      <c r="B29" s="11" t="s">
        <v>39</v>
      </c>
      <c r="C29" s="11"/>
      <c r="D29" s="10">
        <f t="shared" ref="D29:AE29" si="25">D28/12</f>
        <v>7810.416666666667</v>
      </c>
      <c r="E29" s="10">
        <f t="shared" si="25"/>
        <v>7916.666666666667</v>
      </c>
      <c r="F29" s="10">
        <f t="shared" si="25"/>
        <v>8035.416666666667</v>
      </c>
      <c r="G29" s="10">
        <f t="shared" si="25"/>
        <v>8155.947916666667</v>
      </c>
      <c r="H29" s="10">
        <f t="shared" si="25"/>
        <v>8278.2871354166655</v>
      </c>
      <c r="I29" s="10">
        <f t="shared" si="25"/>
        <v>8402.4614424479169</v>
      </c>
      <c r="J29" s="10">
        <f t="shared" si="25"/>
        <v>8528.4983640846349</v>
      </c>
      <c r="K29" s="10">
        <f t="shared" si="25"/>
        <v>8656.4258395459055</v>
      </c>
      <c r="L29" s="10">
        <f t="shared" si="25"/>
        <v>8786.272227139094</v>
      </c>
      <c r="M29" s="10">
        <f t="shared" si="25"/>
        <v>8918.0663105461808</v>
      </c>
      <c r="N29" s="10">
        <f t="shared" si="25"/>
        <v>9051.8373052043735</v>
      </c>
      <c r="O29" s="10">
        <f t="shared" si="25"/>
        <v>9187.6148647824393</v>
      </c>
      <c r="P29" s="10">
        <f t="shared" si="25"/>
        <v>9325.4290877541753</v>
      </c>
      <c r="Q29" s="10">
        <f t="shared" si="25"/>
        <v>9465.3105240704881</v>
      </c>
      <c r="R29" s="10">
        <f t="shared" si="25"/>
        <v>9607.2901819315448</v>
      </c>
      <c r="S29" s="10">
        <f t="shared" si="25"/>
        <v>9751.399534660517</v>
      </c>
      <c r="T29" s="10">
        <f t="shared" si="25"/>
        <v>9897.6705276804259</v>
      </c>
      <c r="U29" s="10">
        <f t="shared" si="25"/>
        <v>10046.135585595632</v>
      </c>
      <c r="V29" s="10">
        <f t="shared" si="25"/>
        <v>10196.827619379566</v>
      </c>
      <c r="W29" s="10">
        <f t="shared" si="25"/>
        <v>10349.780033670258</v>
      </c>
      <c r="X29" s="10">
        <f t="shared" si="25"/>
        <v>10505.026734175313</v>
      </c>
      <c r="Y29" s="10">
        <f t="shared" si="25"/>
        <v>10662.602135187943</v>
      </c>
      <c r="Z29" s="10">
        <f t="shared" si="25"/>
        <v>10822.541167215762</v>
      </c>
      <c r="AA29" s="10">
        <f t="shared" si="25"/>
        <v>10984.879284723998</v>
      </c>
      <c r="AB29" s="10">
        <f t="shared" si="25"/>
        <v>11149.652473994858</v>
      </c>
      <c r="AC29" s="10">
        <f t="shared" si="25"/>
        <v>11316.897261104781</v>
      </c>
      <c r="AD29" s="10">
        <f t="shared" si="25"/>
        <v>11486.650720021353</v>
      </c>
      <c r="AE29" s="10">
        <f t="shared" si="25"/>
        <v>11658.950480821673</v>
      </c>
    </row>
    <row r="30" spans="1:31" ht="15.75" customHeight="1" x14ac:dyDescent="0.2">
      <c r="A30" s="16"/>
      <c r="B30" s="11" t="s">
        <v>40</v>
      </c>
      <c r="C30" s="11"/>
      <c r="D30" s="10">
        <f t="shared" ref="D30:AE30" si="26">+D29/2</f>
        <v>3905.2083333333335</v>
      </c>
      <c r="E30" s="10">
        <f t="shared" si="26"/>
        <v>3958.3333333333335</v>
      </c>
      <c r="F30" s="10">
        <f t="shared" si="26"/>
        <v>4017.7083333333335</v>
      </c>
      <c r="G30" s="10">
        <f t="shared" si="26"/>
        <v>4077.9739583333335</v>
      </c>
      <c r="H30" s="10">
        <f t="shared" si="26"/>
        <v>4139.1435677083327</v>
      </c>
      <c r="I30" s="10">
        <f t="shared" si="26"/>
        <v>4201.2307212239584</v>
      </c>
      <c r="J30" s="10">
        <f t="shared" si="26"/>
        <v>4264.2491820423174</v>
      </c>
      <c r="K30" s="10">
        <f t="shared" si="26"/>
        <v>4328.2129197729528</v>
      </c>
      <c r="L30" s="10">
        <f t="shared" si="26"/>
        <v>4393.136113569547</v>
      </c>
      <c r="M30" s="10">
        <f t="shared" si="26"/>
        <v>4459.0331552730904</v>
      </c>
      <c r="N30" s="10">
        <f t="shared" si="26"/>
        <v>4525.9186526021867</v>
      </c>
      <c r="O30" s="10">
        <f t="shared" si="26"/>
        <v>4593.8074323912197</v>
      </c>
      <c r="P30" s="10">
        <f t="shared" si="26"/>
        <v>4662.7145438770876</v>
      </c>
      <c r="Q30" s="10">
        <f t="shared" si="26"/>
        <v>4732.655262035244</v>
      </c>
      <c r="R30" s="10">
        <f t="shared" si="26"/>
        <v>4803.6450909657724</v>
      </c>
      <c r="S30" s="10">
        <f t="shared" si="26"/>
        <v>4875.6997673302585</v>
      </c>
      <c r="T30" s="10">
        <f t="shared" si="26"/>
        <v>4948.835263840213</v>
      </c>
      <c r="U30" s="10">
        <f t="shared" si="26"/>
        <v>5023.0677927978159</v>
      </c>
      <c r="V30" s="10">
        <f t="shared" si="26"/>
        <v>5098.4138096897832</v>
      </c>
      <c r="W30" s="10">
        <f t="shared" si="26"/>
        <v>5174.8900168351292</v>
      </c>
      <c r="X30" s="10">
        <f t="shared" si="26"/>
        <v>5252.5133670876567</v>
      </c>
      <c r="Y30" s="10">
        <f t="shared" si="26"/>
        <v>5331.3010675939713</v>
      </c>
      <c r="Z30" s="10">
        <f t="shared" si="26"/>
        <v>5411.2705836078812</v>
      </c>
      <c r="AA30" s="10">
        <f t="shared" si="26"/>
        <v>5492.4396423619992</v>
      </c>
      <c r="AB30" s="10">
        <f t="shared" si="26"/>
        <v>5574.8262369974291</v>
      </c>
      <c r="AC30" s="10">
        <f t="shared" si="26"/>
        <v>5658.4486305523906</v>
      </c>
      <c r="AD30" s="10">
        <f t="shared" si="26"/>
        <v>5743.3253600106764</v>
      </c>
      <c r="AE30" s="10">
        <f t="shared" si="26"/>
        <v>5829.4752404108367</v>
      </c>
    </row>
    <row r="31" spans="1:31" ht="15.75" customHeight="1" x14ac:dyDescent="0.2">
      <c r="A31" s="17"/>
      <c r="B31" s="13" t="s">
        <v>41</v>
      </c>
      <c r="C31" s="13"/>
      <c r="D31" s="10">
        <f t="shared" ref="D31:AE31" si="27">D28/260</f>
        <v>360.48076923076923</v>
      </c>
      <c r="E31" s="10">
        <f t="shared" si="27"/>
        <v>365.38461538461536</v>
      </c>
      <c r="F31" s="10">
        <f t="shared" si="27"/>
        <v>370.86538461538464</v>
      </c>
      <c r="G31" s="10">
        <f t="shared" si="27"/>
        <v>376.4283653846154</v>
      </c>
      <c r="H31" s="10">
        <f t="shared" si="27"/>
        <v>382.07479086538461</v>
      </c>
      <c r="I31" s="10">
        <f t="shared" si="27"/>
        <v>387.80591272836534</v>
      </c>
      <c r="J31" s="10">
        <f t="shared" si="27"/>
        <v>393.62300141929086</v>
      </c>
      <c r="K31" s="10">
        <f t="shared" si="27"/>
        <v>399.52734644058023</v>
      </c>
      <c r="L31" s="10">
        <f t="shared" si="27"/>
        <v>405.52025663718894</v>
      </c>
      <c r="M31" s="10">
        <f t="shared" si="27"/>
        <v>411.60306048674676</v>
      </c>
      <c r="N31" s="10">
        <f t="shared" si="27"/>
        <v>417.77710639404796</v>
      </c>
      <c r="O31" s="10">
        <f t="shared" si="27"/>
        <v>424.04376298995874</v>
      </c>
      <c r="P31" s="10">
        <f t="shared" si="27"/>
        <v>430.40441943480806</v>
      </c>
      <c r="Q31" s="10">
        <f t="shared" si="27"/>
        <v>436.86048572633018</v>
      </c>
      <c r="R31" s="10">
        <f t="shared" si="27"/>
        <v>443.41339301222513</v>
      </c>
      <c r="S31" s="10">
        <f t="shared" si="27"/>
        <v>450.06459390740849</v>
      </c>
      <c r="T31" s="10">
        <f t="shared" si="27"/>
        <v>456.81556281601962</v>
      </c>
      <c r="U31" s="10">
        <f t="shared" si="27"/>
        <v>463.6677962582599</v>
      </c>
      <c r="V31" s="10">
        <f t="shared" si="27"/>
        <v>470.62281320213378</v>
      </c>
      <c r="W31" s="10">
        <f t="shared" si="27"/>
        <v>477.68215540016581</v>
      </c>
      <c r="X31" s="10">
        <f t="shared" si="27"/>
        <v>484.84738773116828</v>
      </c>
      <c r="Y31" s="10">
        <f t="shared" si="27"/>
        <v>492.1200985471358</v>
      </c>
      <c r="Z31" s="10">
        <f t="shared" si="27"/>
        <v>499.50190002534288</v>
      </c>
      <c r="AA31" s="10">
        <f t="shared" si="27"/>
        <v>506.99442852572304</v>
      </c>
      <c r="AB31" s="10">
        <f t="shared" si="27"/>
        <v>514.59934495360881</v>
      </c>
      <c r="AC31" s="10">
        <f t="shared" si="27"/>
        <v>522.31833512791297</v>
      </c>
      <c r="AD31" s="10">
        <f t="shared" si="27"/>
        <v>530.15311015483167</v>
      </c>
      <c r="AE31" s="10">
        <f t="shared" si="27"/>
        <v>538.10540680715417</v>
      </c>
    </row>
    <row r="32" spans="1:31" ht="15.75" customHeight="1" x14ac:dyDescent="0.2">
      <c r="A32" s="17"/>
      <c r="B32" s="13" t="s">
        <v>42</v>
      </c>
      <c r="C32" s="13"/>
      <c r="D32" s="10">
        <f t="shared" ref="D32:AE32" si="28">D31/8</f>
        <v>45.060096153846153</v>
      </c>
      <c r="E32" s="10">
        <f t="shared" si="28"/>
        <v>45.67307692307692</v>
      </c>
      <c r="F32" s="10">
        <f t="shared" si="28"/>
        <v>46.35817307692308</v>
      </c>
      <c r="G32" s="10">
        <f t="shared" si="28"/>
        <v>47.053545673076925</v>
      </c>
      <c r="H32" s="10">
        <f t="shared" si="28"/>
        <v>47.759348858173077</v>
      </c>
      <c r="I32" s="10">
        <f t="shared" si="28"/>
        <v>48.475739091045668</v>
      </c>
      <c r="J32" s="10">
        <f t="shared" si="28"/>
        <v>49.202875177411357</v>
      </c>
      <c r="K32" s="10">
        <f t="shared" si="28"/>
        <v>49.940918305072529</v>
      </c>
      <c r="L32" s="10">
        <f t="shared" si="28"/>
        <v>50.690032079648617</v>
      </c>
      <c r="M32" s="10">
        <f t="shared" si="28"/>
        <v>51.450382560843344</v>
      </c>
      <c r="N32" s="10">
        <f t="shared" si="28"/>
        <v>52.222138299255995</v>
      </c>
      <c r="O32" s="10">
        <f t="shared" si="28"/>
        <v>53.005470373744842</v>
      </c>
      <c r="P32" s="10">
        <f t="shared" si="28"/>
        <v>53.800552429351008</v>
      </c>
      <c r="Q32" s="10">
        <f t="shared" si="28"/>
        <v>54.607560715791273</v>
      </c>
      <c r="R32" s="10">
        <f t="shared" si="28"/>
        <v>55.426674126528141</v>
      </c>
      <c r="S32" s="10">
        <f t="shared" si="28"/>
        <v>56.258074238426062</v>
      </c>
      <c r="T32" s="10">
        <f t="shared" si="28"/>
        <v>57.101945352002453</v>
      </c>
      <c r="U32" s="10">
        <f t="shared" si="28"/>
        <v>57.958474532282487</v>
      </c>
      <c r="V32" s="10">
        <f t="shared" si="28"/>
        <v>58.827851650266723</v>
      </c>
      <c r="W32" s="10">
        <f t="shared" si="28"/>
        <v>59.710269425020726</v>
      </c>
      <c r="X32" s="10">
        <f t="shared" si="28"/>
        <v>60.605923466396035</v>
      </c>
      <c r="Y32" s="10">
        <f t="shared" si="28"/>
        <v>61.515012318391975</v>
      </c>
      <c r="Z32" s="10">
        <f t="shared" si="28"/>
        <v>62.43773750316786</v>
      </c>
      <c r="AA32" s="10">
        <f t="shared" si="28"/>
        <v>63.37430356571538</v>
      </c>
      <c r="AB32" s="10">
        <f t="shared" si="28"/>
        <v>64.324918119201101</v>
      </c>
      <c r="AC32" s="10">
        <f t="shared" si="28"/>
        <v>65.289791890989122</v>
      </c>
      <c r="AD32" s="10">
        <f t="shared" si="28"/>
        <v>66.269138769353958</v>
      </c>
      <c r="AE32" s="10">
        <f t="shared" si="28"/>
        <v>67.263175850894271</v>
      </c>
    </row>
    <row r="33" spans="1:31" ht="15.75" customHeight="1" x14ac:dyDescent="0.2">
      <c r="A33" s="12"/>
      <c r="B33" s="15"/>
      <c r="C33" s="1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31" ht="15.75" customHeight="1" x14ac:dyDescent="0.2">
      <c r="A34" s="12"/>
      <c r="B34" s="15"/>
      <c r="C34" s="1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31" ht="15.75" customHeight="1" x14ac:dyDescent="0.2">
      <c r="E35" s="4"/>
      <c r="F35" s="4"/>
      <c r="G35" s="4"/>
      <c r="H35" s="4"/>
      <c r="J35" s="2"/>
    </row>
    <row r="36" spans="1:31" ht="15.75" customHeight="1" x14ac:dyDescent="0.2">
      <c r="D36" s="4"/>
      <c r="E36" s="4"/>
      <c r="F36" s="4"/>
      <c r="G36" s="4"/>
      <c r="H36" s="4"/>
      <c r="J36" s="2"/>
    </row>
    <row r="37" spans="1:31" ht="15.75" customHeight="1" x14ac:dyDescent="0.25">
      <c r="A37" s="18" t="s">
        <v>46</v>
      </c>
      <c r="J37" s="2"/>
    </row>
    <row r="38" spans="1:31" ht="15.75" customHeight="1" x14ac:dyDescent="0.2">
      <c r="A38" s="9" t="s">
        <v>47</v>
      </c>
      <c r="B38" s="9">
        <v>2300</v>
      </c>
      <c r="C38" s="9">
        <v>8</v>
      </c>
      <c r="D38" s="10">
        <v>118200</v>
      </c>
      <c r="E38" s="10">
        <v>120000</v>
      </c>
      <c r="F38" s="10">
        <f t="shared" ref="F38:AE38" si="29">SUM(E38*1.5%)+E38</f>
        <v>121800</v>
      </c>
      <c r="G38" s="10">
        <f t="shared" si="29"/>
        <v>123627</v>
      </c>
      <c r="H38" s="10">
        <f t="shared" si="29"/>
        <v>125481.405</v>
      </c>
      <c r="I38" s="10">
        <f t="shared" si="29"/>
        <v>127363.62607499999</v>
      </c>
      <c r="J38" s="10">
        <f t="shared" si="29"/>
        <v>129274.08046612499</v>
      </c>
      <c r="K38" s="10">
        <f t="shared" si="29"/>
        <v>131213.19167311687</v>
      </c>
      <c r="L38" s="10">
        <f t="shared" si="29"/>
        <v>133181.38954821363</v>
      </c>
      <c r="M38" s="10">
        <f t="shared" si="29"/>
        <v>135179.11039143684</v>
      </c>
      <c r="N38" s="10">
        <f t="shared" si="29"/>
        <v>137206.79704730838</v>
      </c>
      <c r="O38" s="10">
        <f t="shared" si="29"/>
        <v>139264.89900301801</v>
      </c>
      <c r="P38" s="10">
        <f t="shared" si="29"/>
        <v>141353.87248806329</v>
      </c>
      <c r="Q38" s="10">
        <f t="shared" si="29"/>
        <v>143474.18057538423</v>
      </c>
      <c r="R38" s="10">
        <f t="shared" si="29"/>
        <v>145626.293284015</v>
      </c>
      <c r="S38" s="10">
        <f t="shared" si="29"/>
        <v>147810.68768327523</v>
      </c>
      <c r="T38" s="10">
        <f t="shared" si="29"/>
        <v>150027.84799852435</v>
      </c>
      <c r="U38" s="10">
        <f t="shared" si="29"/>
        <v>152278.26571850223</v>
      </c>
      <c r="V38" s="10">
        <f t="shared" si="29"/>
        <v>154562.43970427976</v>
      </c>
      <c r="W38" s="10">
        <f t="shared" si="29"/>
        <v>156880.87629984395</v>
      </c>
      <c r="X38" s="10">
        <f t="shared" si="29"/>
        <v>159234.0894443416</v>
      </c>
      <c r="Y38" s="10">
        <f t="shared" si="29"/>
        <v>161622.60078600672</v>
      </c>
      <c r="Z38" s="10">
        <f t="shared" si="29"/>
        <v>164046.93979779683</v>
      </c>
      <c r="AA38" s="10">
        <f t="shared" si="29"/>
        <v>166507.64389476378</v>
      </c>
      <c r="AB38" s="10">
        <f t="shared" si="29"/>
        <v>169005.25855318524</v>
      </c>
      <c r="AC38" s="10">
        <f t="shared" si="29"/>
        <v>171540.33743148303</v>
      </c>
      <c r="AD38" s="10">
        <f t="shared" si="29"/>
        <v>174113.44249295528</v>
      </c>
      <c r="AE38" s="10">
        <f t="shared" si="29"/>
        <v>176725.1441303496</v>
      </c>
    </row>
    <row r="39" spans="1:31" ht="15.75" customHeight="1" x14ac:dyDescent="0.2">
      <c r="A39" s="16" t="s">
        <v>5</v>
      </c>
      <c r="B39" s="11" t="s">
        <v>39</v>
      </c>
      <c r="C39" s="11"/>
      <c r="D39" s="10">
        <f t="shared" ref="D39:H39" si="30">D38/12</f>
        <v>9850</v>
      </c>
      <c r="E39" s="10">
        <f t="shared" si="30"/>
        <v>10000</v>
      </c>
      <c r="F39" s="10">
        <f t="shared" si="30"/>
        <v>10150</v>
      </c>
      <c r="G39" s="10">
        <f t="shared" si="30"/>
        <v>10302.25</v>
      </c>
      <c r="H39" s="10">
        <f t="shared" si="30"/>
        <v>10456.783750000001</v>
      </c>
      <c r="I39" s="10">
        <f t="shared" ref="I39:AE39" si="31">SUM(H39*1.5%)+H39</f>
        <v>10613.635506250001</v>
      </c>
      <c r="J39" s="10">
        <f t="shared" si="31"/>
        <v>10772.840038843751</v>
      </c>
      <c r="K39" s="10">
        <f t="shared" si="31"/>
        <v>10934.432639426408</v>
      </c>
      <c r="L39" s="10">
        <f t="shared" si="31"/>
        <v>11098.449129017805</v>
      </c>
      <c r="M39" s="10">
        <f t="shared" si="31"/>
        <v>11264.925865953071</v>
      </c>
      <c r="N39" s="10">
        <f t="shared" si="31"/>
        <v>11433.899753942367</v>
      </c>
      <c r="O39" s="10">
        <f t="shared" si="31"/>
        <v>11605.408250251503</v>
      </c>
      <c r="P39" s="10">
        <f t="shared" si="31"/>
        <v>11779.489374005276</v>
      </c>
      <c r="Q39" s="10">
        <f t="shared" si="31"/>
        <v>11956.181714615355</v>
      </c>
      <c r="R39" s="10">
        <f t="shared" si="31"/>
        <v>12135.524440334586</v>
      </c>
      <c r="S39" s="10">
        <f t="shared" si="31"/>
        <v>12317.557306939605</v>
      </c>
      <c r="T39" s="10">
        <f t="shared" si="31"/>
        <v>12502.320666543699</v>
      </c>
      <c r="U39" s="10">
        <f t="shared" si="31"/>
        <v>12689.855476541854</v>
      </c>
      <c r="V39" s="10">
        <f t="shared" si="31"/>
        <v>12880.203308689981</v>
      </c>
      <c r="W39" s="10">
        <f t="shared" si="31"/>
        <v>13073.406358320331</v>
      </c>
      <c r="X39" s="10">
        <f t="shared" si="31"/>
        <v>13269.507453695136</v>
      </c>
      <c r="Y39" s="10">
        <f t="shared" si="31"/>
        <v>13468.550065500564</v>
      </c>
      <c r="Z39" s="10">
        <f t="shared" si="31"/>
        <v>13670.578316483072</v>
      </c>
      <c r="AA39" s="10">
        <f t="shared" si="31"/>
        <v>13875.636991230318</v>
      </c>
      <c r="AB39" s="10">
        <f t="shared" si="31"/>
        <v>14083.771546098773</v>
      </c>
      <c r="AC39" s="10">
        <f t="shared" si="31"/>
        <v>14295.028119290255</v>
      </c>
      <c r="AD39" s="10">
        <f t="shared" si="31"/>
        <v>14509.453541079609</v>
      </c>
      <c r="AE39" s="10">
        <f t="shared" si="31"/>
        <v>14727.095344195803</v>
      </c>
    </row>
    <row r="40" spans="1:31" ht="15.75" customHeight="1" x14ac:dyDescent="0.2">
      <c r="A40" s="16"/>
      <c r="B40" s="11" t="s">
        <v>40</v>
      </c>
      <c r="C40" s="11"/>
      <c r="D40" s="10">
        <f t="shared" ref="D40:AE40" si="32">+D39/2</f>
        <v>4925</v>
      </c>
      <c r="E40" s="10">
        <f t="shared" si="32"/>
        <v>5000</v>
      </c>
      <c r="F40" s="10">
        <f t="shared" si="32"/>
        <v>5075</v>
      </c>
      <c r="G40" s="10">
        <f t="shared" si="32"/>
        <v>5151.125</v>
      </c>
      <c r="H40" s="10">
        <f t="shared" si="32"/>
        <v>5228.3918750000003</v>
      </c>
      <c r="I40" s="10">
        <f t="shared" si="32"/>
        <v>5306.8177531250003</v>
      </c>
      <c r="J40" s="10">
        <f t="shared" si="32"/>
        <v>5386.4200194218756</v>
      </c>
      <c r="K40" s="10">
        <f t="shared" si="32"/>
        <v>5467.216319713204</v>
      </c>
      <c r="L40" s="10">
        <f t="shared" si="32"/>
        <v>5549.2245645089024</v>
      </c>
      <c r="M40" s="10">
        <f t="shared" si="32"/>
        <v>5632.4629329765357</v>
      </c>
      <c r="N40" s="10">
        <f t="shared" si="32"/>
        <v>5716.9498769711836</v>
      </c>
      <c r="O40" s="10">
        <f t="shared" si="32"/>
        <v>5802.7041251257515</v>
      </c>
      <c r="P40" s="10">
        <f t="shared" si="32"/>
        <v>5889.7446870026379</v>
      </c>
      <c r="Q40" s="10">
        <f t="shared" si="32"/>
        <v>5978.0908573076777</v>
      </c>
      <c r="R40" s="10">
        <f t="shared" si="32"/>
        <v>6067.762220167293</v>
      </c>
      <c r="S40" s="10">
        <f t="shared" si="32"/>
        <v>6158.7786534698025</v>
      </c>
      <c r="T40" s="10">
        <f t="shared" si="32"/>
        <v>6251.1603332718496</v>
      </c>
      <c r="U40" s="10">
        <f t="shared" si="32"/>
        <v>6344.927738270927</v>
      </c>
      <c r="V40" s="10">
        <f t="shared" si="32"/>
        <v>6440.1016543449905</v>
      </c>
      <c r="W40" s="10">
        <f t="shared" si="32"/>
        <v>6536.7031791601657</v>
      </c>
      <c r="X40" s="10">
        <f t="shared" si="32"/>
        <v>6634.753726847568</v>
      </c>
      <c r="Y40" s="10">
        <f t="shared" si="32"/>
        <v>6734.2750327502818</v>
      </c>
      <c r="Z40" s="10">
        <f t="shared" si="32"/>
        <v>6835.2891582415359</v>
      </c>
      <c r="AA40" s="10">
        <f t="shared" si="32"/>
        <v>6937.818495615159</v>
      </c>
      <c r="AB40" s="10">
        <f t="shared" si="32"/>
        <v>7041.8857730493864</v>
      </c>
      <c r="AC40" s="10">
        <f t="shared" si="32"/>
        <v>7147.5140596451274</v>
      </c>
      <c r="AD40" s="10">
        <f t="shared" si="32"/>
        <v>7254.7267705398044</v>
      </c>
      <c r="AE40" s="10">
        <f t="shared" si="32"/>
        <v>7363.5476720979013</v>
      </c>
    </row>
    <row r="41" spans="1:31" ht="15.75" customHeight="1" x14ac:dyDescent="0.2">
      <c r="A41" s="17"/>
      <c r="B41" s="13" t="s">
        <v>41</v>
      </c>
      <c r="C41" s="13"/>
      <c r="D41" s="10">
        <f t="shared" ref="D41:H41" si="33">D38/260</f>
        <v>454.61538461538464</v>
      </c>
      <c r="E41" s="10">
        <f t="shared" si="33"/>
        <v>461.53846153846155</v>
      </c>
      <c r="F41" s="10">
        <f t="shared" si="33"/>
        <v>468.46153846153845</v>
      </c>
      <c r="G41" s="10">
        <f t="shared" si="33"/>
        <v>475.48846153846154</v>
      </c>
      <c r="H41" s="10">
        <f t="shared" si="33"/>
        <v>482.62078846153844</v>
      </c>
      <c r="I41" s="10">
        <f t="shared" ref="I41:AE41" si="34">SUM(H41*1.5%)+H41</f>
        <v>489.86010028846152</v>
      </c>
      <c r="J41" s="10">
        <f t="shared" si="34"/>
        <v>497.20800179278842</v>
      </c>
      <c r="K41" s="10">
        <f t="shared" si="34"/>
        <v>504.66612181968026</v>
      </c>
      <c r="L41" s="10">
        <f t="shared" si="34"/>
        <v>512.23611364697547</v>
      </c>
      <c r="M41" s="10">
        <f t="shared" si="34"/>
        <v>519.91965535168015</v>
      </c>
      <c r="N41" s="10">
        <f t="shared" si="34"/>
        <v>527.7184501819554</v>
      </c>
      <c r="O41" s="10">
        <f t="shared" si="34"/>
        <v>535.63422693468476</v>
      </c>
      <c r="P41" s="10">
        <f t="shared" si="34"/>
        <v>543.66874033870499</v>
      </c>
      <c r="Q41" s="10">
        <f t="shared" si="34"/>
        <v>551.82377144378552</v>
      </c>
      <c r="R41" s="10">
        <f t="shared" si="34"/>
        <v>560.10112801544233</v>
      </c>
      <c r="S41" s="10">
        <f t="shared" si="34"/>
        <v>568.50264493567397</v>
      </c>
      <c r="T41" s="10">
        <f t="shared" si="34"/>
        <v>577.03018460970907</v>
      </c>
      <c r="U41" s="10">
        <f t="shared" si="34"/>
        <v>585.68563737885472</v>
      </c>
      <c r="V41" s="10">
        <f t="shared" si="34"/>
        <v>594.47092193953756</v>
      </c>
      <c r="W41" s="10">
        <f t="shared" si="34"/>
        <v>603.38798576863064</v>
      </c>
      <c r="X41" s="10">
        <f t="shared" si="34"/>
        <v>612.43880555516012</v>
      </c>
      <c r="Y41" s="10">
        <f t="shared" si="34"/>
        <v>621.6253876384875</v>
      </c>
      <c r="Z41" s="10">
        <f t="shared" si="34"/>
        <v>630.94976845306485</v>
      </c>
      <c r="AA41" s="10">
        <f t="shared" si="34"/>
        <v>640.41401497986078</v>
      </c>
      <c r="AB41" s="10">
        <f t="shared" si="34"/>
        <v>650.02022520455864</v>
      </c>
      <c r="AC41" s="10">
        <f t="shared" si="34"/>
        <v>659.77052858262698</v>
      </c>
      <c r="AD41" s="10">
        <f t="shared" si="34"/>
        <v>669.66708651136639</v>
      </c>
      <c r="AE41" s="10">
        <f t="shared" si="34"/>
        <v>679.7120928090369</v>
      </c>
    </row>
    <row r="42" spans="1:31" ht="15.75" customHeight="1" x14ac:dyDescent="0.2">
      <c r="A42" s="17"/>
      <c r="B42" s="13" t="s">
        <v>42</v>
      </c>
      <c r="C42" s="13"/>
      <c r="D42" s="10">
        <f t="shared" ref="D42:H42" si="35">D41/8</f>
        <v>56.82692307692308</v>
      </c>
      <c r="E42" s="10">
        <f t="shared" si="35"/>
        <v>57.692307692307693</v>
      </c>
      <c r="F42" s="10">
        <f t="shared" si="35"/>
        <v>58.557692307692307</v>
      </c>
      <c r="G42" s="10">
        <f t="shared" si="35"/>
        <v>59.436057692307692</v>
      </c>
      <c r="H42" s="10">
        <f t="shared" si="35"/>
        <v>60.327598557692305</v>
      </c>
      <c r="I42" s="10">
        <f t="shared" ref="I42:AE42" si="36">SUM(H42*1.5%)+H42</f>
        <v>61.232512536057691</v>
      </c>
      <c r="J42" s="10">
        <f t="shared" si="36"/>
        <v>62.151000224098553</v>
      </c>
      <c r="K42" s="10">
        <f t="shared" si="36"/>
        <v>63.083265227460032</v>
      </c>
      <c r="L42" s="10">
        <f t="shared" si="36"/>
        <v>64.029514205871934</v>
      </c>
      <c r="M42" s="10">
        <f t="shared" si="36"/>
        <v>64.989956918960019</v>
      </c>
      <c r="N42" s="10">
        <f t="shared" si="36"/>
        <v>65.964806272744426</v>
      </c>
      <c r="O42" s="10">
        <f t="shared" si="36"/>
        <v>66.954278366835595</v>
      </c>
      <c r="P42" s="10">
        <f t="shared" si="36"/>
        <v>67.958592542338124</v>
      </c>
      <c r="Q42" s="10">
        <f t="shared" si="36"/>
        <v>68.97797143047319</v>
      </c>
      <c r="R42" s="10">
        <f t="shared" si="36"/>
        <v>70.012641001930291</v>
      </c>
      <c r="S42" s="10">
        <f t="shared" si="36"/>
        <v>71.062830616959246</v>
      </c>
      <c r="T42" s="10">
        <f t="shared" si="36"/>
        <v>72.128773076213633</v>
      </c>
      <c r="U42" s="10">
        <f t="shared" si="36"/>
        <v>73.21070467235684</v>
      </c>
      <c r="V42" s="10">
        <f t="shared" si="36"/>
        <v>74.308865242442195</v>
      </c>
      <c r="W42" s="10">
        <f t="shared" si="36"/>
        <v>75.42349822107883</v>
      </c>
      <c r="X42" s="10">
        <f t="shared" si="36"/>
        <v>76.554850694395014</v>
      </c>
      <c r="Y42" s="10">
        <f t="shared" si="36"/>
        <v>77.703173454810937</v>
      </c>
      <c r="Z42" s="10">
        <f t="shared" si="36"/>
        <v>78.868721056633106</v>
      </c>
      <c r="AA42" s="10">
        <f t="shared" si="36"/>
        <v>80.051751872482598</v>
      </c>
      <c r="AB42" s="10">
        <f t="shared" si="36"/>
        <v>81.25252815056983</v>
      </c>
      <c r="AC42" s="10">
        <f t="shared" si="36"/>
        <v>82.471316072828373</v>
      </c>
      <c r="AD42" s="10">
        <f t="shared" si="36"/>
        <v>83.708385813920799</v>
      </c>
      <c r="AE42" s="10">
        <f t="shared" si="36"/>
        <v>84.964011601129613</v>
      </c>
    </row>
    <row r="43" spans="1:31" ht="15.75" customHeight="1" x14ac:dyDescent="0.2">
      <c r="E43" s="14"/>
      <c r="F43" s="14"/>
      <c r="G43" s="14"/>
      <c r="H43" s="14"/>
      <c r="I43" s="14"/>
      <c r="J43" s="2"/>
    </row>
    <row r="44" spans="1:31" ht="15.75" customHeight="1" x14ac:dyDescent="0.2">
      <c r="A44" s="9" t="s">
        <v>45</v>
      </c>
      <c r="B44" s="9">
        <v>2300</v>
      </c>
      <c r="C44" s="9">
        <v>8</v>
      </c>
      <c r="D44" s="10">
        <v>93725</v>
      </c>
      <c r="E44" s="10">
        <v>95000</v>
      </c>
      <c r="F44" s="10">
        <f t="shared" ref="F44:AE44" si="37">SUM(E44*1.5%)+E44</f>
        <v>96425</v>
      </c>
      <c r="G44" s="10">
        <f t="shared" si="37"/>
        <v>97871.375</v>
      </c>
      <c r="H44" s="10">
        <f t="shared" si="37"/>
        <v>99339.445624999993</v>
      </c>
      <c r="I44" s="10">
        <f t="shared" si="37"/>
        <v>100829.53730937499</v>
      </c>
      <c r="J44" s="10">
        <f t="shared" si="37"/>
        <v>102341.98036901563</v>
      </c>
      <c r="K44" s="10">
        <f t="shared" si="37"/>
        <v>103877.11007455086</v>
      </c>
      <c r="L44" s="10">
        <f t="shared" si="37"/>
        <v>105435.26672566912</v>
      </c>
      <c r="M44" s="10">
        <f t="shared" si="37"/>
        <v>107016.79572655416</v>
      </c>
      <c r="N44" s="10">
        <f t="shared" si="37"/>
        <v>108622.04766245247</v>
      </c>
      <c r="O44" s="10">
        <f t="shared" si="37"/>
        <v>110251.37837738926</v>
      </c>
      <c r="P44" s="10">
        <f t="shared" si="37"/>
        <v>111905.1490530501</v>
      </c>
      <c r="Q44" s="10">
        <f t="shared" si="37"/>
        <v>113583.72628884585</v>
      </c>
      <c r="R44" s="10">
        <f t="shared" si="37"/>
        <v>115287.48218317854</v>
      </c>
      <c r="S44" s="10">
        <f t="shared" si="37"/>
        <v>117016.79441592621</v>
      </c>
      <c r="T44" s="10">
        <f t="shared" si="37"/>
        <v>118772.0463321651</v>
      </c>
      <c r="U44" s="10">
        <f t="shared" si="37"/>
        <v>120553.62702714758</v>
      </c>
      <c r="V44" s="10">
        <f t="shared" si="37"/>
        <v>122361.93143255479</v>
      </c>
      <c r="W44" s="10">
        <f t="shared" si="37"/>
        <v>124197.36040404311</v>
      </c>
      <c r="X44" s="10">
        <f t="shared" si="37"/>
        <v>126060.32081010376</v>
      </c>
      <c r="Y44" s="10">
        <f t="shared" si="37"/>
        <v>127951.22562225531</v>
      </c>
      <c r="Z44" s="10">
        <f t="shared" si="37"/>
        <v>129870.49400658914</v>
      </c>
      <c r="AA44" s="10">
        <f t="shared" si="37"/>
        <v>131818.55141668799</v>
      </c>
      <c r="AB44" s="10">
        <f t="shared" si="37"/>
        <v>133795.8296879383</v>
      </c>
      <c r="AC44" s="10">
        <f t="shared" si="37"/>
        <v>135802.76713325738</v>
      </c>
      <c r="AD44" s="10">
        <f t="shared" si="37"/>
        <v>137839.80864025623</v>
      </c>
      <c r="AE44" s="10">
        <f t="shared" si="37"/>
        <v>139907.40576986008</v>
      </c>
    </row>
    <row r="45" spans="1:31" ht="15.75" customHeight="1" x14ac:dyDescent="0.2">
      <c r="A45" s="16" t="s">
        <v>5</v>
      </c>
      <c r="B45" s="11" t="s">
        <v>39</v>
      </c>
      <c r="C45" s="11"/>
      <c r="D45" s="10">
        <f t="shared" ref="D45:AE45" si="38">D44/12</f>
        <v>7810.416666666667</v>
      </c>
      <c r="E45" s="10">
        <f t="shared" si="38"/>
        <v>7916.666666666667</v>
      </c>
      <c r="F45" s="10">
        <f t="shared" si="38"/>
        <v>8035.416666666667</v>
      </c>
      <c r="G45" s="10">
        <f t="shared" si="38"/>
        <v>8155.947916666667</v>
      </c>
      <c r="H45" s="10">
        <f t="shared" si="38"/>
        <v>8278.2871354166655</v>
      </c>
      <c r="I45" s="10">
        <f t="shared" si="38"/>
        <v>8402.4614424479169</v>
      </c>
      <c r="J45" s="10">
        <f t="shared" si="38"/>
        <v>8528.4983640846349</v>
      </c>
      <c r="K45" s="10">
        <f t="shared" si="38"/>
        <v>8656.4258395459055</v>
      </c>
      <c r="L45" s="10">
        <f t="shared" si="38"/>
        <v>8786.272227139094</v>
      </c>
      <c r="M45" s="10">
        <f t="shared" si="38"/>
        <v>8918.0663105461808</v>
      </c>
      <c r="N45" s="10">
        <f t="shared" si="38"/>
        <v>9051.8373052043735</v>
      </c>
      <c r="O45" s="10">
        <f t="shared" si="38"/>
        <v>9187.6148647824393</v>
      </c>
      <c r="P45" s="10">
        <f t="shared" si="38"/>
        <v>9325.4290877541753</v>
      </c>
      <c r="Q45" s="10">
        <f t="shared" si="38"/>
        <v>9465.3105240704881</v>
      </c>
      <c r="R45" s="10">
        <f t="shared" si="38"/>
        <v>9607.2901819315448</v>
      </c>
      <c r="S45" s="10">
        <f t="shared" si="38"/>
        <v>9751.399534660517</v>
      </c>
      <c r="T45" s="10">
        <f t="shared" si="38"/>
        <v>9897.6705276804259</v>
      </c>
      <c r="U45" s="10">
        <f t="shared" si="38"/>
        <v>10046.135585595632</v>
      </c>
      <c r="V45" s="10">
        <f t="shared" si="38"/>
        <v>10196.827619379566</v>
      </c>
      <c r="W45" s="10">
        <f t="shared" si="38"/>
        <v>10349.780033670258</v>
      </c>
      <c r="X45" s="10">
        <f t="shared" si="38"/>
        <v>10505.026734175313</v>
      </c>
      <c r="Y45" s="10">
        <f t="shared" si="38"/>
        <v>10662.602135187943</v>
      </c>
      <c r="Z45" s="10">
        <f t="shared" si="38"/>
        <v>10822.541167215762</v>
      </c>
      <c r="AA45" s="10">
        <f t="shared" si="38"/>
        <v>10984.879284723998</v>
      </c>
      <c r="AB45" s="10">
        <f t="shared" si="38"/>
        <v>11149.652473994858</v>
      </c>
      <c r="AC45" s="10">
        <f t="shared" si="38"/>
        <v>11316.897261104781</v>
      </c>
      <c r="AD45" s="10">
        <f t="shared" si="38"/>
        <v>11486.650720021353</v>
      </c>
      <c r="AE45" s="10">
        <f t="shared" si="38"/>
        <v>11658.950480821673</v>
      </c>
    </row>
    <row r="46" spans="1:31" ht="15.75" customHeight="1" x14ac:dyDescent="0.2">
      <c r="A46" s="16"/>
      <c r="B46" s="11" t="s">
        <v>40</v>
      </c>
      <c r="C46" s="11"/>
      <c r="D46" s="10">
        <f t="shared" ref="D46:AE46" si="39">+D45/2</f>
        <v>3905.2083333333335</v>
      </c>
      <c r="E46" s="10">
        <f t="shared" si="39"/>
        <v>3958.3333333333335</v>
      </c>
      <c r="F46" s="10">
        <f t="shared" si="39"/>
        <v>4017.7083333333335</v>
      </c>
      <c r="G46" s="10">
        <f t="shared" si="39"/>
        <v>4077.9739583333335</v>
      </c>
      <c r="H46" s="10">
        <f t="shared" si="39"/>
        <v>4139.1435677083327</v>
      </c>
      <c r="I46" s="10">
        <f t="shared" si="39"/>
        <v>4201.2307212239584</v>
      </c>
      <c r="J46" s="10">
        <f t="shared" si="39"/>
        <v>4264.2491820423174</v>
      </c>
      <c r="K46" s="10">
        <f t="shared" si="39"/>
        <v>4328.2129197729528</v>
      </c>
      <c r="L46" s="10">
        <f t="shared" si="39"/>
        <v>4393.136113569547</v>
      </c>
      <c r="M46" s="10">
        <f t="shared" si="39"/>
        <v>4459.0331552730904</v>
      </c>
      <c r="N46" s="10">
        <f t="shared" si="39"/>
        <v>4525.9186526021867</v>
      </c>
      <c r="O46" s="10">
        <f t="shared" si="39"/>
        <v>4593.8074323912197</v>
      </c>
      <c r="P46" s="10">
        <f t="shared" si="39"/>
        <v>4662.7145438770876</v>
      </c>
      <c r="Q46" s="10">
        <f t="shared" si="39"/>
        <v>4732.655262035244</v>
      </c>
      <c r="R46" s="10">
        <f t="shared" si="39"/>
        <v>4803.6450909657724</v>
      </c>
      <c r="S46" s="10">
        <f t="shared" si="39"/>
        <v>4875.6997673302585</v>
      </c>
      <c r="T46" s="10">
        <f t="shared" si="39"/>
        <v>4948.835263840213</v>
      </c>
      <c r="U46" s="10">
        <f t="shared" si="39"/>
        <v>5023.0677927978159</v>
      </c>
      <c r="V46" s="10">
        <f t="shared" si="39"/>
        <v>5098.4138096897832</v>
      </c>
      <c r="W46" s="10">
        <f t="shared" si="39"/>
        <v>5174.8900168351292</v>
      </c>
      <c r="X46" s="10">
        <f t="shared" si="39"/>
        <v>5252.5133670876567</v>
      </c>
      <c r="Y46" s="10">
        <f t="shared" si="39"/>
        <v>5331.3010675939713</v>
      </c>
      <c r="Z46" s="10">
        <f t="shared" si="39"/>
        <v>5411.2705836078812</v>
      </c>
      <c r="AA46" s="10">
        <f t="shared" si="39"/>
        <v>5492.4396423619992</v>
      </c>
      <c r="AB46" s="10">
        <f t="shared" si="39"/>
        <v>5574.8262369974291</v>
      </c>
      <c r="AC46" s="10">
        <f t="shared" si="39"/>
        <v>5658.4486305523906</v>
      </c>
      <c r="AD46" s="10">
        <f t="shared" si="39"/>
        <v>5743.3253600106764</v>
      </c>
      <c r="AE46" s="10">
        <f t="shared" si="39"/>
        <v>5829.4752404108367</v>
      </c>
    </row>
    <row r="47" spans="1:31" ht="15.75" customHeight="1" x14ac:dyDescent="0.2">
      <c r="A47" s="17"/>
      <c r="B47" s="13" t="s">
        <v>41</v>
      </c>
      <c r="C47" s="13"/>
      <c r="D47" s="10">
        <f t="shared" ref="D47:AE47" si="40">D44/260</f>
        <v>360.48076923076923</v>
      </c>
      <c r="E47" s="10">
        <f t="shared" si="40"/>
        <v>365.38461538461536</v>
      </c>
      <c r="F47" s="10">
        <f t="shared" si="40"/>
        <v>370.86538461538464</v>
      </c>
      <c r="G47" s="10">
        <f t="shared" si="40"/>
        <v>376.4283653846154</v>
      </c>
      <c r="H47" s="10">
        <f t="shared" si="40"/>
        <v>382.07479086538461</v>
      </c>
      <c r="I47" s="10">
        <f t="shared" si="40"/>
        <v>387.80591272836534</v>
      </c>
      <c r="J47" s="10">
        <f t="shared" si="40"/>
        <v>393.62300141929086</v>
      </c>
      <c r="K47" s="10">
        <f t="shared" si="40"/>
        <v>399.52734644058023</v>
      </c>
      <c r="L47" s="10">
        <f t="shared" si="40"/>
        <v>405.52025663718894</v>
      </c>
      <c r="M47" s="10">
        <f t="shared" si="40"/>
        <v>411.60306048674676</v>
      </c>
      <c r="N47" s="10">
        <f t="shared" si="40"/>
        <v>417.77710639404796</v>
      </c>
      <c r="O47" s="10">
        <f t="shared" si="40"/>
        <v>424.04376298995874</v>
      </c>
      <c r="P47" s="10">
        <f t="shared" si="40"/>
        <v>430.40441943480806</v>
      </c>
      <c r="Q47" s="10">
        <f t="shared" si="40"/>
        <v>436.86048572633018</v>
      </c>
      <c r="R47" s="10">
        <f t="shared" si="40"/>
        <v>443.41339301222513</v>
      </c>
      <c r="S47" s="10">
        <f t="shared" si="40"/>
        <v>450.06459390740849</v>
      </c>
      <c r="T47" s="10">
        <f t="shared" si="40"/>
        <v>456.81556281601962</v>
      </c>
      <c r="U47" s="10">
        <f t="shared" si="40"/>
        <v>463.6677962582599</v>
      </c>
      <c r="V47" s="10">
        <f t="shared" si="40"/>
        <v>470.62281320213378</v>
      </c>
      <c r="W47" s="10">
        <f t="shared" si="40"/>
        <v>477.68215540016581</v>
      </c>
      <c r="X47" s="10">
        <f t="shared" si="40"/>
        <v>484.84738773116828</v>
      </c>
      <c r="Y47" s="10">
        <f t="shared" si="40"/>
        <v>492.1200985471358</v>
      </c>
      <c r="Z47" s="10">
        <f t="shared" si="40"/>
        <v>499.50190002534288</v>
      </c>
      <c r="AA47" s="10">
        <f t="shared" si="40"/>
        <v>506.99442852572304</v>
      </c>
      <c r="AB47" s="10">
        <f t="shared" si="40"/>
        <v>514.59934495360881</v>
      </c>
      <c r="AC47" s="10">
        <f t="shared" si="40"/>
        <v>522.31833512791297</v>
      </c>
      <c r="AD47" s="10">
        <f t="shared" si="40"/>
        <v>530.15311015483167</v>
      </c>
      <c r="AE47" s="10">
        <f t="shared" si="40"/>
        <v>538.10540680715417</v>
      </c>
    </row>
    <row r="48" spans="1:31" ht="15.75" customHeight="1" x14ac:dyDescent="0.2">
      <c r="A48" s="17"/>
      <c r="B48" s="13" t="s">
        <v>42</v>
      </c>
      <c r="C48" s="13"/>
      <c r="D48" s="10">
        <f t="shared" ref="D48:AE48" si="41">D47/8</f>
        <v>45.060096153846153</v>
      </c>
      <c r="E48" s="10">
        <f t="shared" si="41"/>
        <v>45.67307692307692</v>
      </c>
      <c r="F48" s="10">
        <f t="shared" si="41"/>
        <v>46.35817307692308</v>
      </c>
      <c r="G48" s="10">
        <f t="shared" si="41"/>
        <v>47.053545673076925</v>
      </c>
      <c r="H48" s="10">
        <f t="shared" si="41"/>
        <v>47.759348858173077</v>
      </c>
      <c r="I48" s="10">
        <f t="shared" si="41"/>
        <v>48.475739091045668</v>
      </c>
      <c r="J48" s="10">
        <f t="shared" si="41"/>
        <v>49.202875177411357</v>
      </c>
      <c r="K48" s="10">
        <f t="shared" si="41"/>
        <v>49.940918305072529</v>
      </c>
      <c r="L48" s="10">
        <f t="shared" si="41"/>
        <v>50.690032079648617</v>
      </c>
      <c r="M48" s="10">
        <f t="shared" si="41"/>
        <v>51.450382560843344</v>
      </c>
      <c r="N48" s="10">
        <f t="shared" si="41"/>
        <v>52.222138299255995</v>
      </c>
      <c r="O48" s="10">
        <f t="shared" si="41"/>
        <v>53.005470373744842</v>
      </c>
      <c r="P48" s="10">
        <f t="shared" si="41"/>
        <v>53.800552429351008</v>
      </c>
      <c r="Q48" s="10">
        <f t="shared" si="41"/>
        <v>54.607560715791273</v>
      </c>
      <c r="R48" s="10">
        <f t="shared" si="41"/>
        <v>55.426674126528141</v>
      </c>
      <c r="S48" s="10">
        <f t="shared" si="41"/>
        <v>56.258074238426062</v>
      </c>
      <c r="T48" s="10">
        <f t="shared" si="41"/>
        <v>57.101945352002453</v>
      </c>
      <c r="U48" s="10">
        <f t="shared" si="41"/>
        <v>57.958474532282487</v>
      </c>
      <c r="V48" s="10">
        <f t="shared" si="41"/>
        <v>58.827851650266723</v>
      </c>
      <c r="W48" s="10">
        <f t="shared" si="41"/>
        <v>59.710269425020726</v>
      </c>
      <c r="X48" s="10">
        <f t="shared" si="41"/>
        <v>60.605923466396035</v>
      </c>
      <c r="Y48" s="10">
        <f t="shared" si="41"/>
        <v>61.515012318391975</v>
      </c>
      <c r="Z48" s="10">
        <f t="shared" si="41"/>
        <v>62.43773750316786</v>
      </c>
      <c r="AA48" s="10">
        <f t="shared" si="41"/>
        <v>63.37430356571538</v>
      </c>
      <c r="AB48" s="10">
        <f t="shared" si="41"/>
        <v>64.324918119201101</v>
      </c>
      <c r="AC48" s="10">
        <f t="shared" si="41"/>
        <v>65.289791890989122</v>
      </c>
      <c r="AD48" s="10">
        <f t="shared" si="41"/>
        <v>66.269138769353958</v>
      </c>
      <c r="AE48" s="10">
        <f t="shared" si="41"/>
        <v>67.263175850894271</v>
      </c>
    </row>
    <row r="49" spans="1:31" ht="15.75" customHeight="1" x14ac:dyDescent="0.2">
      <c r="E49" s="14"/>
      <c r="F49" s="14"/>
      <c r="G49" s="14"/>
      <c r="H49" s="14"/>
      <c r="I49" s="14"/>
      <c r="J49" s="2"/>
    </row>
    <row r="50" spans="1:31" ht="15.75" customHeight="1" x14ac:dyDescent="0.2">
      <c r="A50" s="9" t="s">
        <v>48</v>
      </c>
      <c r="B50" s="9">
        <v>2300</v>
      </c>
      <c r="C50" s="9">
        <v>8</v>
      </c>
      <c r="D50" s="10">
        <v>90770</v>
      </c>
      <c r="E50" s="10">
        <v>92000</v>
      </c>
      <c r="F50" s="10">
        <f t="shared" ref="F50:AE50" si="42">SUM(E50*1.5%)+E50</f>
        <v>93380</v>
      </c>
      <c r="G50" s="10">
        <f t="shared" si="42"/>
        <v>94780.7</v>
      </c>
      <c r="H50" s="10">
        <f t="shared" si="42"/>
        <v>96202.410499999998</v>
      </c>
      <c r="I50" s="10">
        <f t="shared" si="42"/>
        <v>97645.446657499997</v>
      </c>
      <c r="J50" s="10">
        <f t="shared" si="42"/>
        <v>99110.128357362497</v>
      </c>
      <c r="K50" s="10">
        <f t="shared" si="42"/>
        <v>100596.78028272293</v>
      </c>
      <c r="L50" s="10">
        <f t="shared" si="42"/>
        <v>102105.73198696377</v>
      </c>
      <c r="M50" s="10">
        <f t="shared" si="42"/>
        <v>103637.31796676823</v>
      </c>
      <c r="N50" s="10">
        <f t="shared" si="42"/>
        <v>105191.87773626974</v>
      </c>
      <c r="O50" s="10">
        <f t="shared" si="42"/>
        <v>106769.75590231379</v>
      </c>
      <c r="P50" s="10">
        <f t="shared" si="42"/>
        <v>108371.3022408485</v>
      </c>
      <c r="Q50" s="10">
        <f t="shared" si="42"/>
        <v>109996.87177446122</v>
      </c>
      <c r="R50" s="10">
        <f t="shared" si="42"/>
        <v>111646.82485107814</v>
      </c>
      <c r="S50" s="10">
        <f t="shared" si="42"/>
        <v>113321.52722384431</v>
      </c>
      <c r="T50" s="10">
        <f t="shared" si="42"/>
        <v>115021.35013220197</v>
      </c>
      <c r="U50" s="10">
        <f t="shared" si="42"/>
        <v>116746.670384185</v>
      </c>
      <c r="V50" s="10">
        <f t="shared" si="42"/>
        <v>118497.87043994777</v>
      </c>
      <c r="W50" s="10">
        <f t="shared" si="42"/>
        <v>120275.33849654699</v>
      </c>
      <c r="X50" s="10">
        <f t="shared" si="42"/>
        <v>122079.4685739952</v>
      </c>
      <c r="Y50" s="10">
        <f t="shared" si="42"/>
        <v>123910.66060260513</v>
      </c>
      <c r="Z50" s="10">
        <f t="shared" si="42"/>
        <v>125769.32051164421</v>
      </c>
      <c r="AA50" s="10">
        <f t="shared" si="42"/>
        <v>127655.86031931888</v>
      </c>
      <c r="AB50" s="10">
        <f t="shared" si="42"/>
        <v>129570.69822410865</v>
      </c>
      <c r="AC50" s="10">
        <f t="shared" si="42"/>
        <v>131514.25869747027</v>
      </c>
      <c r="AD50" s="10">
        <f t="shared" si="42"/>
        <v>133486.97257793232</v>
      </c>
      <c r="AE50" s="10">
        <f t="shared" si="42"/>
        <v>135489.2771666013</v>
      </c>
    </row>
    <row r="51" spans="1:31" ht="15.75" customHeight="1" x14ac:dyDescent="0.2">
      <c r="A51" s="16" t="s">
        <v>5</v>
      </c>
      <c r="B51" s="11" t="s">
        <v>39</v>
      </c>
      <c r="C51" s="11"/>
      <c r="D51" s="10">
        <f t="shared" ref="D51:AE51" si="43">D50/12</f>
        <v>7564.166666666667</v>
      </c>
      <c r="E51" s="10">
        <f t="shared" si="43"/>
        <v>7666.666666666667</v>
      </c>
      <c r="F51" s="10">
        <f t="shared" si="43"/>
        <v>7781.666666666667</v>
      </c>
      <c r="G51" s="10">
        <f t="shared" si="43"/>
        <v>7898.3916666666664</v>
      </c>
      <c r="H51" s="10">
        <f t="shared" si="43"/>
        <v>8016.8675416666665</v>
      </c>
      <c r="I51" s="10">
        <f t="shared" si="43"/>
        <v>8137.1205547916661</v>
      </c>
      <c r="J51" s="10">
        <f t="shared" si="43"/>
        <v>8259.177363113542</v>
      </c>
      <c r="K51" s="10">
        <f t="shared" si="43"/>
        <v>8383.0650235602443</v>
      </c>
      <c r="L51" s="10">
        <f t="shared" si="43"/>
        <v>8508.8109989136483</v>
      </c>
      <c r="M51" s="10">
        <f t="shared" si="43"/>
        <v>8636.4431638973529</v>
      </c>
      <c r="N51" s="10">
        <f t="shared" si="43"/>
        <v>8765.989811355812</v>
      </c>
      <c r="O51" s="10">
        <f t="shared" si="43"/>
        <v>8897.4796585261483</v>
      </c>
      <c r="P51" s="10">
        <f t="shared" si="43"/>
        <v>9030.9418534040415</v>
      </c>
      <c r="Q51" s="10">
        <f t="shared" si="43"/>
        <v>9166.4059812051019</v>
      </c>
      <c r="R51" s="10">
        <f t="shared" si="43"/>
        <v>9303.9020709231791</v>
      </c>
      <c r="S51" s="10">
        <f t="shared" si="43"/>
        <v>9443.4606019870262</v>
      </c>
      <c r="T51" s="10">
        <f t="shared" si="43"/>
        <v>9585.1125110168305</v>
      </c>
      <c r="U51" s="10">
        <f t="shared" si="43"/>
        <v>9728.8891986820836</v>
      </c>
      <c r="V51" s="10">
        <f t="shared" si="43"/>
        <v>9874.8225366623137</v>
      </c>
      <c r="W51" s="10">
        <f t="shared" si="43"/>
        <v>10022.94487471225</v>
      </c>
      <c r="X51" s="10">
        <f t="shared" si="43"/>
        <v>10173.289047832934</v>
      </c>
      <c r="Y51" s="10">
        <f t="shared" si="43"/>
        <v>10325.888383550428</v>
      </c>
      <c r="Z51" s="10">
        <f t="shared" si="43"/>
        <v>10480.776709303684</v>
      </c>
      <c r="AA51" s="10">
        <f t="shared" si="43"/>
        <v>10637.98835994324</v>
      </c>
      <c r="AB51" s="10">
        <f t="shared" si="43"/>
        <v>10797.558185342388</v>
      </c>
      <c r="AC51" s="10">
        <f t="shared" si="43"/>
        <v>10959.521558122522</v>
      </c>
      <c r="AD51" s="10">
        <f t="shared" si="43"/>
        <v>11123.91438149436</v>
      </c>
      <c r="AE51" s="10">
        <f t="shared" si="43"/>
        <v>11290.773097216776</v>
      </c>
    </row>
    <row r="52" spans="1:31" ht="15.75" customHeight="1" x14ac:dyDescent="0.2">
      <c r="A52" s="16"/>
      <c r="B52" s="11" t="s">
        <v>40</v>
      </c>
      <c r="C52" s="11"/>
      <c r="D52" s="10">
        <f t="shared" ref="D52:AE52" si="44">+D51/2</f>
        <v>3782.0833333333335</v>
      </c>
      <c r="E52" s="10">
        <f t="shared" si="44"/>
        <v>3833.3333333333335</v>
      </c>
      <c r="F52" s="10">
        <f t="shared" si="44"/>
        <v>3890.8333333333335</v>
      </c>
      <c r="G52" s="10">
        <f t="shared" si="44"/>
        <v>3949.1958333333332</v>
      </c>
      <c r="H52" s="10">
        <f t="shared" si="44"/>
        <v>4008.4337708333333</v>
      </c>
      <c r="I52" s="10">
        <f t="shared" si="44"/>
        <v>4068.5602773958331</v>
      </c>
      <c r="J52" s="10">
        <f t="shared" si="44"/>
        <v>4129.588681556771</v>
      </c>
      <c r="K52" s="10">
        <f t="shared" si="44"/>
        <v>4191.5325117801221</v>
      </c>
      <c r="L52" s="10">
        <f t="shared" si="44"/>
        <v>4254.4054994568241</v>
      </c>
      <c r="M52" s="10">
        <f t="shared" si="44"/>
        <v>4318.2215819486764</v>
      </c>
      <c r="N52" s="10">
        <f t="shared" si="44"/>
        <v>4382.994905677906</v>
      </c>
      <c r="O52" s="10">
        <f t="shared" si="44"/>
        <v>4448.7398292630742</v>
      </c>
      <c r="P52" s="10">
        <f t="shared" si="44"/>
        <v>4515.4709267020207</v>
      </c>
      <c r="Q52" s="10">
        <f t="shared" si="44"/>
        <v>4583.2029906025509</v>
      </c>
      <c r="R52" s="10">
        <f t="shared" si="44"/>
        <v>4651.9510354615895</v>
      </c>
      <c r="S52" s="10">
        <f t="shared" si="44"/>
        <v>4721.7303009935131</v>
      </c>
      <c r="T52" s="10">
        <f t="shared" si="44"/>
        <v>4792.5562555084152</v>
      </c>
      <c r="U52" s="10">
        <f t="shared" si="44"/>
        <v>4864.4445993410418</v>
      </c>
      <c r="V52" s="10">
        <f t="shared" si="44"/>
        <v>4937.4112683311569</v>
      </c>
      <c r="W52" s="10">
        <f t="shared" si="44"/>
        <v>5011.4724373561248</v>
      </c>
      <c r="X52" s="10">
        <f t="shared" si="44"/>
        <v>5086.6445239164668</v>
      </c>
      <c r="Y52" s="10">
        <f t="shared" si="44"/>
        <v>5162.9441917752138</v>
      </c>
      <c r="Z52" s="10">
        <f t="shared" si="44"/>
        <v>5240.3883546518418</v>
      </c>
      <c r="AA52" s="10">
        <f t="shared" si="44"/>
        <v>5318.9941799716198</v>
      </c>
      <c r="AB52" s="10">
        <f t="shared" si="44"/>
        <v>5398.7790926711941</v>
      </c>
      <c r="AC52" s="10">
        <f t="shared" si="44"/>
        <v>5479.760779061261</v>
      </c>
      <c r="AD52" s="10">
        <f t="shared" si="44"/>
        <v>5561.95719074718</v>
      </c>
      <c r="AE52" s="10">
        <f t="shared" si="44"/>
        <v>5645.3865486083878</v>
      </c>
    </row>
    <row r="53" spans="1:31" ht="15.75" customHeight="1" x14ac:dyDescent="0.2">
      <c r="A53" s="17"/>
      <c r="B53" s="19" t="s">
        <v>41</v>
      </c>
      <c r="C53" s="19"/>
      <c r="D53" s="10">
        <f t="shared" ref="D53:AE53" si="45">D50/260</f>
        <v>349.11538461538464</v>
      </c>
      <c r="E53" s="10">
        <f t="shared" si="45"/>
        <v>353.84615384615387</v>
      </c>
      <c r="F53" s="10">
        <f t="shared" si="45"/>
        <v>359.15384615384613</v>
      </c>
      <c r="G53" s="10">
        <f t="shared" si="45"/>
        <v>364.54115384615386</v>
      </c>
      <c r="H53" s="10">
        <f t="shared" si="45"/>
        <v>370.00927115384616</v>
      </c>
      <c r="I53" s="10">
        <f t="shared" si="45"/>
        <v>375.55941022115383</v>
      </c>
      <c r="J53" s="10">
        <f t="shared" si="45"/>
        <v>381.19280137447112</v>
      </c>
      <c r="K53" s="10">
        <f t="shared" si="45"/>
        <v>386.91069339508817</v>
      </c>
      <c r="L53" s="10">
        <f t="shared" si="45"/>
        <v>392.71435379601451</v>
      </c>
      <c r="M53" s="10">
        <f t="shared" si="45"/>
        <v>398.6050691029547</v>
      </c>
      <c r="N53" s="10">
        <f t="shared" si="45"/>
        <v>404.58414513949901</v>
      </c>
      <c r="O53" s="10">
        <f t="shared" si="45"/>
        <v>410.6529073165915</v>
      </c>
      <c r="P53" s="10">
        <f t="shared" si="45"/>
        <v>416.81270092634037</v>
      </c>
      <c r="Q53" s="10">
        <f t="shared" si="45"/>
        <v>423.06489144023544</v>
      </c>
      <c r="R53" s="10">
        <f t="shared" si="45"/>
        <v>429.41086481183902</v>
      </c>
      <c r="S53" s="10">
        <f t="shared" si="45"/>
        <v>435.85202778401657</v>
      </c>
      <c r="T53" s="10">
        <f t="shared" si="45"/>
        <v>442.38980820077683</v>
      </c>
      <c r="U53" s="10">
        <f t="shared" si="45"/>
        <v>449.02565532378844</v>
      </c>
      <c r="V53" s="10">
        <f t="shared" si="45"/>
        <v>455.7610401536453</v>
      </c>
      <c r="W53" s="10">
        <f t="shared" si="45"/>
        <v>462.59745575594997</v>
      </c>
      <c r="X53" s="10">
        <f t="shared" si="45"/>
        <v>469.53641759228924</v>
      </c>
      <c r="Y53" s="10">
        <f t="shared" si="45"/>
        <v>476.57946385617356</v>
      </c>
      <c r="Z53" s="10">
        <f t="shared" si="45"/>
        <v>483.72815581401619</v>
      </c>
      <c r="AA53" s="10">
        <f t="shared" si="45"/>
        <v>490.98407815122647</v>
      </c>
      <c r="AB53" s="10">
        <f t="shared" si="45"/>
        <v>498.34883932349481</v>
      </c>
      <c r="AC53" s="10">
        <f t="shared" si="45"/>
        <v>505.82407191334721</v>
      </c>
      <c r="AD53" s="10">
        <f t="shared" si="45"/>
        <v>513.41143299204737</v>
      </c>
      <c r="AE53" s="10">
        <f t="shared" si="45"/>
        <v>521.11260448692803</v>
      </c>
    </row>
    <row r="54" spans="1:31" ht="15.75" customHeight="1" x14ac:dyDescent="0.2">
      <c r="A54" s="17"/>
      <c r="B54" s="19" t="s">
        <v>42</v>
      </c>
      <c r="C54" s="19"/>
      <c r="D54" s="10">
        <f t="shared" ref="D54:AE54" si="46">D53/8</f>
        <v>43.63942307692308</v>
      </c>
      <c r="E54" s="10">
        <f t="shared" si="46"/>
        <v>44.230769230769234</v>
      </c>
      <c r="F54" s="10">
        <f t="shared" si="46"/>
        <v>44.894230769230766</v>
      </c>
      <c r="G54" s="10">
        <f t="shared" si="46"/>
        <v>45.567644230769233</v>
      </c>
      <c r="H54" s="10">
        <f t="shared" si="46"/>
        <v>46.25115889423077</v>
      </c>
      <c r="I54" s="10">
        <f t="shared" si="46"/>
        <v>46.944926277644228</v>
      </c>
      <c r="J54" s="10">
        <f t="shared" si="46"/>
        <v>47.64910017180889</v>
      </c>
      <c r="K54" s="10">
        <f t="shared" si="46"/>
        <v>48.363836674386022</v>
      </c>
      <c r="L54" s="10">
        <f t="shared" si="46"/>
        <v>49.089294224501813</v>
      </c>
      <c r="M54" s="10">
        <f t="shared" si="46"/>
        <v>49.825633637869338</v>
      </c>
      <c r="N54" s="10">
        <f t="shared" si="46"/>
        <v>50.573018142437377</v>
      </c>
      <c r="O54" s="10">
        <f t="shared" si="46"/>
        <v>51.331613414573937</v>
      </c>
      <c r="P54" s="10">
        <f t="shared" si="46"/>
        <v>52.101587615792546</v>
      </c>
      <c r="Q54" s="10">
        <f t="shared" si="46"/>
        <v>52.88311143002943</v>
      </c>
      <c r="R54" s="10">
        <f t="shared" si="46"/>
        <v>53.676358101479877</v>
      </c>
      <c r="S54" s="10">
        <f t="shared" si="46"/>
        <v>54.481503473002071</v>
      </c>
      <c r="T54" s="10">
        <f t="shared" si="46"/>
        <v>55.298726025097103</v>
      </c>
      <c r="U54" s="10">
        <f t="shared" si="46"/>
        <v>56.128206915473555</v>
      </c>
      <c r="V54" s="10">
        <f t="shared" si="46"/>
        <v>56.970130019205662</v>
      </c>
      <c r="W54" s="10">
        <f t="shared" si="46"/>
        <v>57.824681969493746</v>
      </c>
      <c r="X54" s="10">
        <f t="shared" si="46"/>
        <v>58.692052199036155</v>
      </c>
      <c r="Y54" s="10">
        <f t="shared" si="46"/>
        <v>59.572432982021695</v>
      </c>
      <c r="Z54" s="10">
        <f t="shared" si="46"/>
        <v>60.466019476752024</v>
      </c>
      <c r="AA54" s="10">
        <f t="shared" si="46"/>
        <v>61.373009768903309</v>
      </c>
      <c r="AB54" s="10">
        <f t="shared" si="46"/>
        <v>62.293604915436852</v>
      </c>
      <c r="AC54" s="10">
        <f t="shared" si="46"/>
        <v>63.228008989168401</v>
      </c>
      <c r="AD54" s="10">
        <f t="shared" si="46"/>
        <v>64.176429124005921</v>
      </c>
      <c r="AE54" s="10">
        <f t="shared" si="46"/>
        <v>65.139075560866004</v>
      </c>
    </row>
    <row r="55" spans="1:31" ht="15.75" customHeight="1" x14ac:dyDescent="0.2">
      <c r="J55" s="2"/>
    </row>
    <row r="56" spans="1:31" ht="15.75" customHeight="1" x14ac:dyDescent="0.25">
      <c r="A56" s="20" t="s">
        <v>49</v>
      </c>
      <c r="J56" s="2"/>
    </row>
    <row r="57" spans="1:31" ht="15.75" customHeight="1" x14ac:dyDescent="0.2">
      <c r="A57" s="9" t="s">
        <v>50</v>
      </c>
      <c r="B57" s="9">
        <v>2400</v>
      </c>
      <c r="C57" s="9"/>
      <c r="D57" s="10">
        <v>67915.75</v>
      </c>
      <c r="E57" s="10">
        <f t="shared" ref="E57:AE57" si="47">SUM(D57*1.5%)+D57</f>
        <v>68934.486250000002</v>
      </c>
      <c r="F57" s="10">
        <f t="shared" si="47"/>
        <v>69968.503543750005</v>
      </c>
      <c r="G57" s="10">
        <f t="shared" si="47"/>
        <v>71018.031096906256</v>
      </c>
      <c r="H57" s="10">
        <f t="shared" si="47"/>
        <v>72083.301563359855</v>
      </c>
      <c r="I57" s="10">
        <f t="shared" si="47"/>
        <v>73164.551086810257</v>
      </c>
      <c r="J57" s="10">
        <f t="shared" si="47"/>
        <v>74262.01935311241</v>
      </c>
      <c r="K57" s="10">
        <f t="shared" si="47"/>
        <v>75375.949643409098</v>
      </c>
      <c r="L57" s="10">
        <f t="shared" si="47"/>
        <v>76506.588888060229</v>
      </c>
      <c r="M57" s="10">
        <f t="shared" si="47"/>
        <v>77654.187721381139</v>
      </c>
      <c r="N57" s="10">
        <f t="shared" si="47"/>
        <v>78819.00053720185</v>
      </c>
      <c r="O57" s="10">
        <f t="shared" si="47"/>
        <v>80001.285545259874</v>
      </c>
      <c r="P57" s="10">
        <f t="shared" si="47"/>
        <v>81201.304828438777</v>
      </c>
      <c r="Q57" s="10">
        <f t="shared" si="47"/>
        <v>82419.324400865356</v>
      </c>
      <c r="R57" s="10">
        <f t="shared" si="47"/>
        <v>83655.614266878343</v>
      </c>
      <c r="S57" s="10">
        <f t="shared" si="47"/>
        <v>84910.448480881518</v>
      </c>
      <c r="T57" s="10">
        <f t="shared" si="47"/>
        <v>86184.105208094741</v>
      </c>
      <c r="U57" s="10">
        <f t="shared" si="47"/>
        <v>87476.866786216167</v>
      </c>
      <c r="V57" s="10">
        <f t="shared" si="47"/>
        <v>88789.019788009406</v>
      </c>
      <c r="W57" s="10">
        <f t="shared" si="47"/>
        <v>90120.855084829542</v>
      </c>
      <c r="X57" s="10">
        <f t="shared" si="47"/>
        <v>91472.667911101991</v>
      </c>
      <c r="Y57" s="10">
        <f t="shared" si="47"/>
        <v>92844.757929768515</v>
      </c>
      <c r="Z57" s="10">
        <f t="shared" si="47"/>
        <v>94237.42929871504</v>
      </c>
      <c r="AA57" s="10">
        <f t="shared" si="47"/>
        <v>95650.99073819576</v>
      </c>
      <c r="AB57" s="10">
        <f t="shared" si="47"/>
        <v>97085.755599268698</v>
      </c>
      <c r="AC57" s="10">
        <f t="shared" si="47"/>
        <v>98542.041933257729</v>
      </c>
      <c r="AD57" s="10">
        <f t="shared" si="47"/>
        <v>100020.1725622566</v>
      </c>
      <c r="AE57" s="10">
        <f t="shared" si="47"/>
        <v>101520.47515069044</v>
      </c>
    </row>
    <row r="58" spans="1:31" ht="15.75" customHeight="1" x14ac:dyDescent="0.2">
      <c r="A58" s="16" t="s">
        <v>5</v>
      </c>
      <c r="B58" s="11" t="s">
        <v>39</v>
      </c>
      <c r="C58" s="11"/>
      <c r="D58" s="10">
        <f t="shared" ref="D58:AE58" si="48">D57/12</f>
        <v>5659.645833333333</v>
      </c>
      <c r="E58" s="10">
        <f t="shared" si="48"/>
        <v>5744.5405208333332</v>
      </c>
      <c r="F58" s="10">
        <f t="shared" si="48"/>
        <v>5830.7086286458334</v>
      </c>
      <c r="G58" s="10">
        <f t="shared" si="48"/>
        <v>5918.1692580755216</v>
      </c>
      <c r="H58" s="10">
        <f t="shared" si="48"/>
        <v>6006.9417969466549</v>
      </c>
      <c r="I58" s="10">
        <f t="shared" si="48"/>
        <v>6097.0459239008551</v>
      </c>
      <c r="J58" s="10">
        <f t="shared" si="48"/>
        <v>6188.5016127593672</v>
      </c>
      <c r="K58" s="10">
        <f t="shared" si="48"/>
        <v>6281.3291369507579</v>
      </c>
      <c r="L58" s="10">
        <f t="shared" si="48"/>
        <v>6375.5490740050191</v>
      </c>
      <c r="M58" s="10">
        <f t="shared" si="48"/>
        <v>6471.1823101150949</v>
      </c>
      <c r="N58" s="10">
        <f t="shared" si="48"/>
        <v>6568.2500447668208</v>
      </c>
      <c r="O58" s="10">
        <f t="shared" si="48"/>
        <v>6666.7737954383228</v>
      </c>
      <c r="P58" s="10">
        <f t="shared" si="48"/>
        <v>6766.7754023698981</v>
      </c>
      <c r="Q58" s="10">
        <f t="shared" si="48"/>
        <v>6868.2770334054467</v>
      </c>
      <c r="R58" s="10">
        <f t="shared" si="48"/>
        <v>6971.3011889065283</v>
      </c>
      <c r="S58" s="10">
        <f t="shared" si="48"/>
        <v>7075.8707067401265</v>
      </c>
      <c r="T58" s="10">
        <f t="shared" si="48"/>
        <v>7182.0087673412281</v>
      </c>
      <c r="U58" s="10">
        <f t="shared" si="48"/>
        <v>7289.7388988513476</v>
      </c>
      <c r="V58" s="10">
        <f t="shared" si="48"/>
        <v>7399.0849823341168</v>
      </c>
      <c r="W58" s="10">
        <f t="shared" si="48"/>
        <v>7510.0712570691285</v>
      </c>
      <c r="X58" s="10">
        <f t="shared" si="48"/>
        <v>7622.7223259251659</v>
      </c>
      <c r="Y58" s="10">
        <f t="shared" si="48"/>
        <v>7737.0631608140429</v>
      </c>
      <c r="Z58" s="10">
        <f t="shared" si="48"/>
        <v>7853.119108226253</v>
      </c>
      <c r="AA58" s="10">
        <f t="shared" si="48"/>
        <v>7970.915894849647</v>
      </c>
      <c r="AB58" s="10">
        <f t="shared" si="48"/>
        <v>8090.4796332723918</v>
      </c>
      <c r="AC58" s="10">
        <f t="shared" si="48"/>
        <v>8211.8368277714781</v>
      </c>
      <c r="AD58" s="10">
        <f t="shared" si="48"/>
        <v>8335.0143801880495</v>
      </c>
      <c r="AE58" s="10">
        <f t="shared" si="48"/>
        <v>8460.0395958908703</v>
      </c>
    </row>
    <row r="59" spans="1:31" ht="15.75" customHeight="1" x14ac:dyDescent="0.2">
      <c r="A59" s="16"/>
      <c r="B59" s="11" t="s">
        <v>40</v>
      </c>
      <c r="C59" s="11"/>
      <c r="D59" s="10">
        <f t="shared" ref="D59:AE59" si="49">+D58/2</f>
        <v>2829.8229166666665</v>
      </c>
      <c r="E59" s="10">
        <f t="shared" si="49"/>
        <v>2872.2702604166666</v>
      </c>
      <c r="F59" s="10">
        <f t="shared" si="49"/>
        <v>2915.3543143229167</v>
      </c>
      <c r="G59" s="10">
        <f t="shared" si="49"/>
        <v>2959.0846290377608</v>
      </c>
      <c r="H59" s="10">
        <f t="shared" si="49"/>
        <v>3003.4708984733275</v>
      </c>
      <c r="I59" s="10">
        <f t="shared" si="49"/>
        <v>3048.5229619504275</v>
      </c>
      <c r="J59" s="10">
        <f t="shared" si="49"/>
        <v>3094.2508063796836</v>
      </c>
      <c r="K59" s="10">
        <f t="shared" si="49"/>
        <v>3140.6645684753789</v>
      </c>
      <c r="L59" s="10">
        <f t="shared" si="49"/>
        <v>3187.7745370025095</v>
      </c>
      <c r="M59" s="10">
        <f t="shared" si="49"/>
        <v>3235.5911550575474</v>
      </c>
      <c r="N59" s="10">
        <f t="shared" si="49"/>
        <v>3284.1250223834104</v>
      </c>
      <c r="O59" s="10">
        <f t="shared" si="49"/>
        <v>3333.3868977191614</v>
      </c>
      <c r="P59" s="10">
        <f t="shared" si="49"/>
        <v>3383.387701184949</v>
      </c>
      <c r="Q59" s="10">
        <f t="shared" si="49"/>
        <v>3434.1385167027233</v>
      </c>
      <c r="R59" s="10">
        <f t="shared" si="49"/>
        <v>3485.6505944532641</v>
      </c>
      <c r="S59" s="10">
        <f t="shared" si="49"/>
        <v>3537.9353533700632</v>
      </c>
      <c r="T59" s="10">
        <f t="shared" si="49"/>
        <v>3591.0043836706141</v>
      </c>
      <c r="U59" s="10">
        <f t="shared" si="49"/>
        <v>3644.8694494256738</v>
      </c>
      <c r="V59" s="10">
        <f t="shared" si="49"/>
        <v>3699.5424911670584</v>
      </c>
      <c r="W59" s="10">
        <f t="shared" si="49"/>
        <v>3755.0356285345642</v>
      </c>
      <c r="X59" s="10">
        <f t="shared" si="49"/>
        <v>3811.361162962583</v>
      </c>
      <c r="Y59" s="10">
        <f t="shared" si="49"/>
        <v>3868.5315804070215</v>
      </c>
      <c r="Z59" s="10">
        <f t="shared" si="49"/>
        <v>3926.5595541131265</v>
      </c>
      <c r="AA59" s="10">
        <f t="shared" si="49"/>
        <v>3985.4579474248235</v>
      </c>
      <c r="AB59" s="10">
        <f t="shared" si="49"/>
        <v>4045.2398166361959</v>
      </c>
      <c r="AC59" s="10">
        <f t="shared" si="49"/>
        <v>4105.918413885739</v>
      </c>
      <c r="AD59" s="10">
        <f t="shared" si="49"/>
        <v>4167.5071900940247</v>
      </c>
      <c r="AE59" s="10">
        <f t="shared" si="49"/>
        <v>4230.0197979454351</v>
      </c>
    </row>
    <row r="60" spans="1:31" ht="15.75" customHeight="1" x14ac:dyDescent="0.2">
      <c r="A60" s="17" t="s">
        <v>51</v>
      </c>
      <c r="B60" s="13" t="s">
        <v>41</v>
      </c>
      <c r="C60" s="13"/>
      <c r="D60" s="10">
        <f t="shared" ref="D60:AE60" si="50">D57/260</f>
        <v>261.21442307692308</v>
      </c>
      <c r="E60" s="10">
        <f t="shared" si="50"/>
        <v>265.13263942307691</v>
      </c>
      <c r="F60" s="10">
        <f t="shared" si="50"/>
        <v>269.10962901442309</v>
      </c>
      <c r="G60" s="10">
        <f t="shared" si="50"/>
        <v>273.14627344963947</v>
      </c>
      <c r="H60" s="10">
        <f t="shared" si="50"/>
        <v>277.24346755138407</v>
      </c>
      <c r="I60" s="10">
        <f t="shared" si="50"/>
        <v>281.40211956465481</v>
      </c>
      <c r="J60" s="10">
        <f t="shared" si="50"/>
        <v>285.62315135812463</v>
      </c>
      <c r="K60" s="10">
        <f t="shared" si="50"/>
        <v>289.90749862849651</v>
      </c>
      <c r="L60" s="10">
        <f t="shared" si="50"/>
        <v>294.25611110792397</v>
      </c>
      <c r="M60" s="10">
        <f t="shared" si="50"/>
        <v>298.66995277454282</v>
      </c>
      <c r="N60" s="10">
        <f t="shared" si="50"/>
        <v>303.15000206616094</v>
      </c>
      <c r="O60" s="10">
        <f t="shared" si="50"/>
        <v>307.69725209715335</v>
      </c>
      <c r="P60" s="10">
        <f t="shared" si="50"/>
        <v>312.31271087861069</v>
      </c>
      <c r="Q60" s="10">
        <f t="shared" si="50"/>
        <v>316.99740154178983</v>
      </c>
      <c r="R60" s="10">
        <f t="shared" si="50"/>
        <v>321.75236256491672</v>
      </c>
      <c r="S60" s="10">
        <f t="shared" si="50"/>
        <v>326.57864800339047</v>
      </c>
      <c r="T60" s="10">
        <f t="shared" si="50"/>
        <v>331.47732772344131</v>
      </c>
      <c r="U60" s="10">
        <f t="shared" si="50"/>
        <v>336.44948763929295</v>
      </c>
      <c r="V60" s="10">
        <f t="shared" si="50"/>
        <v>341.49622995388233</v>
      </c>
      <c r="W60" s="10">
        <f t="shared" si="50"/>
        <v>346.61867340319054</v>
      </c>
      <c r="X60" s="10">
        <f t="shared" si="50"/>
        <v>351.8179535042384</v>
      </c>
      <c r="Y60" s="10">
        <f t="shared" si="50"/>
        <v>357.09522280680198</v>
      </c>
      <c r="Z60" s="10">
        <f t="shared" si="50"/>
        <v>362.45165114890398</v>
      </c>
      <c r="AA60" s="10">
        <f t="shared" si="50"/>
        <v>367.88842591613752</v>
      </c>
      <c r="AB60" s="10">
        <f t="shared" si="50"/>
        <v>373.4067523048796</v>
      </c>
      <c r="AC60" s="10">
        <f t="shared" si="50"/>
        <v>379.00785358945279</v>
      </c>
      <c r="AD60" s="10">
        <f t="shared" si="50"/>
        <v>384.69297139329461</v>
      </c>
      <c r="AE60" s="10">
        <f t="shared" si="50"/>
        <v>390.463365964194</v>
      </c>
    </row>
    <row r="61" spans="1:31" ht="15.75" customHeight="1" x14ac:dyDescent="0.2">
      <c r="A61" s="17" t="s">
        <v>52</v>
      </c>
      <c r="B61" s="13" t="s">
        <v>42</v>
      </c>
      <c r="C61" s="13"/>
      <c r="D61" s="10">
        <f t="shared" ref="D61:AE61" si="51">D60/8</f>
        <v>32.651802884615385</v>
      </c>
      <c r="E61" s="10">
        <f t="shared" si="51"/>
        <v>33.141579927884614</v>
      </c>
      <c r="F61" s="10">
        <f t="shared" si="51"/>
        <v>33.638703626802887</v>
      </c>
      <c r="G61" s="10">
        <f t="shared" si="51"/>
        <v>34.143284181204933</v>
      </c>
      <c r="H61" s="10">
        <f t="shared" si="51"/>
        <v>34.655433443923009</v>
      </c>
      <c r="I61" s="10">
        <f t="shared" si="51"/>
        <v>35.175264945581851</v>
      </c>
      <c r="J61" s="10">
        <f t="shared" si="51"/>
        <v>35.702893919765579</v>
      </c>
      <c r="K61" s="10">
        <f t="shared" si="51"/>
        <v>36.238437328562064</v>
      </c>
      <c r="L61" s="10">
        <f t="shared" si="51"/>
        <v>36.782013888490496</v>
      </c>
      <c r="M61" s="10">
        <f t="shared" si="51"/>
        <v>37.333744096817853</v>
      </c>
      <c r="N61" s="10">
        <f t="shared" si="51"/>
        <v>37.893750258270117</v>
      </c>
      <c r="O61" s="10">
        <f t="shared" si="51"/>
        <v>38.462156512144169</v>
      </c>
      <c r="P61" s="10">
        <f t="shared" si="51"/>
        <v>39.039088859826336</v>
      </c>
      <c r="Q61" s="10">
        <f t="shared" si="51"/>
        <v>39.624675192723728</v>
      </c>
      <c r="R61" s="10">
        <f t="shared" si="51"/>
        <v>40.21904532061459</v>
      </c>
      <c r="S61" s="10">
        <f t="shared" si="51"/>
        <v>40.822331000423809</v>
      </c>
      <c r="T61" s="10">
        <f t="shared" si="51"/>
        <v>41.434665965430163</v>
      </c>
      <c r="U61" s="10">
        <f t="shared" si="51"/>
        <v>42.056185954911619</v>
      </c>
      <c r="V61" s="10">
        <f t="shared" si="51"/>
        <v>42.687028744235292</v>
      </c>
      <c r="W61" s="10">
        <f t="shared" si="51"/>
        <v>43.327334175398818</v>
      </c>
      <c r="X61" s="10">
        <f t="shared" si="51"/>
        <v>43.9772441880298</v>
      </c>
      <c r="Y61" s="10">
        <f t="shared" si="51"/>
        <v>44.636902850850248</v>
      </c>
      <c r="Z61" s="10">
        <f t="shared" si="51"/>
        <v>45.306456393612997</v>
      </c>
      <c r="AA61" s="10">
        <f t="shared" si="51"/>
        <v>45.98605323951719</v>
      </c>
      <c r="AB61" s="10">
        <f t="shared" si="51"/>
        <v>46.67584403810995</v>
      </c>
      <c r="AC61" s="10">
        <f t="shared" si="51"/>
        <v>47.375981698681599</v>
      </c>
      <c r="AD61" s="10">
        <f t="shared" si="51"/>
        <v>48.086621424161827</v>
      </c>
      <c r="AE61" s="10">
        <f t="shared" si="51"/>
        <v>48.80792074552425</v>
      </c>
    </row>
    <row r="62" spans="1:31" ht="15.75" customHeight="1" x14ac:dyDescent="0.2">
      <c r="A62" s="17" t="s">
        <v>53</v>
      </c>
      <c r="J62" s="2"/>
    </row>
    <row r="63" spans="1:31" ht="15.75" customHeight="1" x14ac:dyDescent="0.2">
      <c r="A63" s="9" t="s">
        <v>54</v>
      </c>
      <c r="B63" s="9">
        <v>2400</v>
      </c>
      <c r="C63" s="9"/>
      <c r="D63" s="10">
        <v>67915.75</v>
      </c>
      <c r="E63" s="10">
        <f t="shared" ref="E63:AE63" si="52">SUM(D63*1.5%)+D63</f>
        <v>68934.486250000002</v>
      </c>
      <c r="F63" s="10">
        <f t="shared" si="52"/>
        <v>69968.503543750005</v>
      </c>
      <c r="G63" s="10">
        <f t="shared" si="52"/>
        <v>71018.031096906256</v>
      </c>
      <c r="H63" s="10">
        <f t="shared" si="52"/>
        <v>72083.301563359855</v>
      </c>
      <c r="I63" s="10">
        <f t="shared" si="52"/>
        <v>73164.551086810257</v>
      </c>
      <c r="J63" s="10">
        <f t="shared" si="52"/>
        <v>74262.01935311241</v>
      </c>
      <c r="K63" s="10">
        <f t="shared" si="52"/>
        <v>75375.949643409098</v>
      </c>
      <c r="L63" s="10">
        <f t="shared" si="52"/>
        <v>76506.588888060229</v>
      </c>
      <c r="M63" s="10">
        <f t="shared" si="52"/>
        <v>77654.187721381139</v>
      </c>
      <c r="N63" s="10">
        <f t="shared" si="52"/>
        <v>78819.00053720185</v>
      </c>
      <c r="O63" s="10">
        <f t="shared" si="52"/>
        <v>80001.285545259874</v>
      </c>
      <c r="P63" s="10">
        <f t="shared" si="52"/>
        <v>81201.304828438777</v>
      </c>
      <c r="Q63" s="10">
        <f t="shared" si="52"/>
        <v>82419.324400865356</v>
      </c>
      <c r="R63" s="10">
        <f t="shared" si="52"/>
        <v>83655.614266878343</v>
      </c>
      <c r="S63" s="10">
        <f t="shared" si="52"/>
        <v>84910.448480881518</v>
      </c>
      <c r="T63" s="10">
        <f t="shared" si="52"/>
        <v>86184.105208094741</v>
      </c>
      <c r="U63" s="10">
        <f t="shared" si="52"/>
        <v>87476.866786216167</v>
      </c>
      <c r="V63" s="10">
        <f t="shared" si="52"/>
        <v>88789.019788009406</v>
      </c>
      <c r="W63" s="10">
        <f t="shared" si="52"/>
        <v>90120.855084829542</v>
      </c>
      <c r="X63" s="10">
        <f t="shared" si="52"/>
        <v>91472.667911101991</v>
      </c>
      <c r="Y63" s="10">
        <f t="shared" si="52"/>
        <v>92844.757929768515</v>
      </c>
      <c r="Z63" s="10">
        <f t="shared" si="52"/>
        <v>94237.42929871504</v>
      </c>
      <c r="AA63" s="10">
        <f t="shared" si="52"/>
        <v>95650.99073819576</v>
      </c>
      <c r="AB63" s="10">
        <f t="shared" si="52"/>
        <v>97085.755599268698</v>
      </c>
      <c r="AC63" s="10">
        <f t="shared" si="52"/>
        <v>98542.041933257729</v>
      </c>
      <c r="AD63" s="10">
        <f t="shared" si="52"/>
        <v>100020.1725622566</v>
      </c>
      <c r="AE63" s="10">
        <f t="shared" si="52"/>
        <v>101520.47515069044</v>
      </c>
    </row>
    <row r="64" spans="1:31" ht="15.75" customHeight="1" x14ac:dyDescent="0.2">
      <c r="A64" s="16" t="s">
        <v>5</v>
      </c>
      <c r="B64" s="11" t="s">
        <v>39</v>
      </c>
      <c r="C64" s="11"/>
      <c r="D64" s="10">
        <f t="shared" ref="D64:AE64" si="53">D63/12</f>
        <v>5659.645833333333</v>
      </c>
      <c r="E64" s="10">
        <f t="shared" si="53"/>
        <v>5744.5405208333332</v>
      </c>
      <c r="F64" s="10">
        <f t="shared" si="53"/>
        <v>5830.7086286458334</v>
      </c>
      <c r="G64" s="10">
        <f t="shared" si="53"/>
        <v>5918.1692580755216</v>
      </c>
      <c r="H64" s="10">
        <f t="shared" si="53"/>
        <v>6006.9417969466549</v>
      </c>
      <c r="I64" s="10">
        <f t="shared" si="53"/>
        <v>6097.0459239008551</v>
      </c>
      <c r="J64" s="10">
        <f t="shared" si="53"/>
        <v>6188.5016127593672</v>
      </c>
      <c r="K64" s="10">
        <f t="shared" si="53"/>
        <v>6281.3291369507579</v>
      </c>
      <c r="L64" s="10">
        <f t="shared" si="53"/>
        <v>6375.5490740050191</v>
      </c>
      <c r="M64" s="10">
        <f t="shared" si="53"/>
        <v>6471.1823101150949</v>
      </c>
      <c r="N64" s="10">
        <f t="shared" si="53"/>
        <v>6568.2500447668208</v>
      </c>
      <c r="O64" s="10">
        <f t="shared" si="53"/>
        <v>6666.7737954383228</v>
      </c>
      <c r="P64" s="10">
        <f t="shared" si="53"/>
        <v>6766.7754023698981</v>
      </c>
      <c r="Q64" s="10">
        <f t="shared" si="53"/>
        <v>6868.2770334054467</v>
      </c>
      <c r="R64" s="10">
        <f t="shared" si="53"/>
        <v>6971.3011889065283</v>
      </c>
      <c r="S64" s="10">
        <f t="shared" si="53"/>
        <v>7075.8707067401265</v>
      </c>
      <c r="T64" s="10">
        <f t="shared" si="53"/>
        <v>7182.0087673412281</v>
      </c>
      <c r="U64" s="10">
        <f t="shared" si="53"/>
        <v>7289.7388988513476</v>
      </c>
      <c r="V64" s="10">
        <f t="shared" si="53"/>
        <v>7399.0849823341168</v>
      </c>
      <c r="W64" s="10">
        <f t="shared" si="53"/>
        <v>7510.0712570691285</v>
      </c>
      <c r="X64" s="10">
        <f t="shared" si="53"/>
        <v>7622.7223259251659</v>
      </c>
      <c r="Y64" s="10">
        <f t="shared" si="53"/>
        <v>7737.0631608140429</v>
      </c>
      <c r="Z64" s="10">
        <f t="shared" si="53"/>
        <v>7853.119108226253</v>
      </c>
      <c r="AA64" s="10">
        <f t="shared" si="53"/>
        <v>7970.915894849647</v>
      </c>
      <c r="AB64" s="10">
        <f t="shared" si="53"/>
        <v>8090.4796332723918</v>
      </c>
      <c r="AC64" s="10">
        <f t="shared" si="53"/>
        <v>8211.8368277714781</v>
      </c>
      <c r="AD64" s="10">
        <f t="shared" si="53"/>
        <v>8335.0143801880495</v>
      </c>
      <c r="AE64" s="10">
        <f t="shared" si="53"/>
        <v>8460.0395958908703</v>
      </c>
    </row>
    <row r="65" spans="1:31" ht="15.75" customHeight="1" x14ac:dyDescent="0.2">
      <c r="A65" s="16"/>
      <c r="B65" s="11" t="s">
        <v>40</v>
      </c>
      <c r="C65" s="11"/>
      <c r="D65" s="10">
        <f t="shared" ref="D65:AE65" si="54">+D64/2</f>
        <v>2829.8229166666665</v>
      </c>
      <c r="E65" s="10">
        <f t="shared" si="54"/>
        <v>2872.2702604166666</v>
      </c>
      <c r="F65" s="10">
        <f t="shared" si="54"/>
        <v>2915.3543143229167</v>
      </c>
      <c r="G65" s="10">
        <f t="shared" si="54"/>
        <v>2959.0846290377608</v>
      </c>
      <c r="H65" s="10">
        <f t="shared" si="54"/>
        <v>3003.4708984733275</v>
      </c>
      <c r="I65" s="10">
        <f t="shared" si="54"/>
        <v>3048.5229619504275</v>
      </c>
      <c r="J65" s="10">
        <f t="shared" si="54"/>
        <v>3094.2508063796836</v>
      </c>
      <c r="K65" s="10">
        <f t="shared" si="54"/>
        <v>3140.6645684753789</v>
      </c>
      <c r="L65" s="10">
        <f t="shared" si="54"/>
        <v>3187.7745370025095</v>
      </c>
      <c r="M65" s="10">
        <f t="shared" si="54"/>
        <v>3235.5911550575474</v>
      </c>
      <c r="N65" s="10">
        <f t="shared" si="54"/>
        <v>3284.1250223834104</v>
      </c>
      <c r="O65" s="10">
        <f t="shared" si="54"/>
        <v>3333.3868977191614</v>
      </c>
      <c r="P65" s="10">
        <f t="shared" si="54"/>
        <v>3383.387701184949</v>
      </c>
      <c r="Q65" s="10">
        <f t="shared" si="54"/>
        <v>3434.1385167027233</v>
      </c>
      <c r="R65" s="10">
        <f t="shared" si="54"/>
        <v>3485.6505944532641</v>
      </c>
      <c r="S65" s="10">
        <f t="shared" si="54"/>
        <v>3537.9353533700632</v>
      </c>
      <c r="T65" s="10">
        <f t="shared" si="54"/>
        <v>3591.0043836706141</v>
      </c>
      <c r="U65" s="10">
        <f t="shared" si="54"/>
        <v>3644.8694494256738</v>
      </c>
      <c r="V65" s="10">
        <f t="shared" si="54"/>
        <v>3699.5424911670584</v>
      </c>
      <c r="W65" s="10">
        <f t="shared" si="54"/>
        <v>3755.0356285345642</v>
      </c>
      <c r="X65" s="10">
        <f t="shared" si="54"/>
        <v>3811.361162962583</v>
      </c>
      <c r="Y65" s="10">
        <f t="shared" si="54"/>
        <v>3868.5315804070215</v>
      </c>
      <c r="Z65" s="10">
        <f t="shared" si="54"/>
        <v>3926.5595541131265</v>
      </c>
      <c r="AA65" s="10">
        <f t="shared" si="54"/>
        <v>3985.4579474248235</v>
      </c>
      <c r="AB65" s="10">
        <f t="shared" si="54"/>
        <v>4045.2398166361959</v>
      </c>
      <c r="AC65" s="10">
        <f t="shared" si="54"/>
        <v>4105.918413885739</v>
      </c>
      <c r="AD65" s="10">
        <f t="shared" si="54"/>
        <v>4167.5071900940247</v>
      </c>
      <c r="AE65" s="10">
        <f t="shared" si="54"/>
        <v>4230.0197979454351</v>
      </c>
    </row>
    <row r="66" spans="1:31" ht="15.75" customHeight="1" x14ac:dyDescent="0.2">
      <c r="A66" s="17" t="s">
        <v>55</v>
      </c>
      <c r="B66" s="13" t="s">
        <v>41</v>
      </c>
      <c r="C66" s="13"/>
      <c r="D66" s="10">
        <f t="shared" ref="D66:AE66" si="55">D63/260</f>
        <v>261.21442307692308</v>
      </c>
      <c r="E66" s="10">
        <f t="shared" si="55"/>
        <v>265.13263942307691</v>
      </c>
      <c r="F66" s="10">
        <f t="shared" si="55"/>
        <v>269.10962901442309</v>
      </c>
      <c r="G66" s="10">
        <f t="shared" si="55"/>
        <v>273.14627344963947</v>
      </c>
      <c r="H66" s="10">
        <f t="shared" si="55"/>
        <v>277.24346755138407</v>
      </c>
      <c r="I66" s="10">
        <f t="shared" si="55"/>
        <v>281.40211956465481</v>
      </c>
      <c r="J66" s="10">
        <f t="shared" si="55"/>
        <v>285.62315135812463</v>
      </c>
      <c r="K66" s="10">
        <f t="shared" si="55"/>
        <v>289.90749862849651</v>
      </c>
      <c r="L66" s="10">
        <f t="shared" si="55"/>
        <v>294.25611110792397</v>
      </c>
      <c r="M66" s="10">
        <f t="shared" si="55"/>
        <v>298.66995277454282</v>
      </c>
      <c r="N66" s="10">
        <f t="shared" si="55"/>
        <v>303.15000206616094</v>
      </c>
      <c r="O66" s="10">
        <f t="shared" si="55"/>
        <v>307.69725209715335</v>
      </c>
      <c r="P66" s="10">
        <f t="shared" si="55"/>
        <v>312.31271087861069</v>
      </c>
      <c r="Q66" s="10">
        <f t="shared" si="55"/>
        <v>316.99740154178983</v>
      </c>
      <c r="R66" s="10">
        <f t="shared" si="55"/>
        <v>321.75236256491672</v>
      </c>
      <c r="S66" s="10">
        <f t="shared" si="55"/>
        <v>326.57864800339047</v>
      </c>
      <c r="T66" s="10">
        <f t="shared" si="55"/>
        <v>331.47732772344131</v>
      </c>
      <c r="U66" s="10">
        <f t="shared" si="55"/>
        <v>336.44948763929295</v>
      </c>
      <c r="V66" s="10">
        <f t="shared" si="55"/>
        <v>341.49622995388233</v>
      </c>
      <c r="W66" s="10">
        <f t="shared" si="55"/>
        <v>346.61867340319054</v>
      </c>
      <c r="X66" s="10">
        <f t="shared" si="55"/>
        <v>351.8179535042384</v>
      </c>
      <c r="Y66" s="10">
        <f t="shared" si="55"/>
        <v>357.09522280680198</v>
      </c>
      <c r="Z66" s="10">
        <f t="shared" si="55"/>
        <v>362.45165114890398</v>
      </c>
      <c r="AA66" s="10">
        <f t="shared" si="55"/>
        <v>367.88842591613752</v>
      </c>
      <c r="AB66" s="10">
        <f t="shared" si="55"/>
        <v>373.4067523048796</v>
      </c>
      <c r="AC66" s="10">
        <f t="shared" si="55"/>
        <v>379.00785358945279</v>
      </c>
      <c r="AD66" s="10">
        <f t="shared" si="55"/>
        <v>384.69297139329461</v>
      </c>
      <c r="AE66" s="10">
        <f t="shared" si="55"/>
        <v>390.463365964194</v>
      </c>
    </row>
    <row r="67" spans="1:31" ht="15.75" customHeight="1" x14ac:dyDescent="0.2">
      <c r="A67" s="17"/>
      <c r="B67" s="13" t="s">
        <v>42</v>
      </c>
      <c r="C67" s="13"/>
      <c r="D67" s="10">
        <f t="shared" ref="D67:M67" si="56">D66/8</f>
        <v>32.651802884615385</v>
      </c>
      <c r="E67" s="10">
        <f t="shared" si="56"/>
        <v>33.141579927884614</v>
      </c>
      <c r="F67" s="10">
        <f t="shared" si="56"/>
        <v>33.638703626802887</v>
      </c>
      <c r="G67" s="10">
        <f t="shared" si="56"/>
        <v>34.143284181204933</v>
      </c>
      <c r="H67" s="10">
        <f t="shared" si="56"/>
        <v>34.655433443923009</v>
      </c>
      <c r="I67" s="10">
        <f t="shared" si="56"/>
        <v>35.175264945581851</v>
      </c>
      <c r="J67" s="10">
        <f t="shared" si="56"/>
        <v>35.702893919765579</v>
      </c>
      <c r="K67" s="10">
        <f t="shared" si="56"/>
        <v>36.238437328562064</v>
      </c>
      <c r="L67" s="10">
        <f t="shared" si="56"/>
        <v>36.782013888490496</v>
      </c>
      <c r="M67" s="10">
        <f t="shared" si="56"/>
        <v>37.333744096817853</v>
      </c>
      <c r="N67" s="10" t="s">
        <v>56</v>
      </c>
      <c r="O67" s="10">
        <f t="shared" ref="O67:AE67" si="57">O66/8</f>
        <v>38.462156512144169</v>
      </c>
      <c r="P67" s="10">
        <f t="shared" si="57"/>
        <v>39.039088859826336</v>
      </c>
      <c r="Q67" s="10">
        <f t="shared" si="57"/>
        <v>39.624675192723728</v>
      </c>
      <c r="R67" s="10">
        <f t="shared" si="57"/>
        <v>40.21904532061459</v>
      </c>
      <c r="S67" s="10">
        <f t="shared" si="57"/>
        <v>40.822331000423809</v>
      </c>
      <c r="T67" s="10">
        <f t="shared" si="57"/>
        <v>41.434665965430163</v>
      </c>
      <c r="U67" s="10">
        <f t="shared" si="57"/>
        <v>42.056185954911619</v>
      </c>
      <c r="V67" s="10">
        <f t="shared" si="57"/>
        <v>42.687028744235292</v>
      </c>
      <c r="W67" s="10">
        <f t="shared" si="57"/>
        <v>43.327334175398818</v>
      </c>
      <c r="X67" s="10">
        <f t="shared" si="57"/>
        <v>43.9772441880298</v>
      </c>
      <c r="Y67" s="10">
        <f t="shared" si="57"/>
        <v>44.636902850850248</v>
      </c>
      <c r="Z67" s="10">
        <f t="shared" si="57"/>
        <v>45.306456393612997</v>
      </c>
      <c r="AA67" s="10">
        <f t="shared" si="57"/>
        <v>45.98605323951719</v>
      </c>
      <c r="AB67" s="10">
        <f t="shared" si="57"/>
        <v>46.67584403810995</v>
      </c>
      <c r="AC67" s="10">
        <f t="shared" si="57"/>
        <v>47.375981698681599</v>
      </c>
      <c r="AD67" s="10">
        <f t="shared" si="57"/>
        <v>48.086621424161827</v>
      </c>
      <c r="AE67" s="10">
        <f t="shared" si="57"/>
        <v>48.80792074552425</v>
      </c>
    </row>
    <row r="68" spans="1:31" ht="15.75" customHeight="1" x14ac:dyDescent="0.2">
      <c r="J68" s="2"/>
    </row>
    <row r="69" spans="1:31" ht="15.75" customHeight="1" x14ac:dyDescent="0.2">
      <c r="A69" s="9" t="s">
        <v>57</v>
      </c>
      <c r="B69" s="9">
        <v>2400</v>
      </c>
      <c r="C69" s="9"/>
      <c r="D69" s="10">
        <v>54817.71</v>
      </c>
      <c r="E69" s="10">
        <f t="shared" ref="E69:K69" si="58">SUM(D69*1.5%)+D69</f>
        <v>55639.97565</v>
      </c>
      <c r="F69" s="10">
        <f t="shared" si="58"/>
        <v>56474.575284749997</v>
      </c>
      <c r="G69" s="10">
        <f t="shared" si="58"/>
        <v>57321.693914021249</v>
      </c>
      <c r="H69" s="10">
        <f t="shared" si="58"/>
        <v>58181.519322731569</v>
      </c>
      <c r="I69" s="10">
        <f t="shared" si="58"/>
        <v>59054.242112572545</v>
      </c>
      <c r="J69" s="10">
        <f t="shared" si="58"/>
        <v>59940.055744261132</v>
      </c>
      <c r="K69" s="10">
        <f t="shared" si="58"/>
        <v>60839.156580425049</v>
      </c>
      <c r="L69" s="10">
        <f>(K69*1.5%)+K69</f>
        <v>61751.743929131422</v>
      </c>
      <c r="M69" s="10">
        <f t="shared" ref="M69:AE69" si="59">(61751.74*1.5%)+L69</f>
        <v>62678.020029131425</v>
      </c>
      <c r="N69" s="10">
        <f t="shared" si="59"/>
        <v>63604.296129131428</v>
      </c>
      <c r="O69" s="10">
        <f t="shared" si="59"/>
        <v>64530.572229131431</v>
      </c>
      <c r="P69" s="10">
        <f t="shared" si="59"/>
        <v>65456.848329131433</v>
      </c>
      <c r="Q69" s="10">
        <f t="shared" si="59"/>
        <v>66383.124429131436</v>
      </c>
      <c r="R69" s="10">
        <f t="shared" si="59"/>
        <v>67309.400529131439</v>
      </c>
      <c r="S69" s="10">
        <f t="shared" si="59"/>
        <v>68235.676629131442</v>
      </c>
      <c r="T69" s="10">
        <f t="shared" si="59"/>
        <v>69161.952729131444</v>
      </c>
      <c r="U69" s="10">
        <f t="shared" si="59"/>
        <v>70088.228829131447</v>
      </c>
      <c r="V69" s="10">
        <f t="shared" si="59"/>
        <v>71014.50492913145</v>
      </c>
      <c r="W69" s="10">
        <f t="shared" si="59"/>
        <v>71940.781029131453</v>
      </c>
      <c r="X69" s="10">
        <f t="shared" si="59"/>
        <v>72867.057129131455</v>
      </c>
      <c r="Y69" s="10">
        <f t="shared" si="59"/>
        <v>73793.333229131458</v>
      </c>
      <c r="Z69" s="10">
        <f t="shared" si="59"/>
        <v>74719.609329131461</v>
      </c>
      <c r="AA69" s="10">
        <f t="shared" si="59"/>
        <v>75645.885429131464</v>
      </c>
      <c r="AB69" s="10">
        <f t="shared" si="59"/>
        <v>76572.161529131467</v>
      </c>
      <c r="AC69" s="10">
        <f t="shared" si="59"/>
        <v>77498.437629131469</v>
      </c>
      <c r="AD69" s="10">
        <f t="shared" si="59"/>
        <v>78424.713729131472</v>
      </c>
      <c r="AE69" s="10">
        <f t="shared" si="59"/>
        <v>79350.989829131475</v>
      </c>
    </row>
    <row r="70" spans="1:31" ht="15.75" customHeight="1" x14ac:dyDescent="0.2">
      <c r="A70" s="2" t="s">
        <v>5</v>
      </c>
      <c r="B70" s="13" t="s">
        <v>39</v>
      </c>
      <c r="C70" s="13"/>
      <c r="D70" s="10">
        <f t="shared" ref="D70:AE70" si="60">D69/12</f>
        <v>4568.1424999999999</v>
      </c>
      <c r="E70" s="10">
        <f t="shared" si="60"/>
        <v>4636.6646375</v>
      </c>
      <c r="F70" s="10">
        <f t="shared" si="60"/>
        <v>4706.2146070624995</v>
      </c>
      <c r="G70" s="10">
        <f t="shared" si="60"/>
        <v>4776.8078261684377</v>
      </c>
      <c r="H70" s="10">
        <f t="shared" si="60"/>
        <v>4848.4599435609643</v>
      </c>
      <c r="I70" s="10">
        <f t="shared" si="60"/>
        <v>4921.1868427143791</v>
      </c>
      <c r="J70" s="10">
        <f t="shared" si="60"/>
        <v>4995.004645355094</v>
      </c>
      <c r="K70" s="10">
        <f t="shared" si="60"/>
        <v>5069.9297150354205</v>
      </c>
      <c r="L70" s="10">
        <f t="shared" si="60"/>
        <v>5145.9786607609522</v>
      </c>
      <c r="M70" s="10">
        <f t="shared" si="60"/>
        <v>5223.1683357609518</v>
      </c>
      <c r="N70" s="10">
        <f t="shared" si="60"/>
        <v>5300.3580107609523</v>
      </c>
      <c r="O70" s="10">
        <f t="shared" si="60"/>
        <v>5377.5476857609528</v>
      </c>
      <c r="P70" s="10">
        <f t="shared" si="60"/>
        <v>5454.7373607609525</v>
      </c>
      <c r="Q70" s="10">
        <f t="shared" si="60"/>
        <v>5531.927035760953</v>
      </c>
      <c r="R70" s="10">
        <f t="shared" si="60"/>
        <v>5609.1167107609535</v>
      </c>
      <c r="S70" s="10">
        <f t="shared" si="60"/>
        <v>5686.3063857609532</v>
      </c>
      <c r="T70" s="10">
        <f t="shared" si="60"/>
        <v>5763.4960607609537</v>
      </c>
      <c r="U70" s="10">
        <f t="shared" si="60"/>
        <v>5840.6857357609542</v>
      </c>
      <c r="V70" s="10">
        <f t="shared" si="60"/>
        <v>5917.8754107609539</v>
      </c>
      <c r="W70" s="10">
        <f t="shared" si="60"/>
        <v>5995.0650857609544</v>
      </c>
      <c r="X70" s="10">
        <f t="shared" si="60"/>
        <v>6072.2547607609549</v>
      </c>
      <c r="Y70" s="10">
        <f t="shared" si="60"/>
        <v>6149.4444357609545</v>
      </c>
      <c r="Z70" s="10">
        <f t="shared" si="60"/>
        <v>6226.6341107609551</v>
      </c>
      <c r="AA70" s="10">
        <f t="shared" si="60"/>
        <v>6303.8237857609556</v>
      </c>
      <c r="AB70" s="10">
        <f t="shared" si="60"/>
        <v>6381.0134607609552</v>
      </c>
      <c r="AC70" s="10">
        <f t="shared" si="60"/>
        <v>6458.2031357609558</v>
      </c>
      <c r="AD70" s="10">
        <f t="shared" si="60"/>
        <v>6535.3928107609563</v>
      </c>
      <c r="AE70" s="10">
        <f t="shared" si="60"/>
        <v>6612.5824857609559</v>
      </c>
    </row>
    <row r="71" spans="1:31" ht="15.75" customHeight="1" x14ac:dyDescent="0.2">
      <c r="A71" s="2"/>
      <c r="B71" s="11" t="s">
        <v>40</v>
      </c>
      <c r="C71" s="11"/>
      <c r="D71" s="10">
        <f t="shared" ref="D71:AE71" si="61">+D70/2</f>
        <v>2284.07125</v>
      </c>
      <c r="E71" s="10">
        <f t="shared" si="61"/>
        <v>2318.33231875</v>
      </c>
      <c r="F71" s="10">
        <f t="shared" si="61"/>
        <v>2353.1073035312497</v>
      </c>
      <c r="G71" s="10">
        <f t="shared" si="61"/>
        <v>2388.4039130842189</v>
      </c>
      <c r="H71" s="10">
        <f t="shared" si="61"/>
        <v>2424.2299717804822</v>
      </c>
      <c r="I71" s="10">
        <f t="shared" si="61"/>
        <v>2460.5934213571895</v>
      </c>
      <c r="J71" s="10">
        <f t="shared" si="61"/>
        <v>2497.502322677547</v>
      </c>
      <c r="K71" s="10">
        <f t="shared" si="61"/>
        <v>2534.9648575177102</v>
      </c>
      <c r="L71" s="10">
        <f t="shared" si="61"/>
        <v>2572.9893303804761</v>
      </c>
      <c r="M71" s="10">
        <f t="shared" si="61"/>
        <v>2611.5841678804759</v>
      </c>
      <c r="N71" s="10">
        <f t="shared" si="61"/>
        <v>2650.1790053804762</v>
      </c>
      <c r="O71" s="10">
        <f t="shared" si="61"/>
        <v>2688.7738428804764</v>
      </c>
      <c r="P71" s="10">
        <f t="shared" si="61"/>
        <v>2727.3686803804762</v>
      </c>
      <c r="Q71" s="10">
        <f t="shared" si="61"/>
        <v>2765.9635178804765</v>
      </c>
      <c r="R71" s="10">
        <f t="shared" si="61"/>
        <v>2804.5583553804768</v>
      </c>
      <c r="S71" s="10">
        <f t="shared" si="61"/>
        <v>2843.1531928804766</v>
      </c>
      <c r="T71" s="10">
        <f t="shared" si="61"/>
        <v>2881.7480303804768</v>
      </c>
      <c r="U71" s="10">
        <f t="shared" si="61"/>
        <v>2920.3428678804771</v>
      </c>
      <c r="V71" s="10">
        <f t="shared" si="61"/>
        <v>2958.9377053804769</v>
      </c>
      <c r="W71" s="10">
        <f t="shared" si="61"/>
        <v>2997.5325428804772</v>
      </c>
      <c r="X71" s="10">
        <f t="shared" si="61"/>
        <v>3036.1273803804775</v>
      </c>
      <c r="Y71" s="10">
        <f t="shared" si="61"/>
        <v>3074.7222178804773</v>
      </c>
      <c r="Z71" s="10">
        <f t="shared" si="61"/>
        <v>3113.3170553804775</v>
      </c>
      <c r="AA71" s="10">
        <f t="shared" si="61"/>
        <v>3151.9118928804778</v>
      </c>
      <c r="AB71" s="10">
        <f t="shared" si="61"/>
        <v>3190.5067303804776</v>
      </c>
      <c r="AC71" s="10">
        <f t="shared" si="61"/>
        <v>3229.1015678804779</v>
      </c>
      <c r="AD71" s="10">
        <f t="shared" si="61"/>
        <v>3267.6964053804782</v>
      </c>
      <c r="AE71" s="10">
        <f t="shared" si="61"/>
        <v>3306.291242880478</v>
      </c>
    </row>
    <row r="72" spans="1:31" ht="15.75" customHeight="1" x14ac:dyDescent="0.2">
      <c r="A72" s="17"/>
      <c r="B72" s="13" t="s">
        <v>41</v>
      </c>
      <c r="C72" s="13"/>
      <c r="D72" s="10">
        <f t="shared" ref="D72:AE72" si="62">D69/260</f>
        <v>210.83734615384614</v>
      </c>
      <c r="E72" s="10">
        <f t="shared" si="62"/>
        <v>213.99990634615384</v>
      </c>
      <c r="F72" s="10">
        <f t="shared" si="62"/>
        <v>217.20990494134614</v>
      </c>
      <c r="G72" s="10">
        <f t="shared" si="62"/>
        <v>220.46805351546635</v>
      </c>
      <c r="H72" s="10">
        <f t="shared" si="62"/>
        <v>223.77507431819834</v>
      </c>
      <c r="I72" s="10">
        <f t="shared" si="62"/>
        <v>227.13170043297131</v>
      </c>
      <c r="J72" s="10">
        <f t="shared" si="62"/>
        <v>230.53867593946589</v>
      </c>
      <c r="K72" s="10">
        <f t="shared" si="62"/>
        <v>233.99675607855789</v>
      </c>
      <c r="L72" s="10">
        <f t="shared" si="62"/>
        <v>237.50670741973624</v>
      </c>
      <c r="M72" s="10">
        <f t="shared" si="62"/>
        <v>241.06930780435164</v>
      </c>
      <c r="N72" s="10">
        <f t="shared" si="62"/>
        <v>244.63190818896703</v>
      </c>
      <c r="O72" s="10">
        <f t="shared" si="62"/>
        <v>248.19450857358243</v>
      </c>
      <c r="P72" s="10">
        <f t="shared" si="62"/>
        <v>251.75710895819782</v>
      </c>
      <c r="Q72" s="10">
        <f t="shared" si="62"/>
        <v>255.31970934281321</v>
      </c>
      <c r="R72" s="10">
        <f t="shared" si="62"/>
        <v>258.88230972742861</v>
      </c>
      <c r="S72" s="10">
        <f t="shared" si="62"/>
        <v>262.444910112044</v>
      </c>
      <c r="T72" s="10">
        <f t="shared" si="62"/>
        <v>266.00751049665939</v>
      </c>
      <c r="U72" s="10">
        <f t="shared" si="62"/>
        <v>269.57011088127479</v>
      </c>
      <c r="V72" s="10">
        <f t="shared" si="62"/>
        <v>273.13271126589018</v>
      </c>
      <c r="W72" s="10">
        <f t="shared" si="62"/>
        <v>276.69531165050557</v>
      </c>
      <c r="X72" s="10">
        <f t="shared" si="62"/>
        <v>280.25791203512097</v>
      </c>
      <c r="Y72" s="10">
        <f t="shared" si="62"/>
        <v>283.82051241973636</v>
      </c>
      <c r="Z72" s="10">
        <f t="shared" si="62"/>
        <v>287.38311280435175</v>
      </c>
      <c r="AA72" s="10">
        <f t="shared" si="62"/>
        <v>290.94571318896715</v>
      </c>
      <c r="AB72" s="10">
        <f t="shared" si="62"/>
        <v>294.50831357358254</v>
      </c>
      <c r="AC72" s="10">
        <f t="shared" si="62"/>
        <v>298.07091395819793</v>
      </c>
      <c r="AD72" s="10">
        <f t="shared" si="62"/>
        <v>301.63351434281333</v>
      </c>
      <c r="AE72" s="10">
        <f t="shared" si="62"/>
        <v>305.19611472742872</v>
      </c>
    </row>
    <row r="73" spans="1:31" ht="15.75" customHeight="1" x14ac:dyDescent="0.2">
      <c r="A73" s="17"/>
      <c r="B73" s="13" t="s">
        <v>42</v>
      </c>
      <c r="C73" s="13"/>
      <c r="D73" s="10">
        <f t="shared" ref="D73:AE73" si="63">D72/8</f>
        <v>26.354668269230768</v>
      </c>
      <c r="E73" s="10">
        <f t="shared" si="63"/>
        <v>26.749988293269229</v>
      </c>
      <c r="F73" s="10">
        <f t="shared" si="63"/>
        <v>27.151238117668267</v>
      </c>
      <c r="G73" s="10">
        <f t="shared" si="63"/>
        <v>27.558506689433294</v>
      </c>
      <c r="H73" s="10">
        <f t="shared" si="63"/>
        <v>27.971884289774792</v>
      </c>
      <c r="I73" s="10">
        <f t="shared" si="63"/>
        <v>28.391462554121414</v>
      </c>
      <c r="J73" s="10">
        <f t="shared" si="63"/>
        <v>28.817334492433236</v>
      </c>
      <c r="K73" s="10">
        <f t="shared" si="63"/>
        <v>29.249594509819737</v>
      </c>
      <c r="L73" s="10">
        <f t="shared" si="63"/>
        <v>29.688338427467031</v>
      </c>
      <c r="M73" s="10">
        <f t="shared" si="63"/>
        <v>30.133663475543955</v>
      </c>
      <c r="N73" s="10">
        <f t="shared" si="63"/>
        <v>30.578988523620879</v>
      </c>
      <c r="O73" s="10">
        <f t="shared" si="63"/>
        <v>31.024313571697803</v>
      </c>
      <c r="P73" s="10">
        <f t="shared" si="63"/>
        <v>31.469638619774727</v>
      </c>
      <c r="Q73" s="10">
        <f t="shared" si="63"/>
        <v>31.914963667851652</v>
      </c>
      <c r="R73" s="10">
        <f t="shared" si="63"/>
        <v>32.360288715928576</v>
      </c>
      <c r="S73" s="10">
        <f t="shared" si="63"/>
        <v>32.8056137640055</v>
      </c>
      <c r="T73" s="10">
        <f t="shared" si="63"/>
        <v>33.250938812082424</v>
      </c>
      <c r="U73" s="10">
        <f t="shared" si="63"/>
        <v>33.696263860159348</v>
      </c>
      <c r="V73" s="10">
        <f t="shared" si="63"/>
        <v>34.141588908236272</v>
      </c>
      <c r="W73" s="10">
        <f t="shared" si="63"/>
        <v>34.586913956313197</v>
      </c>
      <c r="X73" s="10">
        <f t="shared" si="63"/>
        <v>35.032239004390121</v>
      </c>
      <c r="Y73" s="10">
        <f t="shared" si="63"/>
        <v>35.477564052467045</v>
      </c>
      <c r="Z73" s="10">
        <f t="shared" si="63"/>
        <v>35.922889100543969</v>
      </c>
      <c r="AA73" s="10">
        <f t="shared" si="63"/>
        <v>36.368214148620893</v>
      </c>
      <c r="AB73" s="10">
        <f t="shared" si="63"/>
        <v>36.813539196697818</v>
      </c>
      <c r="AC73" s="10">
        <f t="shared" si="63"/>
        <v>37.258864244774742</v>
      </c>
      <c r="AD73" s="10">
        <f t="shared" si="63"/>
        <v>37.704189292851666</v>
      </c>
      <c r="AE73" s="10">
        <f t="shared" si="63"/>
        <v>38.14951434092859</v>
      </c>
    </row>
    <row r="74" spans="1:31" ht="15.75" customHeight="1" x14ac:dyDescent="0.2">
      <c r="J74" s="2"/>
      <c r="K74" s="4"/>
      <c r="L74" s="4"/>
      <c r="M74" s="4"/>
      <c r="N74" s="4"/>
      <c r="O74" s="4"/>
      <c r="P74" s="4"/>
      <c r="Q74" s="4"/>
      <c r="R74" s="4"/>
      <c r="S74" s="4"/>
    </row>
    <row r="75" spans="1:31" ht="15.75" customHeight="1" x14ac:dyDescent="0.2">
      <c r="A75" s="9" t="s">
        <v>58</v>
      </c>
      <c r="B75" s="9">
        <v>2400</v>
      </c>
      <c r="C75" s="9"/>
      <c r="D75" s="10">
        <f t="shared" ref="D75:AE75" si="64">D78*205</f>
        <v>44427.6</v>
      </c>
      <c r="E75" s="10">
        <f t="shared" si="64"/>
        <v>45094.014000000003</v>
      </c>
      <c r="F75" s="10">
        <f t="shared" si="64"/>
        <v>45770.424210000005</v>
      </c>
      <c r="G75" s="10">
        <f t="shared" si="64"/>
        <v>46456.980573150002</v>
      </c>
      <c r="H75" s="10">
        <f t="shared" si="64"/>
        <v>47153.835281747248</v>
      </c>
      <c r="I75" s="10">
        <f t="shared" si="64"/>
        <v>47861.142810973455</v>
      </c>
      <c r="J75" s="10">
        <f t="shared" si="64"/>
        <v>48579.059953138058</v>
      </c>
      <c r="K75" s="10">
        <f t="shared" si="64"/>
        <v>49307.745852435131</v>
      </c>
      <c r="L75" s="10">
        <f t="shared" si="64"/>
        <v>50047.362040221655</v>
      </c>
      <c r="M75" s="10">
        <f t="shared" si="64"/>
        <v>50798.072470824984</v>
      </c>
      <c r="N75" s="10">
        <f t="shared" si="64"/>
        <v>51560.043557887358</v>
      </c>
      <c r="O75" s="10">
        <f t="shared" si="64"/>
        <v>52333.444211255664</v>
      </c>
      <c r="P75" s="10">
        <f t="shared" si="64"/>
        <v>53118.445874424506</v>
      </c>
      <c r="Q75" s="10">
        <f t="shared" si="64"/>
        <v>53915.222562540876</v>
      </c>
      <c r="R75" s="10">
        <f t="shared" si="64"/>
        <v>54723.950900978991</v>
      </c>
      <c r="S75" s="10">
        <f t="shared" si="64"/>
        <v>55544.810164493676</v>
      </c>
      <c r="T75" s="10">
        <f t="shared" si="64"/>
        <v>56377.982316961083</v>
      </c>
      <c r="U75" s="10">
        <f t="shared" si="64"/>
        <v>57223.6520517155</v>
      </c>
      <c r="V75" s="10">
        <f t="shared" si="64"/>
        <v>58082.006832491228</v>
      </c>
      <c r="W75" s="10">
        <f t="shared" si="64"/>
        <v>58953.236934978595</v>
      </c>
      <c r="X75" s="10">
        <f t="shared" si="64"/>
        <v>59837.535489003276</v>
      </c>
      <c r="Y75" s="10">
        <f t="shared" si="64"/>
        <v>60735.098521338332</v>
      </c>
      <c r="Z75" s="10">
        <f t="shared" si="64"/>
        <v>61646.124999158397</v>
      </c>
      <c r="AA75" s="10">
        <f t="shared" si="64"/>
        <v>62570.816874145778</v>
      </c>
      <c r="AB75" s="10">
        <f t="shared" si="64"/>
        <v>63509.379127257969</v>
      </c>
      <c r="AC75" s="10">
        <f t="shared" si="64"/>
        <v>64462.019814166837</v>
      </c>
      <c r="AD75" s="10">
        <f t="shared" si="64"/>
        <v>65428.950111379338</v>
      </c>
      <c r="AE75" s="10">
        <f t="shared" si="64"/>
        <v>66410.38436305002</v>
      </c>
    </row>
    <row r="76" spans="1:31" ht="15.75" customHeight="1" x14ac:dyDescent="0.2">
      <c r="A76" s="2" t="s">
        <v>6</v>
      </c>
      <c r="B76" s="11" t="s">
        <v>39</v>
      </c>
      <c r="C76" s="11"/>
      <c r="D76" s="10">
        <f t="shared" ref="D76:AE76" si="65">D75/11</f>
        <v>4038.8727272727269</v>
      </c>
      <c r="E76" s="10">
        <f t="shared" si="65"/>
        <v>4099.4558181818184</v>
      </c>
      <c r="F76" s="10">
        <f t="shared" si="65"/>
        <v>4160.9476554545463</v>
      </c>
      <c r="G76" s="10">
        <f t="shared" si="65"/>
        <v>4223.3618702863641</v>
      </c>
      <c r="H76" s="10">
        <f t="shared" si="65"/>
        <v>4286.7122983406589</v>
      </c>
      <c r="I76" s="10">
        <f t="shared" si="65"/>
        <v>4351.0129828157687</v>
      </c>
      <c r="J76" s="10">
        <f t="shared" si="65"/>
        <v>4416.2781775580052</v>
      </c>
      <c r="K76" s="10">
        <f t="shared" si="65"/>
        <v>4482.5223502213757</v>
      </c>
      <c r="L76" s="10">
        <f t="shared" si="65"/>
        <v>4549.7601854746963</v>
      </c>
      <c r="M76" s="10">
        <f t="shared" si="65"/>
        <v>4618.0065882568169</v>
      </c>
      <c r="N76" s="10">
        <f t="shared" si="65"/>
        <v>4687.276687080669</v>
      </c>
      <c r="O76" s="10">
        <f t="shared" si="65"/>
        <v>4757.5858373868787</v>
      </c>
      <c r="P76" s="10">
        <f t="shared" si="65"/>
        <v>4828.9496249476824</v>
      </c>
      <c r="Q76" s="10">
        <f t="shared" si="65"/>
        <v>4901.3838693218977</v>
      </c>
      <c r="R76" s="10">
        <f t="shared" si="65"/>
        <v>4974.9046273617269</v>
      </c>
      <c r="S76" s="10">
        <f t="shared" si="65"/>
        <v>5049.5281967721521</v>
      </c>
      <c r="T76" s="10">
        <f t="shared" si="65"/>
        <v>5125.271119723735</v>
      </c>
      <c r="U76" s="10">
        <f t="shared" si="65"/>
        <v>5202.1501865195905</v>
      </c>
      <c r="V76" s="10">
        <f t="shared" si="65"/>
        <v>5280.1824393173847</v>
      </c>
      <c r="W76" s="10">
        <f t="shared" si="65"/>
        <v>5359.3851759071449</v>
      </c>
      <c r="X76" s="10">
        <f t="shared" si="65"/>
        <v>5439.7759535457526</v>
      </c>
      <c r="Y76" s="10">
        <f t="shared" si="65"/>
        <v>5521.3725928489393</v>
      </c>
      <c r="Z76" s="10">
        <f t="shared" si="65"/>
        <v>5604.1931817416726</v>
      </c>
      <c r="AA76" s="10">
        <f t="shared" si="65"/>
        <v>5688.2560794677984</v>
      </c>
      <c r="AB76" s="10">
        <f t="shared" si="65"/>
        <v>5773.5799206598158</v>
      </c>
      <c r="AC76" s="10">
        <f t="shared" si="65"/>
        <v>5860.1836194697125</v>
      </c>
      <c r="AD76" s="10">
        <f t="shared" si="65"/>
        <v>5948.0863737617583</v>
      </c>
      <c r="AE76" s="10">
        <f t="shared" si="65"/>
        <v>6037.3076693681833</v>
      </c>
    </row>
    <row r="77" spans="1:31" ht="15.75" customHeight="1" x14ac:dyDescent="0.2">
      <c r="A77" s="2"/>
      <c r="B77" s="11" t="s">
        <v>40</v>
      </c>
      <c r="C77" s="11"/>
      <c r="D77" s="10">
        <f t="shared" ref="D77:AE77" si="66">+D76/2</f>
        <v>2019.4363636363635</v>
      </c>
      <c r="E77" s="10">
        <f t="shared" si="66"/>
        <v>2049.7279090909092</v>
      </c>
      <c r="F77" s="10">
        <f t="shared" si="66"/>
        <v>2080.4738277272731</v>
      </c>
      <c r="G77" s="10">
        <f t="shared" si="66"/>
        <v>2111.6809351431821</v>
      </c>
      <c r="H77" s="10">
        <f t="shared" si="66"/>
        <v>2143.3561491703294</v>
      </c>
      <c r="I77" s="10">
        <f t="shared" si="66"/>
        <v>2175.5064914078844</v>
      </c>
      <c r="J77" s="10">
        <f t="shared" si="66"/>
        <v>2208.1390887790026</v>
      </c>
      <c r="K77" s="10">
        <f t="shared" si="66"/>
        <v>2241.2611751106879</v>
      </c>
      <c r="L77" s="10">
        <f t="shared" si="66"/>
        <v>2274.8800927373481</v>
      </c>
      <c r="M77" s="10">
        <f t="shared" si="66"/>
        <v>2309.0032941284085</v>
      </c>
      <c r="N77" s="10">
        <f t="shared" si="66"/>
        <v>2343.6383435403345</v>
      </c>
      <c r="O77" s="10">
        <f t="shared" si="66"/>
        <v>2378.7929186934393</v>
      </c>
      <c r="P77" s="10">
        <f t="shared" si="66"/>
        <v>2414.4748124738412</v>
      </c>
      <c r="Q77" s="10">
        <f t="shared" si="66"/>
        <v>2450.6919346609488</v>
      </c>
      <c r="R77" s="10">
        <f t="shared" si="66"/>
        <v>2487.4523136808634</v>
      </c>
      <c r="S77" s="10">
        <f t="shared" si="66"/>
        <v>2524.7640983860761</v>
      </c>
      <c r="T77" s="10">
        <f t="shared" si="66"/>
        <v>2562.6355598618675</v>
      </c>
      <c r="U77" s="10">
        <f t="shared" si="66"/>
        <v>2601.0750932597953</v>
      </c>
      <c r="V77" s="10">
        <f t="shared" si="66"/>
        <v>2640.0912196586924</v>
      </c>
      <c r="W77" s="10">
        <f t="shared" si="66"/>
        <v>2679.6925879535725</v>
      </c>
      <c r="X77" s="10">
        <f t="shared" si="66"/>
        <v>2719.8879767728763</v>
      </c>
      <c r="Y77" s="10">
        <f t="shared" si="66"/>
        <v>2760.6862964244697</v>
      </c>
      <c r="Z77" s="10">
        <f t="shared" si="66"/>
        <v>2802.0965908708363</v>
      </c>
      <c r="AA77" s="10">
        <f t="shared" si="66"/>
        <v>2844.1280397338992</v>
      </c>
      <c r="AB77" s="10">
        <f t="shared" si="66"/>
        <v>2886.7899603299079</v>
      </c>
      <c r="AC77" s="10">
        <f t="shared" si="66"/>
        <v>2930.0918097348563</v>
      </c>
      <c r="AD77" s="10">
        <f t="shared" si="66"/>
        <v>2974.0431868808791</v>
      </c>
      <c r="AE77" s="10">
        <f t="shared" si="66"/>
        <v>3018.6538346840916</v>
      </c>
    </row>
    <row r="78" spans="1:31" ht="15.75" customHeight="1" x14ac:dyDescent="0.2">
      <c r="A78" s="17"/>
      <c r="B78" s="13" t="s">
        <v>41</v>
      </c>
      <c r="C78" s="13"/>
      <c r="D78" s="10">
        <f t="shared" ref="D78:AE78" si="67">D79*8</f>
        <v>216.72</v>
      </c>
      <c r="E78" s="10">
        <f t="shared" si="67"/>
        <v>219.9708</v>
      </c>
      <c r="F78" s="10">
        <f t="shared" si="67"/>
        <v>223.27036200000001</v>
      </c>
      <c r="G78" s="10">
        <f t="shared" si="67"/>
        <v>226.61941743</v>
      </c>
      <c r="H78" s="10">
        <f t="shared" si="67"/>
        <v>230.01870869145</v>
      </c>
      <c r="I78" s="10">
        <f t="shared" si="67"/>
        <v>233.46898932182174</v>
      </c>
      <c r="J78" s="10">
        <f t="shared" si="67"/>
        <v>236.97102416164907</v>
      </c>
      <c r="K78" s="10">
        <f t="shared" si="67"/>
        <v>240.52558952407381</v>
      </c>
      <c r="L78" s="10">
        <f t="shared" si="67"/>
        <v>244.13347336693491</v>
      </c>
      <c r="M78" s="10">
        <f t="shared" si="67"/>
        <v>247.79547546743893</v>
      </c>
      <c r="N78" s="10">
        <f t="shared" si="67"/>
        <v>251.51240759945051</v>
      </c>
      <c r="O78" s="10">
        <f t="shared" si="67"/>
        <v>255.28509371344228</v>
      </c>
      <c r="P78" s="10">
        <f t="shared" si="67"/>
        <v>259.11437011914393</v>
      </c>
      <c r="Q78" s="10">
        <f t="shared" si="67"/>
        <v>263.0010856709311</v>
      </c>
      <c r="R78" s="10">
        <f t="shared" si="67"/>
        <v>266.94610195599506</v>
      </c>
      <c r="S78" s="10">
        <f t="shared" si="67"/>
        <v>270.95029348533501</v>
      </c>
      <c r="T78" s="10">
        <f t="shared" si="67"/>
        <v>275.01454788761504</v>
      </c>
      <c r="U78" s="10">
        <f t="shared" si="67"/>
        <v>279.13976610592925</v>
      </c>
      <c r="V78" s="10">
        <f t="shared" si="67"/>
        <v>283.32686259751819</v>
      </c>
      <c r="W78" s="10">
        <f t="shared" si="67"/>
        <v>287.57676553648093</v>
      </c>
      <c r="X78" s="10">
        <f t="shared" si="67"/>
        <v>291.89041701952817</v>
      </c>
      <c r="Y78" s="10">
        <f t="shared" si="67"/>
        <v>296.26877327482111</v>
      </c>
      <c r="Z78" s="10">
        <f t="shared" si="67"/>
        <v>300.71280487394341</v>
      </c>
      <c r="AA78" s="10">
        <f t="shared" si="67"/>
        <v>305.22349694705258</v>
      </c>
      <c r="AB78" s="10">
        <f t="shared" si="67"/>
        <v>309.80184940125838</v>
      </c>
      <c r="AC78" s="10">
        <f t="shared" si="67"/>
        <v>314.44887714227724</v>
      </c>
      <c r="AD78" s="10">
        <f t="shared" si="67"/>
        <v>319.16561029941141</v>
      </c>
      <c r="AE78" s="10">
        <f t="shared" si="67"/>
        <v>323.95309445390257</v>
      </c>
    </row>
    <row r="79" spans="1:31" ht="15.75" customHeight="1" x14ac:dyDescent="0.2">
      <c r="A79" s="17"/>
      <c r="B79" s="13" t="s">
        <v>42</v>
      </c>
      <c r="C79" s="13"/>
      <c r="D79" s="10">
        <v>27.09</v>
      </c>
      <c r="E79" s="10">
        <f t="shared" ref="E79:AE79" si="68">SUM(D79*1.5%)+D79</f>
        <v>27.49635</v>
      </c>
      <c r="F79" s="10">
        <f t="shared" si="68"/>
        <v>27.908795250000001</v>
      </c>
      <c r="G79" s="10">
        <f t="shared" si="68"/>
        <v>28.32742717875</v>
      </c>
      <c r="H79" s="10">
        <f t="shared" si="68"/>
        <v>28.75233858643125</v>
      </c>
      <c r="I79" s="10">
        <f t="shared" si="68"/>
        <v>29.183623665227717</v>
      </c>
      <c r="J79" s="10">
        <f t="shared" si="68"/>
        <v>29.621378020206134</v>
      </c>
      <c r="K79" s="10">
        <f t="shared" si="68"/>
        <v>30.065698690509226</v>
      </c>
      <c r="L79" s="10">
        <f t="shared" si="68"/>
        <v>30.516684170866863</v>
      </c>
      <c r="M79" s="10">
        <f t="shared" si="68"/>
        <v>30.974434433429867</v>
      </c>
      <c r="N79" s="10">
        <f t="shared" si="68"/>
        <v>31.439050949931314</v>
      </c>
      <c r="O79" s="10">
        <f t="shared" si="68"/>
        <v>31.910636714180285</v>
      </c>
      <c r="P79" s="10">
        <f t="shared" si="68"/>
        <v>32.389296264892991</v>
      </c>
      <c r="Q79" s="10">
        <f t="shared" si="68"/>
        <v>32.875135708866388</v>
      </c>
      <c r="R79" s="10">
        <f t="shared" si="68"/>
        <v>33.368262744499383</v>
      </c>
      <c r="S79" s="10">
        <f t="shared" si="68"/>
        <v>33.868786685666876</v>
      </c>
      <c r="T79" s="10">
        <f t="shared" si="68"/>
        <v>34.37681848595188</v>
      </c>
      <c r="U79" s="10">
        <f t="shared" si="68"/>
        <v>34.892470763241157</v>
      </c>
      <c r="V79" s="10">
        <f t="shared" si="68"/>
        <v>35.415857824689773</v>
      </c>
      <c r="W79" s="10">
        <f t="shared" si="68"/>
        <v>35.947095692060117</v>
      </c>
      <c r="X79" s="10">
        <f t="shared" si="68"/>
        <v>36.486302127441022</v>
      </c>
      <c r="Y79" s="10">
        <f t="shared" si="68"/>
        <v>37.033596659352639</v>
      </c>
      <c r="Z79" s="10">
        <f t="shared" si="68"/>
        <v>37.589100609242927</v>
      </c>
      <c r="AA79" s="10">
        <f t="shared" si="68"/>
        <v>38.152937118381573</v>
      </c>
      <c r="AB79" s="10">
        <f t="shared" si="68"/>
        <v>38.725231175157298</v>
      </c>
      <c r="AC79" s="10">
        <f t="shared" si="68"/>
        <v>39.306109642784655</v>
      </c>
      <c r="AD79" s="10">
        <f t="shared" si="68"/>
        <v>39.895701287426427</v>
      </c>
      <c r="AE79" s="10">
        <f t="shared" si="68"/>
        <v>40.494136806737821</v>
      </c>
    </row>
    <row r="80" spans="1:31" ht="15.75" customHeight="1" x14ac:dyDescent="0.2">
      <c r="B80" s="17"/>
      <c r="C80" s="17"/>
      <c r="J80" s="2"/>
    </row>
    <row r="81" spans="1:32" ht="15.75" customHeight="1" x14ac:dyDescent="0.2">
      <c r="A81" s="9" t="s">
        <v>59</v>
      </c>
      <c r="B81" s="9">
        <v>1200</v>
      </c>
      <c r="C81" s="9"/>
      <c r="D81" s="10">
        <v>64025</v>
      </c>
      <c r="E81" s="10">
        <v>65000</v>
      </c>
      <c r="F81" s="10">
        <f t="shared" ref="F81:AE81" si="69">SUM(E81*1.5%)+E81</f>
        <v>65975</v>
      </c>
      <c r="G81" s="10">
        <f t="shared" si="69"/>
        <v>66964.625</v>
      </c>
      <c r="H81" s="10">
        <f t="shared" si="69"/>
        <v>67969.094375000001</v>
      </c>
      <c r="I81" s="10">
        <f t="shared" si="69"/>
        <v>68988.630790625</v>
      </c>
      <c r="J81" s="10">
        <f t="shared" si="69"/>
        <v>70023.460252484379</v>
      </c>
      <c r="K81" s="10">
        <f t="shared" si="69"/>
        <v>71073.812156271641</v>
      </c>
      <c r="L81" s="10">
        <f t="shared" si="69"/>
        <v>72139.919338615713</v>
      </c>
      <c r="M81" s="10">
        <f t="shared" si="69"/>
        <v>73222.018128694952</v>
      </c>
      <c r="N81" s="10">
        <f t="shared" si="69"/>
        <v>74320.348400625371</v>
      </c>
      <c r="O81" s="10">
        <f t="shared" si="69"/>
        <v>75435.153626634754</v>
      </c>
      <c r="P81" s="10">
        <f t="shared" si="69"/>
        <v>76566.68093103428</v>
      </c>
      <c r="Q81" s="10">
        <f t="shared" si="69"/>
        <v>77715.181144999791</v>
      </c>
      <c r="R81" s="10">
        <f t="shared" si="69"/>
        <v>78880.908862174794</v>
      </c>
      <c r="S81" s="10">
        <f t="shared" si="69"/>
        <v>80064.122495107411</v>
      </c>
      <c r="T81" s="10">
        <f t="shared" si="69"/>
        <v>81265.084332534025</v>
      </c>
      <c r="U81" s="10">
        <f t="shared" si="69"/>
        <v>82484.060597522039</v>
      </c>
      <c r="V81" s="10">
        <f t="shared" si="69"/>
        <v>83721.321506484863</v>
      </c>
      <c r="W81" s="10">
        <f t="shared" si="69"/>
        <v>84977.141329082137</v>
      </c>
      <c r="X81" s="10">
        <f t="shared" si="69"/>
        <v>86251.798449018374</v>
      </c>
      <c r="Y81" s="10">
        <f t="shared" si="69"/>
        <v>87545.575425753646</v>
      </c>
      <c r="Z81" s="10">
        <f t="shared" si="69"/>
        <v>88858.759057139949</v>
      </c>
      <c r="AA81" s="10">
        <f t="shared" si="69"/>
        <v>90191.640442997043</v>
      </c>
      <c r="AB81" s="10">
        <f t="shared" si="69"/>
        <v>91544.515049641996</v>
      </c>
      <c r="AC81" s="10">
        <f t="shared" si="69"/>
        <v>92917.682775386624</v>
      </c>
      <c r="AD81" s="10">
        <f t="shared" si="69"/>
        <v>94311.448017017421</v>
      </c>
      <c r="AE81" s="10">
        <f t="shared" si="69"/>
        <v>95726.119737272689</v>
      </c>
      <c r="AF81" s="4"/>
    </row>
    <row r="82" spans="1:32" ht="15.75" customHeight="1" x14ac:dyDescent="0.2">
      <c r="A82" s="2" t="s">
        <v>5</v>
      </c>
      <c r="B82" s="11" t="s">
        <v>39</v>
      </c>
      <c r="C82" s="11"/>
      <c r="D82" s="10">
        <f t="shared" ref="D82:AE82" si="70">D81/11</f>
        <v>5820.454545454545</v>
      </c>
      <c r="E82" s="10">
        <f t="shared" si="70"/>
        <v>5909.090909090909</v>
      </c>
      <c r="F82" s="10">
        <f t="shared" si="70"/>
        <v>5997.727272727273</v>
      </c>
      <c r="G82" s="10">
        <f t="shared" si="70"/>
        <v>6087.693181818182</v>
      </c>
      <c r="H82" s="10">
        <f t="shared" si="70"/>
        <v>6179.0085795454543</v>
      </c>
      <c r="I82" s="10">
        <f t="shared" si="70"/>
        <v>6271.6937082386366</v>
      </c>
      <c r="J82" s="10">
        <f t="shared" si="70"/>
        <v>6365.7691138622167</v>
      </c>
      <c r="K82" s="10">
        <f t="shared" si="70"/>
        <v>6461.2556505701496</v>
      </c>
      <c r="L82" s="10">
        <f t="shared" si="70"/>
        <v>6558.1744853287009</v>
      </c>
      <c r="M82" s="10">
        <f t="shared" si="70"/>
        <v>6656.5471026086316</v>
      </c>
      <c r="N82" s="10">
        <f t="shared" si="70"/>
        <v>6756.3953091477606</v>
      </c>
      <c r="O82" s="10">
        <f t="shared" si="70"/>
        <v>6857.7412387849772</v>
      </c>
      <c r="P82" s="10">
        <f t="shared" si="70"/>
        <v>6960.6073573667527</v>
      </c>
      <c r="Q82" s="10">
        <f t="shared" si="70"/>
        <v>7065.0164677272542</v>
      </c>
      <c r="R82" s="10">
        <f t="shared" si="70"/>
        <v>7170.9917147431634</v>
      </c>
      <c r="S82" s="10">
        <f t="shared" si="70"/>
        <v>7278.5565904643099</v>
      </c>
      <c r="T82" s="10">
        <f t="shared" si="70"/>
        <v>7387.7349393212753</v>
      </c>
      <c r="U82" s="10">
        <f t="shared" si="70"/>
        <v>7498.550963411094</v>
      </c>
      <c r="V82" s="10">
        <f t="shared" si="70"/>
        <v>7611.0292278622601</v>
      </c>
      <c r="W82" s="10">
        <f t="shared" si="70"/>
        <v>7725.1946662801938</v>
      </c>
      <c r="X82" s="10">
        <f t="shared" si="70"/>
        <v>7841.0725862743975</v>
      </c>
      <c r="Y82" s="10">
        <f t="shared" si="70"/>
        <v>7958.6886750685135</v>
      </c>
      <c r="Z82" s="10">
        <f t="shared" si="70"/>
        <v>8078.0690051945412</v>
      </c>
      <c r="AA82" s="10">
        <f t="shared" si="70"/>
        <v>8199.2400402724579</v>
      </c>
      <c r="AB82" s="10">
        <f t="shared" si="70"/>
        <v>8322.2286408765449</v>
      </c>
      <c r="AC82" s="10">
        <f t="shared" si="70"/>
        <v>8447.0620704896937</v>
      </c>
      <c r="AD82" s="10">
        <f t="shared" si="70"/>
        <v>8573.7680015470378</v>
      </c>
      <c r="AE82" s="10">
        <f t="shared" si="70"/>
        <v>8702.3745215702438</v>
      </c>
      <c r="AF82" s="4"/>
    </row>
    <row r="83" spans="1:32" ht="15.75" customHeight="1" x14ac:dyDescent="0.2">
      <c r="A83" s="2"/>
      <c r="B83" s="11" t="s">
        <v>40</v>
      </c>
      <c r="C83" s="11"/>
      <c r="D83" s="10">
        <f t="shared" ref="D83:AE83" si="71">+D82/2</f>
        <v>2910.2272727272725</v>
      </c>
      <c r="E83" s="10">
        <f t="shared" si="71"/>
        <v>2954.5454545454545</v>
      </c>
      <c r="F83" s="10">
        <f t="shared" si="71"/>
        <v>2998.8636363636365</v>
      </c>
      <c r="G83" s="10">
        <f t="shared" si="71"/>
        <v>3043.846590909091</v>
      </c>
      <c r="H83" s="10">
        <f t="shared" si="71"/>
        <v>3089.5042897727271</v>
      </c>
      <c r="I83" s="10">
        <f t="shared" si="71"/>
        <v>3135.8468541193183</v>
      </c>
      <c r="J83" s="10">
        <f t="shared" si="71"/>
        <v>3182.8845569311084</v>
      </c>
      <c r="K83" s="10">
        <f t="shared" si="71"/>
        <v>3230.6278252850748</v>
      </c>
      <c r="L83" s="10">
        <f t="shared" si="71"/>
        <v>3279.0872426643505</v>
      </c>
      <c r="M83" s="10">
        <f t="shared" si="71"/>
        <v>3328.2735513043158</v>
      </c>
      <c r="N83" s="10">
        <f t="shared" si="71"/>
        <v>3378.1976545738803</v>
      </c>
      <c r="O83" s="10">
        <f t="shared" si="71"/>
        <v>3428.8706193924886</v>
      </c>
      <c r="P83" s="10">
        <f t="shared" si="71"/>
        <v>3480.3036786833763</v>
      </c>
      <c r="Q83" s="10">
        <f t="shared" si="71"/>
        <v>3532.5082338636271</v>
      </c>
      <c r="R83" s="10">
        <f t="shared" si="71"/>
        <v>3585.4958573715817</v>
      </c>
      <c r="S83" s="10">
        <f t="shared" si="71"/>
        <v>3639.278295232155</v>
      </c>
      <c r="T83" s="10">
        <f t="shared" si="71"/>
        <v>3693.8674696606377</v>
      </c>
      <c r="U83" s="10">
        <f t="shared" si="71"/>
        <v>3749.275481705547</v>
      </c>
      <c r="V83" s="10">
        <f t="shared" si="71"/>
        <v>3805.51461393113</v>
      </c>
      <c r="W83" s="10">
        <f t="shared" si="71"/>
        <v>3862.5973331400969</v>
      </c>
      <c r="X83" s="10">
        <f t="shared" si="71"/>
        <v>3920.5362931371988</v>
      </c>
      <c r="Y83" s="10">
        <f t="shared" si="71"/>
        <v>3979.3443375342567</v>
      </c>
      <c r="Z83" s="10">
        <f t="shared" si="71"/>
        <v>4039.0345025972706</v>
      </c>
      <c r="AA83" s="10">
        <f t="shared" si="71"/>
        <v>4099.620020136229</v>
      </c>
      <c r="AB83" s="10">
        <f t="shared" si="71"/>
        <v>4161.1143204382724</v>
      </c>
      <c r="AC83" s="10">
        <f t="shared" si="71"/>
        <v>4223.5310352448469</v>
      </c>
      <c r="AD83" s="10">
        <f t="shared" si="71"/>
        <v>4286.8840007735189</v>
      </c>
      <c r="AE83" s="10">
        <f t="shared" si="71"/>
        <v>4351.1872607851219</v>
      </c>
      <c r="AF83" s="4"/>
    </row>
    <row r="84" spans="1:32" ht="15.75" customHeight="1" x14ac:dyDescent="0.2">
      <c r="A84" s="12"/>
      <c r="B84" s="13" t="s">
        <v>41</v>
      </c>
      <c r="C84" s="13"/>
      <c r="D84" s="10">
        <f t="shared" ref="D84:AE84" si="72">D81/205</f>
        <v>312.3170731707317</v>
      </c>
      <c r="E84" s="10">
        <f t="shared" si="72"/>
        <v>317.07317073170731</v>
      </c>
      <c r="F84" s="10">
        <f t="shared" si="72"/>
        <v>321.82926829268291</v>
      </c>
      <c r="G84" s="10">
        <f t="shared" si="72"/>
        <v>326.6567073170732</v>
      </c>
      <c r="H84" s="10">
        <f t="shared" si="72"/>
        <v>331.55655792682927</v>
      </c>
      <c r="I84" s="10">
        <f t="shared" si="72"/>
        <v>336.52990629573173</v>
      </c>
      <c r="J84" s="10">
        <f t="shared" si="72"/>
        <v>341.57785489016771</v>
      </c>
      <c r="K84" s="10">
        <f t="shared" si="72"/>
        <v>346.70152271352021</v>
      </c>
      <c r="L84" s="10">
        <f t="shared" si="72"/>
        <v>351.90204555422298</v>
      </c>
      <c r="M84" s="10">
        <f t="shared" si="72"/>
        <v>357.18057623753634</v>
      </c>
      <c r="N84" s="10">
        <f t="shared" si="72"/>
        <v>362.53828488109934</v>
      </c>
      <c r="O84" s="10">
        <f t="shared" si="72"/>
        <v>367.9763591543159</v>
      </c>
      <c r="P84" s="10">
        <f t="shared" si="72"/>
        <v>373.49600454163061</v>
      </c>
      <c r="Q84" s="10">
        <f t="shared" si="72"/>
        <v>379.09844460975506</v>
      </c>
      <c r="R84" s="10">
        <f t="shared" si="72"/>
        <v>384.78492127890144</v>
      </c>
      <c r="S84" s="10">
        <f t="shared" si="72"/>
        <v>390.55669509808496</v>
      </c>
      <c r="T84" s="10">
        <f t="shared" si="72"/>
        <v>396.41504552455621</v>
      </c>
      <c r="U84" s="10">
        <f t="shared" si="72"/>
        <v>402.36127120742458</v>
      </c>
      <c r="V84" s="10">
        <f t="shared" si="72"/>
        <v>408.39669027553589</v>
      </c>
      <c r="W84" s="10">
        <f t="shared" si="72"/>
        <v>414.52264062966896</v>
      </c>
      <c r="X84" s="10">
        <f t="shared" si="72"/>
        <v>420.74048023911399</v>
      </c>
      <c r="Y84" s="10">
        <f t="shared" si="72"/>
        <v>427.05158744270074</v>
      </c>
      <c r="Z84" s="10">
        <f t="shared" si="72"/>
        <v>433.45736125434121</v>
      </c>
      <c r="AA84" s="10">
        <f t="shared" si="72"/>
        <v>439.95922167315632</v>
      </c>
      <c r="AB84" s="10">
        <f t="shared" si="72"/>
        <v>446.55860999825364</v>
      </c>
      <c r="AC84" s="10">
        <f t="shared" si="72"/>
        <v>453.25698914822743</v>
      </c>
      <c r="AD84" s="10">
        <f t="shared" si="72"/>
        <v>460.05584398545085</v>
      </c>
      <c r="AE84" s="10">
        <f t="shared" si="72"/>
        <v>466.95668164523261</v>
      </c>
      <c r="AF84" s="4"/>
    </row>
    <row r="85" spans="1:32" ht="15.75" customHeight="1" x14ac:dyDescent="0.2">
      <c r="A85" s="12"/>
      <c r="B85" s="13" t="s">
        <v>42</v>
      </c>
      <c r="C85" s="13"/>
      <c r="D85" s="10">
        <f t="shared" ref="D85:AE85" si="73">D84/8</f>
        <v>39.039634146341463</v>
      </c>
      <c r="E85" s="10">
        <f t="shared" si="73"/>
        <v>39.634146341463413</v>
      </c>
      <c r="F85" s="10">
        <f t="shared" si="73"/>
        <v>40.228658536585364</v>
      </c>
      <c r="G85" s="10">
        <f t="shared" si="73"/>
        <v>40.83208841463415</v>
      </c>
      <c r="H85" s="10">
        <f t="shared" si="73"/>
        <v>41.444569740853659</v>
      </c>
      <c r="I85" s="10">
        <f t="shared" si="73"/>
        <v>42.066238286966467</v>
      </c>
      <c r="J85" s="10">
        <f t="shared" si="73"/>
        <v>42.697231861270964</v>
      </c>
      <c r="K85" s="10">
        <f t="shared" si="73"/>
        <v>43.337690339190026</v>
      </c>
      <c r="L85" s="10">
        <f t="shared" si="73"/>
        <v>43.987755694277872</v>
      </c>
      <c r="M85" s="10">
        <f t="shared" si="73"/>
        <v>44.647572029692043</v>
      </c>
      <c r="N85" s="10">
        <f t="shared" si="73"/>
        <v>45.317285610137418</v>
      </c>
      <c r="O85" s="10">
        <f t="shared" si="73"/>
        <v>45.997044894289488</v>
      </c>
      <c r="P85" s="10">
        <f t="shared" si="73"/>
        <v>46.687000567703826</v>
      </c>
      <c r="Q85" s="10">
        <f t="shared" si="73"/>
        <v>47.387305576219383</v>
      </c>
      <c r="R85" s="10">
        <f t="shared" si="73"/>
        <v>48.098115159862679</v>
      </c>
      <c r="S85" s="10">
        <f t="shared" si="73"/>
        <v>48.81958688726062</v>
      </c>
      <c r="T85" s="10">
        <f t="shared" si="73"/>
        <v>49.551880690569526</v>
      </c>
      <c r="U85" s="10">
        <f t="shared" si="73"/>
        <v>50.295158900928072</v>
      </c>
      <c r="V85" s="10">
        <f t="shared" si="73"/>
        <v>51.049586284441986</v>
      </c>
      <c r="W85" s="10">
        <f t="shared" si="73"/>
        <v>51.81533007870862</v>
      </c>
      <c r="X85" s="10">
        <f t="shared" si="73"/>
        <v>52.592560029889249</v>
      </c>
      <c r="Y85" s="10">
        <f t="shared" si="73"/>
        <v>53.381448430337592</v>
      </c>
      <c r="Z85" s="10">
        <f t="shared" si="73"/>
        <v>54.182170156792651</v>
      </c>
      <c r="AA85" s="10">
        <f t="shared" si="73"/>
        <v>54.99490270914454</v>
      </c>
      <c r="AB85" s="10">
        <f t="shared" si="73"/>
        <v>55.819826249781705</v>
      </c>
      <c r="AC85" s="10">
        <f t="shared" si="73"/>
        <v>56.657123643528429</v>
      </c>
      <c r="AD85" s="10">
        <f t="shared" si="73"/>
        <v>57.506980498181356</v>
      </c>
      <c r="AE85" s="10">
        <f t="shared" si="73"/>
        <v>58.369585205654076</v>
      </c>
      <c r="AF85" s="4"/>
    </row>
    <row r="86" spans="1:32" ht="15.75" customHeight="1" x14ac:dyDescent="0.2">
      <c r="A86" s="12"/>
      <c r="B86" s="15"/>
      <c r="C86" s="15"/>
      <c r="D86" s="4"/>
      <c r="E86" s="4"/>
      <c r="F86" s="4"/>
      <c r="G86" s="4"/>
      <c r="H86" s="4"/>
      <c r="I86" s="4"/>
      <c r="J86" s="4"/>
      <c r="K86" s="4"/>
    </row>
    <row r="87" spans="1:32" ht="15.75" customHeight="1" x14ac:dyDescent="0.2">
      <c r="A87" s="9" t="s">
        <v>60</v>
      </c>
      <c r="B87" s="9">
        <v>2400</v>
      </c>
      <c r="C87" s="9"/>
      <c r="D87" s="10">
        <v>54175</v>
      </c>
      <c r="E87" s="10">
        <v>55000</v>
      </c>
      <c r="F87" s="10">
        <f t="shared" ref="F87:AE87" si="74">SUM(E87*1.5%)+E87</f>
        <v>55825</v>
      </c>
      <c r="G87" s="10">
        <f t="shared" si="74"/>
        <v>56662.375</v>
      </c>
      <c r="H87" s="10">
        <f t="shared" si="74"/>
        <v>57512.310624999998</v>
      </c>
      <c r="I87" s="10">
        <f t="shared" si="74"/>
        <v>58374.995284375</v>
      </c>
      <c r="J87" s="10">
        <f t="shared" si="74"/>
        <v>59250.620213640628</v>
      </c>
      <c r="K87" s="10">
        <f t="shared" si="74"/>
        <v>60139.379516845234</v>
      </c>
      <c r="L87" s="10">
        <f t="shared" si="74"/>
        <v>61041.470209597916</v>
      </c>
      <c r="M87" s="10">
        <f t="shared" si="74"/>
        <v>61957.092262741884</v>
      </c>
      <c r="N87" s="10">
        <f t="shared" si="74"/>
        <v>62886.448646683013</v>
      </c>
      <c r="O87" s="10">
        <f t="shared" si="74"/>
        <v>63829.74537638326</v>
      </c>
      <c r="P87" s="10">
        <f t="shared" si="74"/>
        <v>64787.191557029008</v>
      </c>
      <c r="Q87" s="10">
        <f t="shared" si="74"/>
        <v>65758.999430384443</v>
      </c>
      <c r="R87" s="10">
        <f t="shared" si="74"/>
        <v>66745.384421840208</v>
      </c>
      <c r="S87" s="10">
        <f t="shared" si="74"/>
        <v>67746.565188167806</v>
      </c>
      <c r="T87" s="10">
        <f t="shared" si="74"/>
        <v>68762.763665990322</v>
      </c>
      <c r="U87" s="10">
        <f t="shared" si="74"/>
        <v>69794.205120980172</v>
      </c>
      <c r="V87" s="10">
        <f t="shared" si="74"/>
        <v>70841.118197794873</v>
      </c>
      <c r="W87" s="10">
        <f t="shared" si="74"/>
        <v>71903.734970761798</v>
      </c>
      <c r="X87" s="10">
        <f t="shared" si="74"/>
        <v>72982.29099532323</v>
      </c>
      <c r="Y87" s="10">
        <f t="shared" si="74"/>
        <v>74077.025360253072</v>
      </c>
      <c r="Z87" s="10">
        <f t="shared" si="74"/>
        <v>75188.18074065687</v>
      </c>
      <c r="AA87" s="10">
        <f t="shared" si="74"/>
        <v>76316.003451766723</v>
      </c>
      <c r="AB87" s="10">
        <f t="shared" si="74"/>
        <v>77460.743503543228</v>
      </c>
      <c r="AC87" s="10">
        <f t="shared" si="74"/>
        <v>78622.654656096376</v>
      </c>
      <c r="AD87" s="10">
        <f t="shared" si="74"/>
        <v>79801.994475937827</v>
      </c>
      <c r="AE87" s="10">
        <f t="shared" si="74"/>
        <v>80999.024393076892</v>
      </c>
    </row>
    <row r="88" spans="1:32" ht="15.75" customHeight="1" x14ac:dyDescent="0.2">
      <c r="A88" s="2" t="s">
        <v>6</v>
      </c>
      <c r="B88" s="11" t="s">
        <v>39</v>
      </c>
      <c r="C88" s="11"/>
      <c r="D88" s="10">
        <f t="shared" ref="D88:AE88" si="75">D87/11</f>
        <v>4925</v>
      </c>
      <c r="E88" s="10">
        <f t="shared" si="75"/>
        <v>5000</v>
      </c>
      <c r="F88" s="10">
        <f t="shared" si="75"/>
        <v>5075</v>
      </c>
      <c r="G88" s="10">
        <f t="shared" si="75"/>
        <v>5151.125</v>
      </c>
      <c r="H88" s="10">
        <f t="shared" si="75"/>
        <v>5228.3918750000003</v>
      </c>
      <c r="I88" s="10">
        <f t="shared" si="75"/>
        <v>5306.8177531250003</v>
      </c>
      <c r="J88" s="10">
        <f t="shared" si="75"/>
        <v>5386.4200194218756</v>
      </c>
      <c r="K88" s="10">
        <f t="shared" si="75"/>
        <v>5467.2163197132031</v>
      </c>
      <c r="L88" s="10">
        <f t="shared" si="75"/>
        <v>5549.2245645089015</v>
      </c>
      <c r="M88" s="10">
        <f t="shared" si="75"/>
        <v>5632.4629329765348</v>
      </c>
      <c r="N88" s="10">
        <f t="shared" si="75"/>
        <v>5716.9498769711827</v>
      </c>
      <c r="O88" s="10">
        <f t="shared" si="75"/>
        <v>5802.7041251257506</v>
      </c>
      <c r="P88" s="10">
        <f t="shared" si="75"/>
        <v>5889.744687002637</v>
      </c>
      <c r="Q88" s="10">
        <f t="shared" si="75"/>
        <v>5978.0908573076767</v>
      </c>
      <c r="R88" s="10">
        <f t="shared" si="75"/>
        <v>6067.7622201672921</v>
      </c>
      <c r="S88" s="10">
        <f t="shared" si="75"/>
        <v>6158.7786534698007</v>
      </c>
      <c r="T88" s="10">
        <f t="shared" si="75"/>
        <v>6251.1603332718478</v>
      </c>
      <c r="U88" s="10">
        <f t="shared" si="75"/>
        <v>6344.9277382709251</v>
      </c>
      <c r="V88" s="10">
        <f t="shared" si="75"/>
        <v>6440.1016543449887</v>
      </c>
      <c r="W88" s="10">
        <f t="shared" si="75"/>
        <v>6536.703179160163</v>
      </c>
      <c r="X88" s="10">
        <f t="shared" si="75"/>
        <v>6634.7537268475662</v>
      </c>
      <c r="Y88" s="10">
        <f t="shared" si="75"/>
        <v>6734.275032750279</v>
      </c>
      <c r="Z88" s="10">
        <f t="shared" si="75"/>
        <v>6835.2891582415332</v>
      </c>
      <c r="AA88" s="10">
        <f t="shared" si="75"/>
        <v>6937.8184956151563</v>
      </c>
      <c r="AB88" s="10">
        <f t="shared" si="75"/>
        <v>7041.8857730493846</v>
      </c>
      <c r="AC88" s="10">
        <f t="shared" si="75"/>
        <v>7147.5140596451247</v>
      </c>
      <c r="AD88" s="10">
        <f t="shared" si="75"/>
        <v>7254.7267705398026</v>
      </c>
      <c r="AE88" s="10">
        <f t="shared" si="75"/>
        <v>7363.5476720978995</v>
      </c>
    </row>
    <row r="89" spans="1:32" ht="15.75" customHeight="1" x14ac:dyDescent="0.2">
      <c r="A89" s="2"/>
      <c r="B89" s="11" t="s">
        <v>40</v>
      </c>
      <c r="C89" s="11"/>
      <c r="D89" s="10">
        <f t="shared" ref="D89:AE89" si="76">+D88/2</f>
        <v>2462.5</v>
      </c>
      <c r="E89" s="10">
        <f t="shared" si="76"/>
        <v>2500</v>
      </c>
      <c r="F89" s="10">
        <f t="shared" si="76"/>
        <v>2537.5</v>
      </c>
      <c r="G89" s="10">
        <f t="shared" si="76"/>
        <v>2575.5625</v>
      </c>
      <c r="H89" s="10">
        <f t="shared" si="76"/>
        <v>2614.1959375000001</v>
      </c>
      <c r="I89" s="10">
        <f t="shared" si="76"/>
        <v>2653.4088765625002</v>
      </c>
      <c r="J89" s="10">
        <f t="shared" si="76"/>
        <v>2693.2100097109378</v>
      </c>
      <c r="K89" s="10">
        <f t="shared" si="76"/>
        <v>2733.6081598566016</v>
      </c>
      <c r="L89" s="10">
        <f t="shared" si="76"/>
        <v>2774.6122822544507</v>
      </c>
      <c r="M89" s="10">
        <f t="shared" si="76"/>
        <v>2816.2314664882674</v>
      </c>
      <c r="N89" s="10">
        <f t="shared" si="76"/>
        <v>2858.4749384855913</v>
      </c>
      <c r="O89" s="10">
        <f t="shared" si="76"/>
        <v>2901.3520625628753</v>
      </c>
      <c r="P89" s="10">
        <f t="shared" si="76"/>
        <v>2944.8723435013185</v>
      </c>
      <c r="Q89" s="10">
        <f t="shared" si="76"/>
        <v>2989.0454286538384</v>
      </c>
      <c r="R89" s="10">
        <f t="shared" si="76"/>
        <v>3033.881110083646</v>
      </c>
      <c r="S89" s="10">
        <f t="shared" si="76"/>
        <v>3079.3893267349004</v>
      </c>
      <c r="T89" s="10">
        <f t="shared" si="76"/>
        <v>3125.5801666359239</v>
      </c>
      <c r="U89" s="10">
        <f t="shared" si="76"/>
        <v>3172.4638691354626</v>
      </c>
      <c r="V89" s="10">
        <f t="shared" si="76"/>
        <v>3220.0508271724943</v>
      </c>
      <c r="W89" s="10">
        <f t="shared" si="76"/>
        <v>3268.3515895800815</v>
      </c>
      <c r="X89" s="10">
        <f t="shared" si="76"/>
        <v>3317.3768634237831</v>
      </c>
      <c r="Y89" s="10">
        <f t="shared" si="76"/>
        <v>3367.1375163751395</v>
      </c>
      <c r="Z89" s="10">
        <f t="shared" si="76"/>
        <v>3417.6445791207666</v>
      </c>
      <c r="AA89" s="10">
        <f t="shared" si="76"/>
        <v>3468.9092478075781</v>
      </c>
      <c r="AB89" s="10">
        <f t="shared" si="76"/>
        <v>3520.9428865246923</v>
      </c>
      <c r="AC89" s="10">
        <f t="shared" si="76"/>
        <v>3573.7570298225623</v>
      </c>
      <c r="AD89" s="10">
        <f t="shared" si="76"/>
        <v>3627.3633852699013</v>
      </c>
      <c r="AE89" s="10">
        <f t="shared" si="76"/>
        <v>3681.7738360489498</v>
      </c>
    </row>
    <row r="90" spans="1:32" ht="15.75" customHeight="1" x14ac:dyDescent="0.2">
      <c r="A90" s="17"/>
      <c r="B90" s="13" t="s">
        <v>41</v>
      </c>
      <c r="C90" s="13"/>
      <c r="D90" s="10">
        <f t="shared" ref="D90:AE90" si="77">D87/231</f>
        <v>234.52380952380952</v>
      </c>
      <c r="E90" s="10">
        <f t="shared" si="77"/>
        <v>238.0952380952381</v>
      </c>
      <c r="F90" s="10">
        <f t="shared" si="77"/>
        <v>241.66666666666666</v>
      </c>
      <c r="G90" s="10">
        <f t="shared" si="77"/>
        <v>245.29166666666666</v>
      </c>
      <c r="H90" s="10">
        <f t="shared" si="77"/>
        <v>248.97104166666665</v>
      </c>
      <c r="I90" s="10">
        <f t="shared" si="77"/>
        <v>252.70560729166667</v>
      </c>
      <c r="J90" s="10">
        <f t="shared" si="77"/>
        <v>256.4961914010417</v>
      </c>
      <c r="K90" s="10">
        <f t="shared" si="77"/>
        <v>260.34363427205727</v>
      </c>
      <c r="L90" s="10">
        <f t="shared" si="77"/>
        <v>264.24878878613816</v>
      </c>
      <c r="M90" s="10">
        <f t="shared" si="77"/>
        <v>268.21252061793024</v>
      </c>
      <c r="N90" s="10">
        <f t="shared" si="77"/>
        <v>272.2357084271992</v>
      </c>
      <c r="O90" s="10">
        <f t="shared" si="77"/>
        <v>276.31924405360718</v>
      </c>
      <c r="P90" s="10">
        <f t="shared" si="77"/>
        <v>280.4640327144113</v>
      </c>
      <c r="Q90" s="10">
        <f t="shared" si="77"/>
        <v>284.67099320512744</v>
      </c>
      <c r="R90" s="10">
        <f t="shared" si="77"/>
        <v>288.94105810320434</v>
      </c>
      <c r="S90" s="10">
        <f t="shared" si="77"/>
        <v>293.27517397475242</v>
      </c>
      <c r="T90" s="10">
        <f t="shared" si="77"/>
        <v>297.67430158437367</v>
      </c>
      <c r="U90" s="10">
        <f t="shared" si="77"/>
        <v>302.1394161081393</v>
      </c>
      <c r="V90" s="10">
        <f t="shared" si="77"/>
        <v>306.67150734976133</v>
      </c>
      <c r="W90" s="10">
        <f t="shared" si="77"/>
        <v>311.27157996000778</v>
      </c>
      <c r="X90" s="10">
        <f t="shared" si="77"/>
        <v>315.94065365940793</v>
      </c>
      <c r="Y90" s="10">
        <f t="shared" si="77"/>
        <v>320.67976346429901</v>
      </c>
      <c r="Z90" s="10">
        <f t="shared" si="77"/>
        <v>325.4899599162635</v>
      </c>
      <c r="AA90" s="10">
        <f t="shared" si="77"/>
        <v>330.37230931500744</v>
      </c>
      <c r="AB90" s="10">
        <f t="shared" si="77"/>
        <v>335.32789395473259</v>
      </c>
      <c r="AC90" s="10">
        <f t="shared" si="77"/>
        <v>340.35781236405359</v>
      </c>
      <c r="AD90" s="10">
        <f t="shared" si="77"/>
        <v>345.46317954951439</v>
      </c>
      <c r="AE90" s="10">
        <f t="shared" si="77"/>
        <v>350.6451272427571</v>
      </c>
    </row>
    <row r="91" spans="1:32" ht="15.75" customHeight="1" x14ac:dyDescent="0.2">
      <c r="A91" s="17"/>
      <c r="B91" s="13" t="s">
        <v>42</v>
      </c>
      <c r="C91" s="13"/>
      <c r="D91" s="10">
        <f t="shared" ref="D91:AE91" si="78">D90/8</f>
        <v>29.31547619047619</v>
      </c>
      <c r="E91" s="10">
        <f t="shared" si="78"/>
        <v>29.761904761904763</v>
      </c>
      <c r="F91" s="10">
        <f t="shared" si="78"/>
        <v>30.208333333333332</v>
      </c>
      <c r="G91" s="10">
        <f t="shared" si="78"/>
        <v>30.661458333333332</v>
      </c>
      <c r="H91" s="10">
        <f t="shared" si="78"/>
        <v>31.121380208333331</v>
      </c>
      <c r="I91" s="10">
        <f t="shared" si="78"/>
        <v>31.588200911458333</v>
      </c>
      <c r="J91" s="10">
        <f t="shared" si="78"/>
        <v>32.062023925130212</v>
      </c>
      <c r="K91" s="10">
        <f t="shared" si="78"/>
        <v>32.542954284007159</v>
      </c>
      <c r="L91" s="10">
        <f t="shared" si="78"/>
        <v>33.03109859826727</v>
      </c>
      <c r="M91" s="10">
        <f t="shared" si="78"/>
        <v>33.52656507724128</v>
      </c>
      <c r="N91" s="10">
        <f t="shared" si="78"/>
        <v>34.0294635533999</v>
      </c>
      <c r="O91" s="10">
        <f t="shared" si="78"/>
        <v>34.539905506700897</v>
      </c>
      <c r="P91" s="10">
        <f t="shared" si="78"/>
        <v>35.058004089301413</v>
      </c>
      <c r="Q91" s="10">
        <f t="shared" si="78"/>
        <v>35.583874150640931</v>
      </c>
      <c r="R91" s="10">
        <f t="shared" si="78"/>
        <v>36.117632262900543</v>
      </c>
      <c r="S91" s="10">
        <f t="shared" si="78"/>
        <v>36.659396746844052</v>
      </c>
      <c r="T91" s="10">
        <f t="shared" si="78"/>
        <v>37.209287698046708</v>
      </c>
      <c r="U91" s="10">
        <f t="shared" si="78"/>
        <v>37.767427013517413</v>
      </c>
      <c r="V91" s="10">
        <f t="shared" si="78"/>
        <v>38.333938418720166</v>
      </c>
      <c r="W91" s="10">
        <f t="shared" si="78"/>
        <v>38.908947495000973</v>
      </c>
      <c r="X91" s="10">
        <f t="shared" si="78"/>
        <v>39.492581707425991</v>
      </c>
      <c r="Y91" s="10">
        <f t="shared" si="78"/>
        <v>40.084970433037377</v>
      </c>
      <c r="Z91" s="10">
        <f t="shared" si="78"/>
        <v>40.686244989532938</v>
      </c>
      <c r="AA91" s="10">
        <f t="shared" si="78"/>
        <v>41.29653866437593</v>
      </c>
      <c r="AB91" s="10">
        <f t="shared" si="78"/>
        <v>41.915986744341573</v>
      </c>
      <c r="AC91" s="10">
        <f t="shared" si="78"/>
        <v>42.544726545506698</v>
      </c>
      <c r="AD91" s="10">
        <f t="shared" si="78"/>
        <v>43.182897443689299</v>
      </c>
      <c r="AE91" s="10">
        <f t="shared" si="78"/>
        <v>43.830640905344637</v>
      </c>
    </row>
    <row r="92" spans="1:32" ht="15.75" customHeight="1" x14ac:dyDescent="0.2">
      <c r="B92" s="17"/>
      <c r="C92" s="17"/>
      <c r="J92" s="2"/>
    </row>
    <row r="93" spans="1:32" ht="15.75" customHeight="1" x14ac:dyDescent="0.2">
      <c r="A93" s="9" t="s">
        <v>61</v>
      </c>
      <c r="B93" s="9">
        <v>2400</v>
      </c>
      <c r="C93" s="9"/>
      <c r="D93" s="10">
        <v>64025</v>
      </c>
      <c r="E93" s="10">
        <v>65000</v>
      </c>
      <c r="F93" s="10">
        <f t="shared" ref="F93:AE93" si="79">SUM(E93*1.5%)+E93</f>
        <v>65975</v>
      </c>
      <c r="G93" s="10">
        <f t="shared" si="79"/>
        <v>66964.625</v>
      </c>
      <c r="H93" s="10">
        <f t="shared" si="79"/>
        <v>67969.094375000001</v>
      </c>
      <c r="I93" s="10">
        <f t="shared" si="79"/>
        <v>68988.630790625</v>
      </c>
      <c r="J93" s="10">
        <f t="shared" si="79"/>
        <v>70023.460252484379</v>
      </c>
      <c r="K93" s="10">
        <f t="shared" si="79"/>
        <v>71073.812156271641</v>
      </c>
      <c r="L93" s="10">
        <f t="shared" si="79"/>
        <v>72139.919338615713</v>
      </c>
      <c r="M93" s="10">
        <f t="shared" si="79"/>
        <v>73222.018128694952</v>
      </c>
      <c r="N93" s="10">
        <f t="shared" si="79"/>
        <v>74320.348400625371</v>
      </c>
      <c r="O93" s="10">
        <f t="shared" si="79"/>
        <v>75435.153626634754</v>
      </c>
      <c r="P93" s="10">
        <f t="shared" si="79"/>
        <v>76566.68093103428</v>
      </c>
      <c r="Q93" s="10">
        <f t="shared" si="79"/>
        <v>77715.181144999791</v>
      </c>
      <c r="R93" s="10">
        <f t="shared" si="79"/>
        <v>78880.908862174794</v>
      </c>
      <c r="S93" s="10">
        <f t="shared" si="79"/>
        <v>80064.122495107411</v>
      </c>
      <c r="T93" s="10">
        <f t="shared" si="79"/>
        <v>81265.084332534025</v>
      </c>
      <c r="U93" s="10">
        <f t="shared" si="79"/>
        <v>82484.060597522039</v>
      </c>
      <c r="V93" s="10">
        <f t="shared" si="79"/>
        <v>83721.321506484863</v>
      </c>
      <c r="W93" s="10">
        <f t="shared" si="79"/>
        <v>84977.141329082137</v>
      </c>
      <c r="X93" s="10">
        <f t="shared" si="79"/>
        <v>86251.798449018374</v>
      </c>
      <c r="Y93" s="10">
        <f t="shared" si="79"/>
        <v>87545.575425753646</v>
      </c>
      <c r="Z93" s="10">
        <f t="shared" si="79"/>
        <v>88858.759057139949</v>
      </c>
      <c r="AA93" s="10">
        <f t="shared" si="79"/>
        <v>90191.640442997043</v>
      </c>
      <c r="AB93" s="10">
        <f t="shared" si="79"/>
        <v>91544.515049641996</v>
      </c>
      <c r="AC93" s="10">
        <f t="shared" si="79"/>
        <v>92917.682775386624</v>
      </c>
      <c r="AD93" s="10">
        <f t="shared" si="79"/>
        <v>94311.448017017421</v>
      </c>
      <c r="AE93" s="10">
        <f t="shared" si="79"/>
        <v>95726.119737272689</v>
      </c>
    </row>
    <row r="94" spans="1:32" ht="15.75" customHeight="1" x14ac:dyDescent="0.2">
      <c r="A94" s="2" t="s">
        <v>5</v>
      </c>
      <c r="B94" s="11" t="s">
        <v>39</v>
      </c>
      <c r="C94" s="11"/>
      <c r="D94" s="10">
        <f t="shared" ref="D94:AE94" si="80">D93/12</f>
        <v>5335.416666666667</v>
      </c>
      <c r="E94" s="10">
        <f t="shared" si="80"/>
        <v>5416.666666666667</v>
      </c>
      <c r="F94" s="10">
        <f t="shared" si="80"/>
        <v>5497.916666666667</v>
      </c>
      <c r="G94" s="10">
        <f t="shared" si="80"/>
        <v>5580.385416666667</v>
      </c>
      <c r="H94" s="10">
        <f t="shared" si="80"/>
        <v>5664.0911979166667</v>
      </c>
      <c r="I94" s="10">
        <f t="shared" si="80"/>
        <v>5749.0525658854167</v>
      </c>
      <c r="J94" s="10">
        <f t="shared" si="80"/>
        <v>5835.288354373698</v>
      </c>
      <c r="K94" s="10">
        <f t="shared" si="80"/>
        <v>5922.8176796893031</v>
      </c>
      <c r="L94" s="10">
        <f t="shared" si="80"/>
        <v>6011.6599448846428</v>
      </c>
      <c r="M94" s="10">
        <f t="shared" si="80"/>
        <v>6101.834844057913</v>
      </c>
      <c r="N94" s="10">
        <f t="shared" si="80"/>
        <v>6193.3623667187812</v>
      </c>
      <c r="O94" s="10">
        <f t="shared" si="80"/>
        <v>6286.2628022195631</v>
      </c>
      <c r="P94" s="10">
        <f t="shared" si="80"/>
        <v>6380.5567442528563</v>
      </c>
      <c r="Q94" s="10">
        <f t="shared" si="80"/>
        <v>6476.2650954166493</v>
      </c>
      <c r="R94" s="10">
        <f t="shared" si="80"/>
        <v>6573.4090718478992</v>
      </c>
      <c r="S94" s="10">
        <f t="shared" si="80"/>
        <v>6672.0102079256176</v>
      </c>
      <c r="T94" s="10">
        <f t="shared" si="80"/>
        <v>6772.0903610445021</v>
      </c>
      <c r="U94" s="10">
        <f t="shared" si="80"/>
        <v>6873.6717164601696</v>
      </c>
      <c r="V94" s="10">
        <f t="shared" si="80"/>
        <v>6976.7767922070716</v>
      </c>
      <c r="W94" s="10">
        <f t="shared" si="80"/>
        <v>7081.4284440901783</v>
      </c>
      <c r="X94" s="10">
        <f t="shared" si="80"/>
        <v>7187.6498707515311</v>
      </c>
      <c r="Y94" s="10">
        <f t="shared" si="80"/>
        <v>7295.4646188128036</v>
      </c>
      <c r="Z94" s="10">
        <f t="shared" si="80"/>
        <v>7404.8965880949954</v>
      </c>
      <c r="AA94" s="10">
        <f t="shared" si="80"/>
        <v>7515.9700369164202</v>
      </c>
      <c r="AB94" s="10">
        <f t="shared" si="80"/>
        <v>7628.7095874701663</v>
      </c>
      <c r="AC94" s="10">
        <f t="shared" si="80"/>
        <v>7743.1402312822183</v>
      </c>
      <c r="AD94" s="10">
        <f t="shared" si="80"/>
        <v>7859.2873347514515</v>
      </c>
      <c r="AE94" s="10">
        <f t="shared" si="80"/>
        <v>7977.1766447727241</v>
      </c>
    </row>
    <row r="95" spans="1:32" ht="15.75" customHeight="1" x14ac:dyDescent="0.2">
      <c r="A95" s="2"/>
      <c r="B95" s="11" t="s">
        <v>40</v>
      </c>
      <c r="C95" s="11"/>
      <c r="D95" s="10">
        <f t="shared" ref="D95:AE95" si="81">+D94/2</f>
        <v>2667.7083333333335</v>
      </c>
      <c r="E95" s="10">
        <f t="shared" si="81"/>
        <v>2708.3333333333335</v>
      </c>
      <c r="F95" s="10">
        <f t="shared" si="81"/>
        <v>2748.9583333333335</v>
      </c>
      <c r="G95" s="10">
        <f t="shared" si="81"/>
        <v>2790.1927083333335</v>
      </c>
      <c r="H95" s="10">
        <f t="shared" si="81"/>
        <v>2832.0455989583334</v>
      </c>
      <c r="I95" s="10">
        <f t="shared" si="81"/>
        <v>2874.5262829427083</v>
      </c>
      <c r="J95" s="10">
        <f t="shared" si="81"/>
        <v>2917.644177186849</v>
      </c>
      <c r="K95" s="10">
        <f t="shared" si="81"/>
        <v>2961.4088398446515</v>
      </c>
      <c r="L95" s="10">
        <f t="shared" si="81"/>
        <v>3005.8299724423214</v>
      </c>
      <c r="M95" s="10">
        <f t="shared" si="81"/>
        <v>3050.9174220289565</v>
      </c>
      <c r="N95" s="10">
        <f t="shared" si="81"/>
        <v>3096.6811833593906</v>
      </c>
      <c r="O95" s="10">
        <f t="shared" si="81"/>
        <v>3143.1314011097816</v>
      </c>
      <c r="P95" s="10">
        <f t="shared" si="81"/>
        <v>3190.2783721264282</v>
      </c>
      <c r="Q95" s="10">
        <f t="shared" si="81"/>
        <v>3238.1325477083246</v>
      </c>
      <c r="R95" s="10">
        <f t="shared" si="81"/>
        <v>3286.7045359239496</v>
      </c>
      <c r="S95" s="10">
        <f t="shared" si="81"/>
        <v>3336.0051039628088</v>
      </c>
      <c r="T95" s="10">
        <f t="shared" si="81"/>
        <v>3386.045180522251</v>
      </c>
      <c r="U95" s="10">
        <f t="shared" si="81"/>
        <v>3436.8358582300848</v>
      </c>
      <c r="V95" s="10">
        <f t="shared" si="81"/>
        <v>3488.3883961035358</v>
      </c>
      <c r="W95" s="10">
        <f t="shared" si="81"/>
        <v>3540.7142220450892</v>
      </c>
      <c r="X95" s="10">
        <f t="shared" si="81"/>
        <v>3593.8249353757656</v>
      </c>
      <c r="Y95" s="10">
        <f t="shared" si="81"/>
        <v>3647.7323094064018</v>
      </c>
      <c r="Z95" s="10">
        <f t="shared" si="81"/>
        <v>3702.4482940474977</v>
      </c>
      <c r="AA95" s="10">
        <f t="shared" si="81"/>
        <v>3757.9850184582101</v>
      </c>
      <c r="AB95" s="10">
        <f t="shared" si="81"/>
        <v>3814.3547937350831</v>
      </c>
      <c r="AC95" s="10">
        <f t="shared" si="81"/>
        <v>3871.5701156411092</v>
      </c>
      <c r="AD95" s="10">
        <f t="shared" si="81"/>
        <v>3929.6436673757257</v>
      </c>
      <c r="AE95" s="10">
        <f t="shared" si="81"/>
        <v>3988.5883223863621</v>
      </c>
    </row>
    <row r="96" spans="1:32" ht="15.75" customHeight="1" x14ac:dyDescent="0.2">
      <c r="A96" s="17"/>
      <c r="B96" s="13" t="s">
        <v>41</v>
      </c>
      <c r="C96" s="13"/>
      <c r="D96" s="10">
        <f>D93/241</f>
        <v>265.66390041493776</v>
      </c>
      <c r="E96" s="10">
        <f t="shared" ref="E96:AE96" si="82">E93/231</f>
        <v>281.38528138528136</v>
      </c>
      <c r="F96" s="10">
        <f t="shared" si="82"/>
        <v>285.60606060606062</v>
      </c>
      <c r="G96" s="10">
        <f t="shared" si="82"/>
        <v>289.8901515151515</v>
      </c>
      <c r="H96" s="10">
        <f t="shared" si="82"/>
        <v>294.23850378787881</v>
      </c>
      <c r="I96" s="10">
        <f t="shared" si="82"/>
        <v>298.65208134469697</v>
      </c>
      <c r="J96" s="10">
        <f t="shared" si="82"/>
        <v>303.13186256486745</v>
      </c>
      <c r="K96" s="10">
        <f t="shared" si="82"/>
        <v>307.67884050334044</v>
      </c>
      <c r="L96" s="10">
        <f t="shared" si="82"/>
        <v>312.29402311089052</v>
      </c>
      <c r="M96" s="10">
        <f t="shared" si="82"/>
        <v>316.97843345755388</v>
      </c>
      <c r="N96" s="10">
        <f t="shared" si="82"/>
        <v>321.73310995941716</v>
      </c>
      <c r="O96" s="10">
        <f t="shared" si="82"/>
        <v>326.55910660880846</v>
      </c>
      <c r="P96" s="10">
        <f t="shared" si="82"/>
        <v>331.45749320794062</v>
      </c>
      <c r="Q96" s="10">
        <f t="shared" si="82"/>
        <v>336.42935560605969</v>
      </c>
      <c r="R96" s="10">
        <f t="shared" si="82"/>
        <v>341.47579594015065</v>
      </c>
      <c r="S96" s="10">
        <f t="shared" si="82"/>
        <v>346.59793287925288</v>
      </c>
      <c r="T96" s="10">
        <f t="shared" si="82"/>
        <v>351.79690187244165</v>
      </c>
      <c r="U96" s="10">
        <f t="shared" si="82"/>
        <v>357.07385540052832</v>
      </c>
      <c r="V96" s="10">
        <f t="shared" si="82"/>
        <v>362.42996323153619</v>
      </c>
      <c r="W96" s="10">
        <f t="shared" si="82"/>
        <v>367.86641268000926</v>
      </c>
      <c r="X96" s="10">
        <f t="shared" si="82"/>
        <v>373.38440887020943</v>
      </c>
      <c r="Y96" s="10">
        <f t="shared" si="82"/>
        <v>378.98517500326255</v>
      </c>
      <c r="Z96" s="10">
        <f t="shared" si="82"/>
        <v>384.66995262831148</v>
      </c>
      <c r="AA96" s="10">
        <f t="shared" si="82"/>
        <v>390.44000191773614</v>
      </c>
      <c r="AB96" s="10">
        <f t="shared" si="82"/>
        <v>396.29660194650216</v>
      </c>
      <c r="AC96" s="10">
        <f t="shared" si="82"/>
        <v>402.24105097569969</v>
      </c>
      <c r="AD96" s="10">
        <f t="shared" si="82"/>
        <v>408.27466674033514</v>
      </c>
      <c r="AE96" s="10">
        <f t="shared" si="82"/>
        <v>414.39878674144023</v>
      </c>
    </row>
    <row r="97" spans="1:31" ht="15.75" customHeight="1" x14ac:dyDescent="0.2">
      <c r="A97" s="17"/>
      <c r="B97" s="13" t="s">
        <v>42</v>
      </c>
      <c r="C97" s="13"/>
      <c r="D97" s="10">
        <f t="shared" ref="D97:AE97" si="83">D96/8</f>
        <v>33.20798755186722</v>
      </c>
      <c r="E97" s="10">
        <f t="shared" si="83"/>
        <v>35.17316017316017</v>
      </c>
      <c r="F97" s="10">
        <f t="shared" si="83"/>
        <v>35.700757575757578</v>
      </c>
      <c r="G97" s="10">
        <f t="shared" si="83"/>
        <v>36.236268939393938</v>
      </c>
      <c r="H97" s="10">
        <f t="shared" si="83"/>
        <v>36.779812973484852</v>
      </c>
      <c r="I97" s="10">
        <f t="shared" si="83"/>
        <v>37.331510168087121</v>
      </c>
      <c r="J97" s="10">
        <f t="shared" si="83"/>
        <v>37.891482820608431</v>
      </c>
      <c r="K97" s="10">
        <f t="shared" si="83"/>
        <v>38.459855062917555</v>
      </c>
      <c r="L97" s="10">
        <f t="shared" si="83"/>
        <v>39.036752888861315</v>
      </c>
      <c r="M97" s="10">
        <f t="shared" si="83"/>
        <v>39.622304182194235</v>
      </c>
      <c r="N97" s="10">
        <f t="shared" si="83"/>
        <v>40.216638744927145</v>
      </c>
      <c r="O97" s="10">
        <f t="shared" si="83"/>
        <v>40.819888326101058</v>
      </c>
      <c r="P97" s="10">
        <f t="shared" si="83"/>
        <v>41.432186650992577</v>
      </c>
      <c r="Q97" s="10">
        <f t="shared" si="83"/>
        <v>42.053669450757461</v>
      </c>
      <c r="R97" s="10">
        <f t="shared" si="83"/>
        <v>42.684474492518831</v>
      </c>
      <c r="S97" s="10">
        <f t="shared" si="83"/>
        <v>43.32474160990661</v>
      </c>
      <c r="T97" s="10">
        <f t="shared" si="83"/>
        <v>43.974612734055206</v>
      </c>
      <c r="U97" s="10">
        <f t="shared" si="83"/>
        <v>44.63423192506604</v>
      </c>
      <c r="V97" s="10">
        <f t="shared" si="83"/>
        <v>45.303745403942024</v>
      </c>
      <c r="W97" s="10">
        <f t="shared" si="83"/>
        <v>45.983301585001158</v>
      </c>
      <c r="X97" s="10">
        <f t="shared" si="83"/>
        <v>46.673051108776178</v>
      </c>
      <c r="Y97" s="10">
        <f t="shared" si="83"/>
        <v>47.373146875407819</v>
      </c>
      <c r="Z97" s="10">
        <f t="shared" si="83"/>
        <v>48.083744078538935</v>
      </c>
      <c r="AA97" s="10">
        <f t="shared" si="83"/>
        <v>48.805000239717018</v>
      </c>
      <c r="AB97" s="10">
        <f t="shared" si="83"/>
        <v>49.537075243312771</v>
      </c>
      <c r="AC97" s="10">
        <f t="shared" si="83"/>
        <v>50.280131371962462</v>
      </c>
      <c r="AD97" s="10">
        <f t="shared" si="83"/>
        <v>51.034333342541892</v>
      </c>
      <c r="AE97" s="10">
        <f t="shared" si="83"/>
        <v>51.799848342680029</v>
      </c>
    </row>
    <row r="98" spans="1:31" ht="15.75" customHeight="1" x14ac:dyDescent="0.2">
      <c r="B98" s="17"/>
      <c r="C98" s="17"/>
      <c r="J98" s="2"/>
    </row>
    <row r="99" spans="1:31" ht="15.75" customHeight="1" x14ac:dyDescent="0.2">
      <c r="A99" s="9" t="s">
        <v>62</v>
      </c>
      <c r="B99" s="9">
        <v>2400</v>
      </c>
      <c r="C99" s="9"/>
      <c r="D99" s="10">
        <v>49995</v>
      </c>
      <c r="E99" s="10">
        <f t="shared" ref="E99:AE99" si="84">SUM(D99*1.5%)+D99</f>
        <v>50744.925000000003</v>
      </c>
      <c r="F99" s="10">
        <f t="shared" si="84"/>
        <v>51506.098875000003</v>
      </c>
      <c r="G99" s="10">
        <f t="shared" si="84"/>
        <v>52278.690358125001</v>
      </c>
      <c r="H99" s="10">
        <f t="shared" si="84"/>
        <v>53062.870713496879</v>
      </c>
      <c r="I99" s="10">
        <f t="shared" si="84"/>
        <v>53858.813774199334</v>
      </c>
      <c r="J99" s="10">
        <f t="shared" si="84"/>
        <v>54666.695980812321</v>
      </c>
      <c r="K99" s="10">
        <f t="shared" si="84"/>
        <v>55486.696420524502</v>
      </c>
      <c r="L99" s="10">
        <f t="shared" si="84"/>
        <v>56318.996866832371</v>
      </c>
      <c r="M99" s="10">
        <f t="shared" si="84"/>
        <v>57163.781819834854</v>
      </c>
      <c r="N99" s="10">
        <f t="shared" si="84"/>
        <v>58021.23854713238</v>
      </c>
      <c r="O99" s="10">
        <f t="shared" si="84"/>
        <v>58891.557125339365</v>
      </c>
      <c r="P99" s="10">
        <f t="shared" si="84"/>
        <v>59774.930482219454</v>
      </c>
      <c r="Q99" s="10">
        <f t="shared" si="84"/>
        <v>60671.554439452746</v>
      </c>
      <c r="R99" s="10">
        <f t="shared" si="84"/>
        <v>61581.627756044538</v>
      </c>
      <c r="S99" s="10">
        <f t="shared" si="84"/>
        <v>62505.352172385203</v>
      </c>
      <c r="T99" s="10">
        <f t="shared" si="84"/>
        <v>63442.932454970978</v>
      </c>
      <c r="U99" s="10">
        <f t="shared" si="84"/>
        <v>64394.576441795543</v>
      </c>
      <c r="V99" s="10">
        <f t="shared" si="84"/>
        <v>65360.495088422475</v>
      </c>
      <c r="W99" s="10">
        <f t="shared" si="84"/>
        <v>66340.902514748814</v>
      </c>
      <c r="X99" s="10">
        <f t="shared" si="84"/>
        <v>67336.016052470048</v>
      </c>
      <c r="Y99" s="10">
        <f t="shared" si="84"/>
        <v>68346.056293257105</v>
      </c>
      <c r="Z99" s="10">
        <f t="shared" si="84"/>
        <v>69371.247137655955</v>
      </c>
      <c r="AA99" s="10">
        <f t="shared" si="84"/>
        <v>70411.815844720797</v>
      </c>
      <c r="AB99" s="10">
        <f t="shared" si="84"/>
        <v>71467.993082391607</v>
      </c>
      <c r="AC99" s="10">
        <f t="shared" si="84"/>
        <v>72540.012978627477</v>
      </c>
      <c r="AD99" s="10">
        <f t="shared" si="84"/>
        <v>73628.113173306891</v>
      </c>
      <c r="AE99" s="10">
        <f t="shared" si="84"/>
        <v>74732.5348709065</v>
      </c>
    </row>
    <row r="100" spans="1:31" ht="15.75" customHeight="1" x14ac:dyDescent="0.2">
      <c r="A100" s="2" t="s">
        <v>63</v>
      </c>
      <c r="B100" s="11" t="s">
        <v>39</v>
      </c>
      <c r="C100" s="11"/>
      <c r="D100" s="10">
        <f t="shared" ref="D100:AE100" si="85">D99/11</f>
        <v>4545</v>
      </c>
      <c r="E100" s="10">
        <f t="shared" si="85"/>
        <v>4613.1750000000002</v>
      </c>
      <c r="F100" s="10">
        <f t="shared" si="85"/>
        <v>4682.372625</v>
      </c>
      <c r="G100" s="10">
        <f t="shared" si="85"/>
        <v>4752.608214375</v>
      </c>
      <c r="H100" s="10">
        <f t="shared" si="85"/>
        <v>4823.8973375906253</v>
      </c>
      <c r="I100" s="10">
        <f t="shared" si="85"/>
        <v>4896.2557976544849</v>
      </c>
      <c r="J100" s="10">
        <f t="shared" si="85"/>
        <v>4969.6996346193018</v>
      </c>
      <c r="K100" s="10">
        <f t="shared" si="85"/>
        <v>5044.2451291385914</v>
      </c>
      <c r="L100" s="10">
        <f t="shared" si="85"/>
        <v>5119.9088060756703</v>
      </c>
      <c r="M100" s="10">
        <f t="shared" si="85"/>
        <v>5196.7074381668053</v>
      </c>
      <c r="N100" s="10">
        <f t="shared" si="85"/>
        <v>5274.658049739307</v>
      </c>
      <c r="O100" s="10">
        <f t="shared" si="85"/>
        <v>5353.7779204853969</v>
      </c>
      <c r="P100" s="10">
        <f t="shared" si="85"/>
        <v>5434.0845892926773</v>
      </c>
      <c r="Q100" s="10">
        <f t="shared" si="85"/>
        <v>5515.5958581320674</v>
      </c>
      <c r="R100" s="10">
        <f t="shared" si="85"/>
        <v>5598.3297960040491</v>
      </c>
      <c r="S100" s="10">
        <f t="shared" si="85"/>
        <v>5682.3047429441094</v>
      </c>
      <c r="T100" s="10">
        <f t="shared" si="85"/>
        <v>5767.5393140882707</v>
      </c>
      <c r="U100" s="10">
        <f t="shared" si="85"/>
        <v>5854.0524037995947</v>
      </c>
      <c r="V100" s="10">
        <f t="shared" si="85"/>
        <v>5941.8631898565882</v>
      </c>
      <c r="W100" s="10">
        <f t="shared" si="85"/>
        <v>6030.9911377044373</v>
      </c>
      <c r="X100" s="10">
        <f t="shared" si="85"/>
        <v>6121.4560047700043</v>
      </c>
      <c r="Y100" s="10">
        <f t="shared" si="85"/>
        <v>6213.2778448415547</v>
      </c>
      <c r="Z100" s="10">
        <f t="shared" si="85"/>
        <v>6306.4770125141777</v>
      </c>
      <c r="AA100" s="10">
        <f t="shared" si="85"/>
        <v>6401.0741677018905</v>
      </c>
      <c r="AB100" s="10">
        <f t="shared" si="85"/>
        <v>6497.0902802174187</v>
      </c>
      <c r="AC100" s="10">
        <f t="shared" si="85"/>
        <v>6594.5466344206798</v>
      </c>
      <c r="AD100" s="10">
        <f t="shared" si="85"/>
        <v>6693.4648339369896</v>
      </c>
      <c r="AE100" s="10">
        <f t="shared" si="85"/>
        <v>6793.8668064460453</v>
      </c>
    </row>
    <row r="101" spans="1:31" ht="15.75" customHeight="1" x14ac:dyDescent="0.2">
      <c r="A101" s="2"/>
      <c r="B101" s="11" t="s">
        <v>40</v>
      </c>
      <c r="C101" s="11"/>
      <c r="D101" s="10">
        <f t="shared" ref="D101:AE101" si="86">+D100/2</f>
        <v>2272.5</v>
      </c>
      <c r="E101" s="10">
        <f t="shared" si="86"/>
        <v>2306.5875000000001</v>
      </c>
      <c r="F101" s="10">
        <f t="shared" si="86"/>
        <v>2341.1863125</v>
      </c>
      <c r="G101" s="10">
        <f t="shared" si="86"/>
        <v>2376.3041071875</v>
      </c>
      <c r="H101" s="10">
        <f t="shared" si="86"/>
        <v>2411.9486687953126</v>
      </c>
      <c r="I101" s="10">
        <f t="shared" si="86"/>
        <v>2448.1278988272425</v>
      </c>
      <c r="J101" s="10">
        <f t="shared" si="86"/>
        <v>2484.8498173096509</v>
      </c>
      <c r="K101" s="10">
        <f t="shared" si="86"/>
        <v>2522.1225645692957</v>
      </c>
      <c r="L101" s="10">
        <f t="shared" si="86"/>
        <v>2559.9544030378352</v>
      </c>
      <c r="M101" s="10">
        <f t="shared" si="86"/>
        <v>2598.3537190834027</v>
      </c>
      <c r="N101" s="10">
        <f t="shared" si="86"/>
        <v>2637.3290248696535</v>
      </c>
      <c r="O101" s="10">
        <f t="shared" si="86"/>
        <v>2676.8889602426984</v>
      </c>
      <c r="P101" s="10">
        <f t="shared" si="86"/>
        <v>2717.0422946463386</v>
      </c>
      <c r="Q101" s="10">
        <f t="shared" si="86"/>
        <v>2757.7979290660337</v>
      </c>
      <c r="R101" s="10">
        <f t="shared" si="86"/>
        <v>2799.1648980020245</v>
      </c>
      <c r="S101" s="10">
        <f t="shared" si="86"/>
        <v>2841.1523714720547</v>
      </c>
      <c r="T101" s="10">
        <f t="shared" si="86"/>
        <v>2883.7696570441353</v>
      </c>
      <c r="U101" s="10">
        <f t="shared" si="86"/>
        <v>2927.0262018997973</v>
      </c>
      <c r="V101" s="10">
        <f t="shared" si="86"/>
        <v>2970.9315949282941</v>
      </c>
      <c r="W101" s="10">
        <f t="shared" si="86"/>
        <v>3015.4955688522186</v>
      </c>
      <c r="X101" s="10">
        <f t="shared" si="86"/>
        <v>3060.7280023850021</v>
      </c>
      <c r="Y101" s="10">
        <f t="shared" si="86"/>
        <v>3106.6389224207774</v>
      </c>
      <c r="Z101" s="10">
        <f t="shared" si="86"/>
        <v>3153.2385062570888</v>
      </c>
      <c r="AA101" s="10">
        <f t="shared" si="86"/>
        <v>3200.5370838509452</v>
      </c>
      <c r="AB101" s="10">
        <f t="shared" si="86"/>
        <v>3248.5451401087093</v>
      </c>
      <c r="AC101" s="10">
        <f t="shared" si="86"/>
        <v>3297.2733172103399</v>
      </c>
      <c r="AD101" s="10">
        <f t="shared" si="86"/>
        <v>3346.7324169684948</v>
      </c>
      <c r="AE101" s="10">
        <f t="shared" si="86"/>
        <v>3396.9334032230227</v>
      </c>
    </row>
    <row r="102" spans="1:31" ht="15.75" customHeight="1" x14ac:dyDescent="0.2">
      <c r="A102" s="17"/>
      <c r="B102" s="13" t="s">
        <v>41</v>
      </c>
      <c r="C102" s="13"/>
      <c r="D102" s="10">
        <f t="shared" ref="D102:AE102" si="87">D99/205</f>
        <v>243.8780487804878</v>
      </c>
      <c r="E102" s="10">
        <f t="shared" si="87"/>
        <v>247.53621951219515</v>
      </c>
      <c r="F102" s="10">
        <f t="shared" si="87"/>
        <v>251.24926280487807</v>
      </c>
      <c r="G102" s="10">
        <f t="shared" si="87"/>
        <v>255.01800174695123</v>
      </c>
      <c r="H102" s="10">
        <f t="shared" si="87"/>
        <v>258.84327177315549</v>
      </c>
      <c r="I102" s="10">
        <f t="shared" si="87"/>
        <v>262.72592084975287</v>
      </c>
      <c r="J102" s="10">
        <f t="shared" si="87"/>
        <v>266.66680966249913</v>
      </c>
      <c r="K102" s="10">
        <f t="shared" si="87"/>
        <v>270.6668118074366</v>
      </c>
      <c r="L102" s="10">
        <f t="shared" si="87"/>
        <v>274.72681398454813</v>
      </c>
      <c r="M102" s="10">
        <f t="shared" si="87"/>
        <v>278.84771619431638</v>
      </c>
      <c r="N102" s="10">
        <f t="shared" si="87"/>
        <v>283.03043193723113</v>
      </c>
      <c r="O102" s="10">
        <f t="shared" si="87"/>
        <v>287.2758884162896</v>
      </c>
      <c r="P102" s="10">
        <f t="shared" si="87"/>
        <v>291.5850267425339</v>
      </c>
      <c r="Q102" s="10">
        <f t="shared" si="87"/>
        <v>295.95880214367196</v>
      </c>
      <c r="R102" s="10">
        <f t="shared" si="87"/>
        <v>300.398184175827</v>
      </c>
      <c r="S102" s="10">
        <f t="shared" si="87"/>
        <v>304.90415693846438</v>
      </c>
      <c r="T102" s="10">
        <f t="shared" si="87"/>
        <v>309.47771929254134</v>
      </c>
      <c r="U102" s="10">
        <f t="shared" si="87"/>
        <v>314.11988508192945</v>
      </c>
      <c r="V102" s="10">
        <f t="shared" si="87"/>
        <v>318.83168335815839</v>
      </c>
      <c r="W102" s="10">
        <f t="shared" si="87"/>
        <v>323.61415860853077</v>
      </c>
      <c r="X102" s="10">
        <f t="shared" si="87"/>
        <v>328.46837098765877</v>
      </c>
      <c r="Y102" s="10">
        <f t="shared" si="87"/>
        <v>333.3953965524737</v>
      </c>
      <c r="Z102" s="10">
        <f t="shared" si="87"/>
        <v>338.39632750076078</v>
      </c>
      <c r="AA102" s="10">
        <f t="shared" si="87"/>
        <v>343.47227241327221</v>
      </c>
      <c r="AB102" s="10">
        <f t="shared" si="87"/>
        <v>348.62435649947128</v>
      </c>
      <c r="AC102" s="10">
        <f t="shared" si="87"/>
        <v>353.85372184696331</v>
      </c>
      <c r="AD102" s="10">
        <f t="shared" si="87"/>
        <v>359.16152767466775</v>
      </c>
      <c r="AE102" s="10">
        <f t="shared" si="87"/>
        <v>364.54895058978781</v>
      </c>
    </row>
    <row r="103" spans="1:31" ht="15.75" customHeight="1" x14ac:dyDescent="0.2">
      <c r="A103" s="17"/>
      <c r="B103" s="13" t="s">
        <v>42</v>
      </c>
      <c r="C103" s="13"/>
      <c r="D103" s="10">
        <f t="shared" ref="D103:AE103" si="88">D102/8</f>
        <v>30.484756097560975</v>
      </c>
      <c r="E103" s="10">
        <f t="shared" si="88"/>
        <v>30.942027439024393</v>
      </c>
      <c r="F103" s="10">
        <f t="shared" si="88"/>
        <v>31.406157850609759</v>
      </c>
      <c r="G103" s="10">
        <f t="shared" si="88"/>
        <v>31.877250218368903</v>
      </c>
      <c r="H103" s="10">
        <f t="shared" si="88"/>
        <v>32.355408971644437</v>
      </c>
      <c r="I103" s="10">
        <f t="shared" si="88"/>
        <v>32.840740106219108</v>
      </c>
      <c r="J103" s="10">
        <f t="shared" si="88"/>
        <v>33.333351207812392</v>
      </c>
      <c r="K103" s="10">
        <f t="shared" si="88"/>
        <v>33.833351475929575</v>
      </c>
      <c r="L103" s="10">
        <f t="shared" si="88"/>
        <v>34.340851748068516</v>
      </c>
      <c r="M103" s="10">
        <f t="shared" si="88"/>
        <v>34.855964524289547</v>
      </c>
      <c r="N103" s="10">
        <f t="shared" si="88"/>
        <v>35.378803992153891</v>
      </c>
      <c r="O103" s="10">
        <f t="shared" si="88"/>
        <v>35.9094860520362</v>
      </c>
      <c r="P103" s="10">
        <f t="shared" si="88"/>
        <v>36.448128342816737</v>
      </c>
      <c r="Q103" s="10">
        <f t="shared" si="88"/>
        <v>36.994850267958995</v>
      </c>
      <c r="R103" s="10">
        <f t="shared" si="88"/>
        <v>37.549773021978375</v>
      </c>
      <c r="S103" s="10">
        <f t="shared" si="88"/>
        <v>38.113019617308048</v>
      </c>
      <c r="T103" s="10">
        <f t="shared" si="88"/>
        <v>38.684714911567667</v>
      </c>
      <c r="U103" s="10">
        <f t="shared" si="88"/>
        <v>39.264985635241182</v>
      </c>
      <c r="V103" s="10">
        <f t="shared" si="88"/>
        <v>39.853960419769798</v>
      </c>
      <c r="W103" s="10">
        <f t="shared" si="88"/>
        <v>40.451769826066347</v>
      </c>
      <c r="X103" s="10">
        <f t="shared" si="88"/>
        <v>41.058546373457347</v>
      </c>
      <c r="Y103" s="10">
        <f t="shared" si="88"/>
        <v>41.674424569059212</v>
      </c>
      <c r="Z103" s="10">
        <f t="shared" si="88"/>
        <v>42.299540937595097</v>
      </c>
      <c r="AA103" s="10">
        <f t="shared" si="88"/>
        <v>42.934034051659026</v>
      </c>
      <c r="AB103" s="10">
        <f t="shared" si="88"/>
        <v>43.578044562433909</v>
      </c>
      <c r="AC103" s="10">
        <f t="shared" si="88"/>
        <v>44.231715230870414</v>
      </c>
      <c r="AD103" s="10">
        <f t="shared" si="88"/>
        <v>44.895190959333469</v>
      </c>
      <c r="AE103" s="10">
        <f t="shared" si="88"/>
        <v>45.568618823723476</v>
      </c>
    </row>
    <row r="104" spans="1:31" ht="15.75" customHeight="1" x14ac:dyDescent="0.2">
      <c r="B104" s="17"/>
      <c r="C104" s="17"/>
      <c r="J104" s="2"/>
    </row>
    <row r="105" spans="1:31" ht="15.75" customHeight="1" x14ac:dyDescent="0.2">
      <c r="A105" s="9" t="s">
        <v>64</v>
      </c>
      <c r="B105" s="9">
        <v>2400</v>
      </c>
      <c r="C105" s="9"/>
      <c r="D105" s="10">
        <v>54818</v>
      </c>
      <c r="E105" s="10">
        <f t="shared" ref="E105:AE105" si="89">SUM(D105*1.5%)+D105</f>
        <v>55640.27</v>
      </c>
      <c r="F105" s="10">
        <f t="shared" si="89"/>
        <v>56474.874049999999</v>
      </c>
      <c r="G105" s="10">
        <f t="shared" si="89"/>
        <v>57321.997160749997</v>
      </c>
      <c r="H105" s="10">
        <f t="shared" si="89"/>
        <v>58181.827118161251</v>
      </c>
      <c r="I105" s="10">
        <f t="shared" si="89"/>
        <v>59054.554524933672</v>
      </c>
      <c r="J105" s="10">
        <f t="shared" si="89"/>
        <v>59940.372842807679</v>
      </c>
      <c r="K105" s="10">
        <f t="shared" si="89"/>
        <v>60839.478435449797</v>
      </c>
      <c r="L105" s="10">
        <f t="shared" si="89"/>
        <v>61752.070611981544</v>
      </c>
      <c r="M105" s="10">
        <f t="shared" si="89"/>
        <v>62678.351671161268</v>
      </c>
      <c r="N105" s="10">
        <f t="shared" si="89"/>
        <v>63618.526946228689</v>
      </c>
      <c r="O105" s="10">
        <f t="shared" si="89"/>
        <v>64572.804850422122</v>
      </c>
      <c r="P105" s="10">
        <f t="shared" si="89"/>
        <v>65541.396923178458</v>
      </c>
      <c r="Q105" s="10">
        <f t="shared" si="89"/>
        <v>66524.517877026141</v>
      </c>
      <c r="R105" s="10">
        <f t="shared" si="89"/>
        <v>67522.385645181537</v>
      </c>
      <c r="S105" s="10">
        <f t="shared" si="89"/>
        <v>68535.221429859259</v>
      </c>
      <c r="T105" s="10">
        <f t="shared" si="89"/>
        <v>69563.249751307143</v>
      </c>
      <c r="U105" s="10">
        <f t="shared" si="89"/>
        <v>70606.698497576755</v>
      </c>
      <c r="V105" s="10">
        <f t="shared" si="89"/>
        <v>71665.798975040409</v>
      </c>
      <c r="W105" s="10">
        <f t="shared" si="89"/>
        <v>72740.785959666013</v>
      </c>
      <c r="X105" s="10">
        <f t="shared" si="89"/>
        <v>73831.897749060998</v>
      </c>
      <c r="Y105" s="10">
        <f t="shared" si="89"/>
        <v>74939.376215296914</v>
      </c>
      <c r="Z105" s="10">
        <f t="shared" si="89"/>
        <v>76063.466858526372</v>
      </c>
      <c r="AA105" s="10">
        <f t="shared" si="89"/>
        <v>77204.418861404265</v>
      </c>
      <c r="AB105" s="10">
        <f t="shared" si="89"/>
        <v>78362.485144325328</v>
      </c>
      <c r="AC105" s="10">
        <f t="shared" si="89"/>
        <v>79537.922421490206</v>
      </c>
      <c r="AD105" s="10">
        <f t="shared" si="89"/>
        <v>80730.991257812566</v>
      </c>
      <c r="AE105" s="10">
        <f t="shared" si="89"/>
        <v>81941.956126679754</v>
      </c>
    </row>
    <row r="106" spans="1:31" ht="15.75" customHeight="1" x14ac:dyDescent="0.2">
      <c r="A106" s="2" t="s">
        <v>63</v>
      </c>
      <c r="B106" s="11" t="s">
        <v>39</v>
      </c>
      <c r="C106" s="11"/>
      <c r="D106" s="10">
        <f>D105/11</f>
        <v>4983.454545454545</v>
      </c>
      <c r="E106" s="10">
        <f>E105/12</f>
        <v>4636.6891666666661</v>
      </c>
      <c r="F106" s="10">
        <f t="shared" ref="F106:AE106" si="90">F105/11</f>
        <v>5134.079459090909</v>
      </c>
      <c r="G106" s="10">
        <f t="shared" si="90"/>
        <v>5211.0906509772722</v>
      </c>
      <c r="H106" s="10">
        <f t="shared" si="90"/>
        <v>5289.2570107419315</v>
      </c>
      <c r="I106" s="10">
        <f t="shared" si="90"/>
        <v>5368.5958659030612</v>
      </c>
      <c r="J106" s="10">
        <f t="shared" si="90"/>
        <v>5449.1248038916074</v>
      </c>
      <c r="K106" s="10">
        <f t="shared" si="90"/>
        <v>5530.8616759499819</v>
      </c>
      <c r="L106" s="10">
        <f t="shared" si="90"/>
        <v>5613.8246010892317</v>
      </c>
      <c r="M106" s="10">
        <f t="shared" si="90"/>
        <v>5698.0319701055696</v>
      </c>
      <c r="N106" s="10">
        <f t="shared" si="90"/>
        <v>5783.5024496571532</v>
      </c>
      <c r="O106" s="10">
        <f t="shared" si="90"/>
        <v>5870.2549864020111</v>
      </c>
      <c r="P106" s="10">
        <f t="shared" si="90"/>
        <v>5958.3088111980414</v>
      </c>
      <c r="Q106" s="10">
        <f t="shared" si="90"/>
        <v>6047.6834433660124</v>
      </c>
      <c r="R106" s="10">
        <f t="shared" si="90"/>
        <v>6138.3986950165036</v>
      </c>
      <c r="S106" s="10">
        <f t="shared" si="90"/>
        <v>6230.4746754417511</v>
      </c>
      <c r="T106" s="10">
        <f t="shared" si="90"/>
        <v>6323.9317955733768</v>
      </c>
      <c r="U106" s="10">
        <f t="shared" si="90"/>
        <v>6418.7907725069781</v>
      </c>
      <c r="V106" s="10">
        <f t="shared" si="90"/>
        <v>6515.072634094583</v>
      </c>
      <c r="W106" s="10">
        <f t="shared" si="90"/>
        <v>6612.7987236060007</v>
      </c>
      <c r="X106" s="10">
        <f t="shared" si="90"/>
        <v>6711.9907044600905</v>
      </c>
      <c r="Y106" s="10">
        <f t="shared" si="90"/>
        <v>6812.6705650269923</v>
      </c>
      <c r="Z106" s="10">
        <f t="shared" si="90"/>
        <v>6914.8606235023972</v>
      </c>
      <c r="AA106" s="10">
        <f t="shared" si="90"/>
        <v>7018.5835328549329</v>
      </c>
      <c r="AB106" s="10">
        <f t="shared" si="90"/>
        <v>7123.8622858477574</v>
      </c>
      <c r="AC106" s="10">
        <f t="shared" si="90"/>
        <v>7230.720220135473</v>
      </c>
      <c r="AD106" s="10">
        <f t="shared" si="90"/>
        <v>7339.1810234375062</v>
      </c>
      <c r="AE106" s="10">
        <f t="shared" si="90"/>
        <v>7449.2687387890683</v>
      </c>
    </row>
    <row r="107" spans="1:31" ht="15.75" customHeight="1" x14ac:dyDescent="0.2">
      <c r="A107" s="2"/>
      <c r="B107" s="11" t="s">
        <v>40</v>
      </c>
      <c r="C107" s="11"/>
      <c r="D107" s="10">
        <f t="shared" ref="D107:AE107" si="91">+D106/2</f>
        <v>2491.7272727272725</v>
      </c>
      <c r="E107" s="10">
        <f t="shared" si="91"/>
        <v>2318.344583333333</v>
      </c>
      <c r="F107" s="10">
        <f t="shared" si="91"/>
        <v>2567.0397295454545</v>
      </c>
      <c r="G107" s="10">
        <f t="shared" si="91"/>
        <v>2605.5453254886361</v>
      </c>
      <c r="H107" s="10">
        <f t="shared" si="91"/>
        <v>2644.6285053709657</v>
      </c>
      <c r="I107" s="10">
        <f t="shared" si="91"/>
        <v>2684.2979329515306</v>
      </c>
      <c r="J107" s="10">
        <f t="shared" si="91"/>
        <v>2724.5624019458037</v>
      </c>
      <c r="K107" s="10">
        <f t="shared" si="91"/>
        <v>2765.4308379749909</v>
      </c>
      <c r="L107" s="10">
        <f t="shared" si="91"/>
        <v>2806.9123005446158</v>
      </c>
      <c r="M107" s="10">
        <f t="shared" si="91"/>
        <v>2849.0159850527848</v>
      </c>
      <c r="N107" s="10">
        <f t="shared" si="91"/>
        <v>2891.7512248285766</v>
      </c>
      <c r="O107" s="10">
        <f t="shared" si="91"/>
        <v>2935.1274932010056</v>
      </c>
      <c r="P107" s="10">
        <f t="shared" si="91"/>
        <v>2979.1544055990207</v>
      </c>
      <c r="Q107" s="10">
        <f t="shared" si="91"/>
        <v>3023.8417216830062</v>
      </c>
      <c r="R107" s="10">
        <f t="shared" si="91"/>
        <v>3069.1993475082518</v>
      </c>
      <c r="S107" s="10">
        <f t="shared" si="91"/>
        <v>3115.2373377208755</v>
      </c>
      <c r="T107" s="10">
        <f t="shared" si="91"/>
        <v>3161.9658977866884</v>
      </c>
      <c r="U107" s="10">
        <f t="shared" si="91"/>
        <v>3209.3953862534891</v>
      </c>
      <c r="V107" s="10">
        <f t="shared" si="91"/>
        <v>3257.5363170472915</v>
      </c>
      <c r="W107" s="10">
        <f t="shared" si="91"/>
        <v>3306.3993618030004</v>
      </c>
      <c r="X107" s="10">
        <f t="shared" si="91"/>
        <v>3355.9953522300452</v>
      </c>
      <c r="Y107" s="10">
        <f t="shared" si="91"/>
        <v>3406.3352825134962</v>
      </c>
      <c r="Z107" s="10">
        <f t="shared" si="91"/>
        <v>3457.4303117511986</v>
      </c>
      <c r="AA107" s="10">
        <f t="shared" si="91"/>
        <v>3509.2917664274664</v>
      </c>
      <c r="AB107" s="10">
        <f t="shared" si="91"/>
        <v>3561.9311429238787</v>
      </c>
      <c r="AC107" s="10">
        <f t="shared" si="91"/>
        <v>3615.3601100677365</v>
      </c>
      <c r="AD107" s="10">
        <f t="shared" si="91"/>
        <v>3669.5905117187531</v>
      </c>
      <c r="AE107" s="10">
        <f t="shared" si="91"/>
        <v>3724.6343693945341</v>
      </c>
    </row>
    <row r="108" spans="1:31" ht="15.75" customHeight="1" x14ac:dyDescent="0.2">
      <c r="A108" s="17"/>
      <c r="B108" s="13" t="s">
        <v>41</v>
      </c>
      <c r="C108" s="13"/>
      <c r="D108" s="10">
        <f>D105/205</f>
        <v>267.40487804878046</v>
      </c>
      <c r="E108" s="10">
        <f>E105/B5</f>
        <v>230.87248962655599</v>
      </c>
      <c r="F108" s="10">
        <f t="shared" ref="F108:AE108" si="92">F105/205</f>
        <v>275.48719048780487</v>
      </c>
      <c r="G108" s="10">
        <f t="shared" si="92"/>
        <v>279.61949834512194</v>
      </c>
      <c r="H108" s="10">
        <f t="shared" si="92"/>
        <v>283.81379082029878</v>
      </c>
      <c r="I108" s="10">
        <f t="shared" si="92"/>
        <v>288.07099768260326</v>
      </c>
      <c r="J108" s="10">
        <f t="shared" si="92"/>
        <v>292.39206264784235</v>
      </c>
      <c r="K108" s="10">
        <f t="shared" si="92"/>
        <v>296.77794358756</v>
      </c>
      <c r="L108" s="10">
        <f t="shared" si="92"/>
        <v>301.22961274137339</v>
      </c>
      <c r="M108" s="10">
        <f t="shared" si="92"/>
        <v>305.74805693249397</v>
      </c>
      <c r="N108" s="10">
        <f t="shared" si="92"/>
        <v>310.33427778648144</v>
      </c>
      <c r="O108" s="10">
        <f t="shared" si="92"/>
        <v>314.98929195327867</v>
      </c>
      <c r="P108" s="10">
        <f t="shared" si="92"/>
        <v>319.71413133257784</v>
      </c>
      <c r="Q108" s="10">
        <f t="shared" si="92"/>
        <v>324.50984330256654</v>
      </c>
      <c r="R108" s="10">
        <f t="shared" si="92"/>
        <v>329.37749095210506</v>
      </c>
      <c r="S108" s="10">
        <f t="shared" si="92"/>
        <v>334.31815331638666</v>
      </c>
      <c r="T108" s="10">
        <f t="shared" si="92"/>
        <v>339.3329256161324</v>
      </c>
      <c r="U108" s="10">
        <f t="shared" si="92"/>
        <v>344.42291950037441</v>
      </c>
      <c r="V108" s="10">
        <f t="shared" si="92"/>
        <v>349.58926329288005</v>
      </c>
      <c r="W108" s="10">
        <f t="shared" si="92"/>
        <v>354.83310224227324</v>
      </c>
      <c r="X108" s="10">
        <f t="shared" si="92"/>
        <v>360.15559877590732</v>
      </c>
      <c r="Y108" s="10">
        <f t="shared" si="92"/>
        <v>365.55793275754593</v>
      </c>
      <c r="Z108" s="10">
        <f t="shared" si="92"/>
        <v>371.04130174890912</v>
      </c>
      <c r="AA108" s="10">
        <f t="shared" si="92"/>
        <v>376.60692127514278</v>
      </c>
      <c r="AB108" s="10">
        <f t="shared" si="92"/>
        <v>382.25602509426989</v>
      </c>
      <c r="AC108" s="10">
        <f t="shared" si="92"/>
        <v>387.98986547068392</v>
      </c>
      <c r="AD108" s="10">
        <f t="shared" si="92"/>
        <v>393.80971345274423</v>
      </c>
      <c r="AE108" s="10">
        <f t="shared" si="92"/>
        <v>399.71685915453537</v>
      </c>
    </row>
    <row r="109" spans="1:31" ht="15.75" customHeight="1" x14ac:dyDescent="0.2">
      <c r="A109" s="17"/>
      <c r="B109" s="13" t="s">
        <v>42</v>
      </c>
      <c r="C109" s="13"/>
      <c r="D109" s="10">
        <f t="shared" ref="D109:AE109" si="93">D108/8</f>
        <v>33.425609756097558</v>
      </c>
      <c r="E109" s="10">
        <f t="shared" si="93"/>
        <v>28.859061203319499</v>
      </c>
      <c r="F109" s="10">
        <f t="shared" si="93"/>
        <v>34.435898810975608</v>
      </c>
      <c r="G109" s="10">
        <f t="shared" si="93"/>
        <v>34.952437293140243</v>
      </c>
      <c r="H109" s="10">
        <f t="shared" si="93"/>
        <v>35.476723852537347</v>
      </c>
      <c r="I109" s="10">
        <f t="shared" si="93"/>
        <v>36.008874710325408</v>
      </c>
      <c r="J109" s="10">
        <f t="shared" si="93"/>
        <v>36.549007830980294</v>
      </c>
      <c r="K109" s="10">
        <f t="shared" si="93"/>
        <v>37.097242948445</v>
      </c>
      <c r="L109" s="10">
        <f t="shared" si="93"/>
        <v>37.653701592671673</v>
      </c>
      <c r="M109" s="10">
        <f t="shared" si="93"/>
        <v>38.218507116561746</v>
      </c>
      <c r="N109" s="10">
        <f t="shared" si="93"/>
        <v>38.79178472331018</v>
      </c>
      <c r="O109" s="10">
        <f t="shared" si="93"/>
        <v>39.373661494159833</v>
      </c>
      <c r="P109" s="10">
        <f t="shared" si="93"/>
        <v>39.964266416572229</v>
      </c>
      <c r="Q109" s="10">
        <f t="shared" si="93"/>
        <v>40.563730412820817</v>
      </c>
      <c r="R109" s="10">
        <f t="shared" si="93"/>
        <v>41.172186369013133</v>
      </c>
      <c r="S109" s="10">
        <f t="shared" si="93"/>
        <v>41.789769164548332</v>
      </c>
      <c r="T109" s="10">
        <f t="shared" si="93"/>
        <v>42.41661570201655</v>
      </c>
      <c r="U109" s="10">
        <f t="shared" si="93"/>
        <v>43.052864937546801</v>
      </c>
      <c r="V109" s="10">
        <f t="shared" si="93"/>
        <v>43.698657911610006</v>
      </c>
      <c r="W109" s="10">
        <f t="shared" si="93"/>
        <v>44.354137780284155</v>
      </c>
      <c r="X109" s="10">
        <f t="shared" si="93"/>
        <v>45.019449846988415</v>
      </c>
      <c r="Y109" s="10">
        <f t="shared" si="93"/>
        <v>45.694741594693241</v>
      </c>
      <c r="Z109" s="10">
        <f t="shared" si="93"/>
        <v>46.38016271861364</v>
      </c>
      <c r="AA109" s="10">
        <f t="shared" si="93"/>
        <v>47.075865159392848</v>
      </c>
      <c r="AB109" s="10">
        <f t="shared" si="93"/>
        <v>47.782003136783736</v>
      </c>
      <c r="AC109" s="10">
        <f t="shared" si="93"/>
        <v>48.49873318383549</v>
      </c>
      <c r="AD109" s="10">
        <f t="shared" si="93"/>
        <v>49.226214181593029</v>
      </c>
      <c r="AE109" s="10">
        <f t="shared" si="93"/>
        <v>49.964607394316921</v>
      </c>
    </row>
    <row r="110" spans="1:31" ht="15.75" customHeight="1" x14ac:dyDescent="0.2">
      <c r="B110" s="17"/>
      <c r="C110" s="17"/>
      <c r="J110" s="2"/>
    </row>
    <row r="111" spans="1:31" ht="15.75" customHeight="1" x14ac:dyDescent="0.2">
      <c r="A111" s="9" t="s">
        <v>65</v>
      </c>
      <c r="B111" s="9">
        <v>2400</v>
      </c>
      <c r="C111" s="9"/>
      <c r="D111" s="10">
        <v>57347.5</v>
      </c>
      <c r="E111" s="10">
        <f t="shared" ref="E111:AE111" si="94">SUM(D111*1.5%)+D111</f>
        <v>58207.712500000001</v>
      </c>
      <c r="F111" s="10">
        <f t="shared" si="94"/>
        <v>59080.828187500003</v>
      </c>
      <c r="G111" s="10">
        <f t="shared" si="94"/>
        <v>59967.040610312506</v>
      </c>
      <c r="H111" s="10">
        <f t="shared" si="94"/>
        <v>60866.546219467193</v>
      </c>
      <c r="I111" s="10">
        <f t="shared" si="94"/>
        <v>61779.544412759198</v>
      </c>
      <c r="J111" s="10">
        <f t="shared" si="94"/>
        <v>62706.23757895059</v>
      </c>
      <c r="K111" s="10">
        <f t="shared" si="94"/>
        <v>63646.831142634852</v>
      </c>
      <c r="L111" s="10">
        <f t="shared" si="94"/>
        <v>64601.533609774371</v>
      </c>
      <c r="M111" s="10">
        <f t="shared" si="94"/>
        <v>65570.556613920984</v>
      </c>
      <c r="N111" s="10">
        <f t="shared" si="94"/>
        <v>66554.114963129803</v>
      </c>
      <c r="O111" s="10">
        <f t="shared" si="94"/>
        <v>67552.42668757675</v>
      </c>
      <c r="P111" s="10">
        <f t="shared" si="94"/>
        <v>68565.713087890399</v>
      </c>
      <c r="Q111" s="10">
        <f t="shared" si="94"/>
        <v>69594.198784208755</v>
      </c>
      <c r="R111" s="10">
        <f t="shared" si="94"/>
        <v>70638.111765971888</v>
      </c>
      <c r="S111" s="10">
        <f t="shared" si="94"/>
        <v>71697.683442461464</v>
      </c>
      <c r="T111" s="10">
        <f t="shared" si="94"/>
        <v>72773.148694098389</v>
      </c>
      <c r="U111" s="10">
        <f t="shared" si="94"/>
        <v>73864.745924509858</v>
      </c>
      <c r="V111" s="10">
        <f t="shared" si="94"/>
        <v>74972.717113377512</v>
      </c>
      <c r="W111" s="10">
        <f t="shared" si="94"/>
        <v>76097.307870078177</v>
      </c>
      <c r="X111" s="10">
        <f t="shared" si="94"/>
        <v>77238.76748812935</v>
      </c>
      <c r="Y111" s="10">
        <f t="shared" si="94"/>
        <v>78397.349000451286</v>
      </c>
      <c r="Z111" s="10">
        <f t="shared" si="94"/>
        <v>79573.309235458059</v>
      </c>
      <c r="AA111" s="10">
        <f t="shared" si="94"/>
        <v>80766.908873989931</v>
      </c>
      <c r="AB111" s="10">
        <f t="shared" si="94"/>
        <v>81978.412507099783</v>
      </c>
      <c r="AC111" s="10">
        <f t="shared" si="94"/>
        <v>83208.088694706283</v>
      </c>
      <c r="AD111" s="10">
        <f t="shared" si="94"/>
        <v>84456.210025126871</v>
      </c>
      <c r="AE111" s="10">
        <f t="shared" si="94"/>
        <v>85723.053175503781</v>
      </c>
    </row>
    <row r="112" spans="1:31" ht="15.75" customHeight="1" x14ac:dyDescent="0.2">
      <c r="A112" s="2" t="s">
        <v>66</v>
      </c>
      <c r="B112" s="11" t="s">
        <v>39</v>
      </c>
      <c r="C112" s="11"/>
      <c r="D112" s="10">
        <f t="shared" ref="D112:AE112" si="95">D111/11</f>
        <v>5213.409090909091</v>
      </c>
      <c r="E112" s="10">
        <f t="shared" si="95"/>
        <v>5291.6102272727276</v>
      </c>
      <c r="F112" s="10">
        <f t="shared" si="95"/>
        <v>5370.984380681818</v>
      </c>
      <c r="G112" s="10">
        <f t="shared" si="95"/>
        <v>5451.5491463920462</v>
      </c>
      <c r="H112" s="10">
        <f t="shared" si="95"/>
        <v>5533.3223835879262</v>
      </c>
      <c r="I112" s="10">
        <f t="shared" si="95"/>
        <v>5616.322219341745</v>
      </c>
      <c r="J112" s="10">
        <f t="shared" si="95"/>
        <v>5700.5670526318718</v>
      </c>
      <c r="K112" s="10">
        <f t="shared" si="95"/>
        <v>5786.0755584213503</v>
      </c>
      <c r="L112" s="10">
        <f t="shared" si="95"/>
        <v>5872.8666917976698</v>
      </c>
      <c r="M112" s="10">
        <f t="shared" si="95"/>
        <v>5960.9596921746352</v>
      </c>
      <c r="N112" s="10">
        <f t="shared" si="95"/>
        <v>6050.3740875572548</v>
      </c>
      <c r="O112" s="10">
        <f t="shared" si="95"/>
        <v>6141.1296988706135</v>
      </c>
      <c r="P112" s="10">
        <f t="shared" si="95"/>
        <v>6233.2466443536723</v>
      </c>
      <c r="Q112" s="10">
        <f t="shared" si="95"/>
        <v>6326.7453440189774</v>
      </c>
      <c r="R112" s="10">
        <f t="shared" si="95"/>
        <v>6421.6465241792621</v>
      </c>
      <c r="S112" s="10">
        <f t="shared" si="95"/>
        <v>6517.9712220419515</v>
      </c>
      <c r="T112" s="10">
        <f t="shared" si="95"/>
        <v>6615.7407903725807</v>
      </c>
      <c r="U112" s="10">
        <f t="shared" si="95"/>
        <v>6714.9769022281689</v>
      </c>
      <c r="V112" s="10">
        <f t="shared" si="95"/>
        <v>6815.7015557615923</v>
      </c>
      <c r="W112" s="10">
        <f t="shared" si="95"/>
        <v>6917.9370790980165</v>
      </c>
      <c r="X112" s="10">
        <f t="shared" si="95"/>
        <v>7021.7061352844867</v>
      </c>
      <c r="Y112" s="10">
        <f t="shared" si="95"/>
        <v>7127.0317273137534</v>
      </c>
      <c r="Z112" s="10">
        <f t="shared" si="95"/>
        <v>7233.9372032234596</v>
      </c>
      <c r="AA112" s="10">
        <f t="shared" si="95"/>
        <v>7342.4462612718116</v>
      </c>
      <c r="AB112" s="10">
        <f t="shared" si="95"/>
        <v>7452.5829551908892</v>
      </c>
      <c r="AC112" s="10">
        <f t="shared" si="95"/>
        <v>7564.3716995187533</v>
      </c>
      <c r="AD112" s="10">
        <f t="shared" si="95"/>
        <v>7677.8372750115341</v>
      </c>
      <c r="AE112" s="10">
        <f t="shared" si="95"/>
        <v>7793.0048341367074</v>
      </c>
    </row>
    <row r="113" spans="1:31" ht="15.75" customHeight="1" x14ac:dyDescent="0.2">
      <c r="A113" s="2"/>
      <c r="B113" s="11" t="s">
        <v>40</v>
      </c>
      <c r="C113" s="11"/>
      <c r="D113" s="10">
        <f t="shared" ref="D113:AE113" si="96">+D112/2</f>
        <v>2606.7045454545455</v>
      </c>
      <c r="E113" s="10">
        <f t="shared" si="96"/>
        <v>2645.8051136363638</v>
      </c>
      <c r="F113" s="10">
        <f t="shared" si="96"/>
        <v>2685.492190340909</v>
      </c>
      <c r="G113" s="10">
        <f t="shared" si="96"/>
        <v>2725.7745731960231</v>
      </c>
      <c r="H113" s="10">
        <f t="shared" si="96"/>
        <v>2766.6611917939631</v>
      </c>
      <c r="I113" s="10">
        <f t="shared" si="96"/>
        <v>2808.1611096708725</v>
      </c>
      <c r="J113" s="10">
        <f t="shared" si="96"/>
        <v>2850.2835263159359</v>
      </c>
      <c r="K113" s="10">
        <f t="shared" si="96"/>
        <v>2893.0377792106751</v>
      </c>
      <c r="L113" s="10">
        <f t="shared" si="96"/>
        <v>2936.4333458988349</v>
      </c>
      <c r="M113" s="10">
        <f t="shared" si="96"/>
        <v>2980.4798460873176</v>
      </c>
      <c r="N113" s="10">
        <f t="shared" si="96"/>
        <v>3025.1870437786274</v>
      </c>
      <c r="O113" s="10">
        <f t="shared" si="96"/>
        <v>3070.5648494353068</v>
      </c>
      <c r="P113" s="10">
        <f t="shared" si="96"/>
        <v>3116.6233221768362</v>
      </c>
      <c r="Q113" s="10">
        <f t="shared" si="96"/>
        <v>3163.3726720094887</v>
      </c>
      <c r="R113" s="10">
        <f t="shared" si="96"/>
        <v>3210.823262089631</v>
      </c>
      <c r="S113" s="10">
        <f t="shared" si="96"/>
        <v>3258.9856110209757</v>
      </c>
      <c r="T113" s="10">
        <f t="shared" si="96"/>
        <v>3307.8703951862904</v>
      </c>
      <c r="U113" s="10">
        <f t="shared" si="96"/>
        <v>3357.4884511140845</v>
      </c>
      <c r="V113" s="10">
        <f t="shared" si="96"/>
        <v>3407.8507778807962</v>
      </c>
      <c r="W113" s="10">
        <f t="shared" si="96"/>
        <v>3458.9685395490083</v>
      </c>
      <c r="X113" s="10">
        <f t="shared" si="96"/>
        <v>3510.8530676422433</v>
      </c>
      <c r="Y113" s="10">
        <f t="shared" si="96"/>
        <v>3563.5158636568767</v>
      </c>
      <c r="Z113" s="10">
        <f t="shared" si="96"/>
        <v>3616.9686016117298</v>
      </c>
      <c r="AA113" s="10">
        <f t="shared" si="96"/>
        <v>3671.2231306359058</v>
      </c>
      <c r="AB113" s="10">
        <f t="shared" si="96"/>
        <v>3726.2914775954446</v>
      </c>
      <c r="AC113" s="10">
        <f t="shared" si="96"/>
        <v>3782.1858497593767</v>
      </c>
      <c r="AD113" s="10">
        <f t="shared" si="96"/>
        <v>3838.918637505767</v>
      </c>
      <c r="AE113" s="10">
        <f t="shared" si="96"/>
        <v>3896.5024170683537</v>
      </c>
    </row>
    <row r="114" spans="1:31" ht="15.75" customHeight="1" x14ac:dyDescent="0.2">
      <c r="A114" s="17"/>
      <c r="B114" s="13" t="s">
        <v>41</v>
      </c>
      <c r="C114" s="13"/>
      <c r="D114" s="10">
        <f t="shared" ref="D114:I114" si="97">D111/205</f>
        <v>279.7439024390244</v>
      </c>
      <c r="E114" s="10">
        <f t="shared" si="97"/>
        <v>283.94006097560975</v>
      </c>
      <c r="F114" s="10">
        <f t="shared" si="97"/>
        <v>288.19916189024394</v>
      </c>
      <c r="G114" s="10">
        <f t="shared" si="97"/>
        <v>292.5221493185976</v>
      </c>
      <c r="H114" s="10">
        <f t="shared" si="97"/>
        <v>296.90998155837656</v>
      </c>
      <c r="I114" s="10">
        <f t="shared" si="97"/>
        <v>301.36363128175219</v>
      </c>
      <c r="J114" s="10">
        <f>J111/B5</f>
        <v>260.19185717406884</v>
      </c>
      <c r="K114" s="10">
        <f t="shared" ref="K114:AE114" si="98">K111/205</f>
        <v>310.4723470372432</v>
      </c>
      <c r="L114" s="10">
        <f t="shared" si="98"/>
        <v>315.12943224280178</v>
      </c>
      <c r="M114" s="10">
        <f t="shared" si="98"/>
        <v>319.85637372644385</v>
      </c>
      <c r="N114" s="10">
        <f t="shared" si="98"/>
        <v>324.65421933234052</v>
      </c>
      <c r="O114" s="10">
        <f t="shared" si="98"/>
        <v>329.52403262232559</v>
      </c>
      <c r="P114" s="10">
        <f t="shared" si="98"/>
        <v>334.46689311166051</v>
      </c>
      <c r="Q114" s="10">
        <f t="shared" si="98"/>
        <v>339.48389650833536</v>
      </c>
      <c r="R114" s="10">
        <f t="shared" si="98"/>
        <v>344.57615495596042</v>
      </c>
      <c r="S114" s="10">
        <f t="shared" si="98"/>
        <v>349.74479728029985</v>
      </c>
      <c r="T114" s="10">
        <f t="shared" si="98"/>
        <v>354.99096923950435</v>
      </c>
      <c r="U114" s="10">
        <f t="shared" si="98"/>
        <v>360.31583377809687</v>
      </c>
      <c r="V114" s="10">
        <f t="shared" si="98"/>
        <v>365.72057128476837</v>
      </c>
      <c r="W114" s="10">
        <f t="shared" si="98"/>
        <v>371.20637985403988</v>
      </c>
      <c r="X114" s="10">
        <f t="shared" si="98"/>
        <v>376.77447555185051</v>
      </c>
      <c r="Y114" s="10">
        <f t="shared" si="98"/>
        <v>382.4260926851282</v>
      </c>
      <c r="Z114" s="10">
        <f t="shared" si="98"/>
        <v>388.16248407540519</v>
      </c>
      <c r="AA114" s="10">
        <f t="shared" si="98"/>
        <v>393.98492133653627</v>
      </c>
      <c r="AB114" s="10">
        <f t="shared" si="98"/>
        <v>399.89469515658431</v>
      </c>
      <c r="AC114" s="10">
        <f t="shared" si="98"/>
        <v>405.89311558393308</v>
      </c>
      <c r="AD114" s="10">
        <f t="shared" si="98"/>
        <v>411.98151231769208</v>
      </c>
      <c r="AE114" s="10">
        <f t="shared" si="98"/>
        <v>418.16123500245749</v>
      </c>
    </row>
    <row r="115" spans="1:31" ht="15.75" customHeight="1" x14ac:dyDescent="0.2">
      <c r="A115" s="17"/>
      <c r="B115" s="13" t="s">
        <v>42</v>
      </c>
      <c r="C115" s="13"/>
      <c r="D115" s="10">
        <f t="shared" ref="D115:AE115" si="99">D114/8</f>
        <v>34.967987804878049</v>
      </c>
      <c r="E115" s="10">
        <f t="shared" si="99"/>
        <v>35.492507621951219</v>
      </c>
      <c r="F115" s="10">
        <f t="shared" si="99"/>
        <v>36.024895236280493</v>
      </c>
      <c r="G115" s="10">
        <f t="shared" si="99"/>
        <v>36.5652686648247</v>
      </c>
      <c r="H115" s="10">
        <f t="shared" si="99"/>
        <v>37.11374769479707</v>
      </c>
      <c r="I115" s="10">
        <f t="shared" si="99"/>
        <v>37.670453910219024</v>
      </c>
      <c r="J115" s="10">
        <f t="shared" si="99"/>
        <v>32.523982146758605</v>
      </c>
      <c r="K115" s="10">
        <f t="shared" si="99"/>
        <v>38.8090433796554</v>
      </c>
      <c r="L115" s="10">
        <f t="shared" si="99"/>
        <v>39.391179030350223</v>
      </c>
      <c r="M115" s="10">
        <f t="shared" si="99"/>
        <v>39.982046715805481</v>
      </c>
      <c r="N115" s="10">
        <f t="shared" si="99"/>
        <v>40.581777416542565</v>
      </c>
      <c r="O115" s="10">
        <f t="shared" si="99"/>
        <v>41.190504077790699</v>
      </c>
      <c r="P115" s="10">
        <f t="shared" si="99"/>
        <v>41.808361638957564</v>
      </c>
      <c r="Q115" s="10">
        <f t="shared" si="99"/>
        <v>42.43548706354192</v>
      </c>
      <c r="R115" s="10">
        <f t="shared" si="99"/>
        <v>43.072019369495052</v>
      </c>
      <c r="S115" s="10">
        <f t="shared" si="99"/>
        <v>43.718099660037481</v>
      </c>
      <c r="T115" s="10">
        <f t="shared" si="99"/>
        <v>44.373871154938044</v>
      </c>
      <c r="U115" s="10">
        <f t="shared" si="99"/>
        <v>45.039479222262109</v>
      </c>
      <c r="V115" s="10">
        <f t="shared" si="99"/>
        <v>45.715071410596046</v>
      </c>
      <c r="W115" s="10">
        <f t="shared" si="99"/>
        <v>46.400797481754985</v>
      </c>
      <c r="X115" s="10">
        <f t="shared" si="99"/>
        <v>47.096809443981314</v>
      </c>
      <c r="Y115" s="10">
        <f t="shared" si="99"/>
        <v>47.803261585641025</v>
      </c>
      <c r="Z115" s="10">
        <f t="shared" si="99"/>
        <v>48.520310509425649</v>
      </c>
      <c r="AA115" s="10">
        <f t="shared" si="99"/>
        <v>49.248115167067034</v>
      </c>
      <c r="AB115" s="10">
        <f t="shared" si="99"/>
        <v>49.986836894573038</v>
      </c>
      <c r="AC115" s="10">
        <f t="shared" si="99"/>
        <v>50.736639447991635</v>
      </c>
      <c r="AD115" s="10">
        <f t="shared" si="99"/>
        <v>51.49768903971151</v>
      </c>
      <c r="AE115" s="10">
        <f t="shared" si="99"/>
        <v>52.270154375307186</v>
      </c>
    </row>
    <row r="116" spans="1:31" ht="15.75" customHeight="1" x14ac:dyDescent="0.2">
      <c r="J116" s="2"/>
      <c r="L116" s="2">
        <v>1.87</v>
      </c>
    </row>
    <row r="117" spans="1:31" ht="15.75" customHeight="1" x14ac:dyDescent="0.2">
      <c r="A117" s="9" t="s">
        <v>67</v>
      </c>
      <c r="B117" s="9">
        <v>2400</v>
      </c>
      <c r="C117" s="9"/>
      <c r="D117" s="10">
        <v>56500</v>
      </c>
      <c r="E117" s="10">
        <f t="shared" ref="E117:AE117" si="100">SUM(D117*1.5%)+D117</f>
        <v>57347.5</v>
      </c>
      <c r="F117" s="10">
        <f t="shared" si="100"/>
        <v>58207.712500000001</v>
      </c>
      <c r="G117" s="10">
        <f t="shared" si="100"/>
        <v>59080.828187500003</v>
      </c>
      <c r="H117" s="10">
        <f t="shared" si="100"/>
        <v>59967.040610312506</v>
      </c>
      <c r="I117" s="10">
        <f t="shared" si="100"/>
        <v>60866.546219467193</v>
      </c>
      <c r="J117" s="10">
        <f t="shared" si="100"/>
        <v>61779.544412759198</v>
      </c>
      <c r="K117" s="10">
        <f t="shared" si="100"/>
        <v>62706.23757895059</v>
      </c>
      <c r="L117" s="10">
        <f t="shared" si="100"/>
        <v>63646.831142634852</v>
      </c>
      <c r="M117" s="10">
        <f t="shared" si="100"/>
        <v>64601.533609774371</v>
      </c>
      <c r="N117" s="10">
        <f t="shared" si="100"/>
        <v>65570.556613920984</v>
      </c>
      <c r="O117" s="10">
        <f t="shared" si="100"/>
        <v>66554.114963129803</v>
      </c>
      <c r="P117" s="10">
        <f t="shared" si="100"/>
        <v>67552.42668757675</v>
      </c>
      <c r="Q117" s="10">
        <f t="shared" si="100"/>
        <v>68565.713087890399</v>
      </c>
      <c r="R117" s="10">
        <f t="shared" si="100"/>
        <v>69594.198784208755</v>
      </c>
      <c r="S117" s="10">
        <f t="shared" si="100"/>
        <v>70638.111765971888</v>
      </c>
      <c r="T117" s="10">
        <f t="shared" si="100"/>
        <v>71697.683442461464</v>
      </c>
      <c r="U117" s="10">
        <f t="shared" si="100"/>
        <v>72773.148694098389</v>
      </c>
      <c r="V117" s="10">
        <f t="shared" si="100"/>
        <v>73864.745924509858</v>
      </c>
      <c r="W117" s="10">
        <f t="shared" si="100"/>
        <v>74972.717113377512</v>
      </c>
      <c r="X117" s="10">
        <f t="shared" si="100"/>
        <v>76097.307870078177</v>
      </c>
      <c r="Y117" s="10">
        <f t="shared" si="100"/>
        <v>77238.76748812935</v>
      </c>
      <c r="Z117" s="10">
        <f t="shared" si="100"/>
        <v>78397.349000451286</v>
      </c>
      <c r="AA117" s="10">
        <f t="shared" si="100"/>
        <v>79573.309235458059</v>
      </c>
      <c r="AB117" s="10">
        <f t="shared" si="100"/>
        <v>80766.908873989931</v>
      </c>
      <c r="AC117" s="10">
        <f t="shared" si="100"/>
        <v>81978.412507099783</v>
      </c>
      <c r="AD117" s="10">
        <f t="shared" si="100"/>
        <v>83208.088694706283</v>
      </c>
      <c r="AE117" s="10">
        <f t="shared" si="100"/>
        <v>84456.210025126871</v>
      </c>
    </row>
    <row r="118" spans="1:31" ht="15.75" customHeight="1" x14ac:dyDescent="0.2">
      <c r="A118" s="2" t="s">
        <v>5</v>
      </c>
      <c r="B118" s="13" t="s">
        <v>39</v>
      </c>
      <c r="C118" s="13"/>
      <c r="D118" s="10">
        <f t="shared" ref="D118:AE118" si="101">D117/12</f>
        <v>4708.333333333333</v>
      </c>
      <c r="E118" s="10">
        <f t="shared" si="101"/>
        <v>4778.958333333333</v>
      </c>
      <c r="F118" s="10">
        <f t="shared" si="101"/>
        <v>4850.6427083333338</v>
      </c>
      <c r="G118" s="10">
        <f t="shared" si="101"/>
        <v>4923.4023489583333</v>
      </c>
      <c r="H118" s="10">
        <f t="shared" si="101"/>
        <v>4997.2533841927088</v>
      </c>
      <c r="I118" s="10">
        <f t="shared" si="101"/>
        <v>5072.2121849555997</v>
      </c>
      <c r="J118" s="10">
        <f t="shared" si="101"/>
        <v>5148.2953677299329</v>
      </c>
      <c r="K118" s="10">
        <f t="shared" si="101"/>
        <v>5225.5197982458822</v>
      </c>
      <c r="L118" s="10">
        <f t="shared" si="101"/>
        <v>5303.9025952195707</v>
      </c>
      <c r="M118" s="10">
        <f t="shared" si="101"/>
        <v>5383.461134147864</v>
      </c>
      <c r="N118" s="10">
        <f t="shared" si="101"/>
        <v>5464.2130511600817</v>
      </c>
      <c r="O118" s="10">
        <f t="shared" si="101"/>
        <v>5546.1762469274836</v>
      </c>
      <c r="P118" s="10">
        <f t="shared" si="101"/>
        <v>5629.3688906313955</v>
      </c>
      <c r="Q118" s="10">
        <f t="shared" si="101"/>
        <v>5713.8094239908669</v>
      </c>
      <c r="R118" s="10">
        <f t="shared" si="101"/>
        <v>5799.5165653507293</v>
      </c>
      <c r="S118" s="10">
        <f t="shared" si="101"/>
        <v>5886.5093138309903</v>
      </c>
      <c r="T118" s="10">
        <f t="shared" si="101"/>
        <v>5974.8069535384557</v>
      </c>
      <c r="U118" s="10">
        <f t="shared" si="101"/>
        <v>6064.4290578415321</v>
      </c>
      <c r="V118" s="10">
        <f t="shared" si="101"/>
        <v>6155.3954937091548</v>
      </c>
      <c r="W118" s="10">
        <f t="shared" si="101"/>
        <v>6247.726426114793</v>
      </c>
      <c r="X118" s="10">
        <f t="shared" si="101"/>
        <v>6341.4423225065148</v>
      </c>
      <c r="Y118" s="10">
        <f t="shared" si="101"/>
        <v>6436.5639573441122</v>
      </c>
      <c r="Z118" s="10">
        <f t="shared" si="101"/>
        <v>6533.1124167042735</v>
      </c>
      <c r="AA118" s="10">
        <f t="shared" si="101"/>
        <v>6631.1091029548379</v>
      </c>
      <c r="AB118" s="10">
        <f t="shared" si="101"/>
        <v>6730.5757394991606</v>
      </c>
      <c r="AC118" s="10">
        <f t="shared" si="101"/>
        <v>6831.5343755916483</v>
      </c>
      <c r="AD118" s="10">
        <f t="shared" si="101"/>
        <v>6934.0073912255239</v>
      </c>
      <c r="AE118" s="10">
        <f t="shared" si="101"/>
        <v>7038.0175020939059</v>
      </c>
    </row>
    <row r="119" spans="1:31" ht="15.75" customHeight="1" x14ac:dyDescent="0.2">
      <c r="A119" s="2"/>
      <c r="B119" s="11" t="s">
        <v>40</v>
      </c>
      <c r="C119" s="11"/>
      <c r="D119" s="10">
        <f t="shared" ref="D119:AE119" si="102">+D118/2</f>
        <v>2354.1666666666665</v>
      </c>
      <c r="E119" s="10">
        <f t="shared" si="102"/>
        <v>2389.4791666666665</v>
      </c>
      <c r="F119" s="10">
        <f t="shared" si="102"/>
        <v>2425.3213541666669</v>
      </c>
      <c r="G119" s="10">
        <f t="shared" si="102"/>
        <v>2461.7011744791666</v>
      </c>
      <c r="H119" s="10">
        <f t="shared" si="102"/>
        <v>2498.6266920963544</v>
      </c>
      <c r="I119" s="10">
        <f t="shared" si="102"/>
        <v>2536.1060924777998</v>
      </c>
      <c r="J119" s="10">
        <f t="shared" si="102"/>
        <v>2574.1476838649664</v>
      </c>
      <c r="K119" s="10">
        <f t="shared" si="102"/>
        <v>2612.7598991229411</v>
      </c>
      <c r="L119" s="10">
        <f t="shared" si="102"/>
        <v>2651.9512976097853</v>
      </c>
      <c r="M119" s="10">
        <f t="shared" si="102"/>
        <v>2691.730567073932</v>
      </c>
      <c r="N119" s="10">
        <f t="shared" si="102"/>
        <v>2732.1065255800409</v>
      </c>
      <c r="O119" s="10">
        <f t="shared" si="102"/>
        <v>2773.0881234637418</v>
      </c>
      <c r="P119" s="10">
        <f t="shared" si="102"/>
        <v>2814.6844453156978</v>
      </c>
      <c r="Q119" s="10">
        <f t="shared" si="102"/>
        <v>2856.9047119954334</v>
      </c>
      <c r="R119" s="10">
        <f t="shared" si="102"/>
        <v>2899.7582826753646</v>
      </c>
      <c r="S119" s="10">
        <f t="shared" si="102"/>
        <v>2943.2546569154952</v>
      </c>
      <c r="T119" s="10">
        <f t="shared" si="102"/>
        <v>2987.4034767692278</v>
      </c>
      <c r="U119" s="10">
        <f t="shared" si="102"/>
        <v>3032.214528920766</v>
      </c>
      <c r="V119" s="10">
        <f t="shared" si="102"/>
        <v>3077.6977468545774</v>
      </c>
      <c r="W119" s="10">
        <f t="shared" si="102"/>
        <v>3123.8632130573965</v>
      </c>
      <c r="X119" s="10">
        <f t="shared" si="102"/>
        <v>3170.7211612532574</v>
      </c>
      <c r="Y119" s="10">
        <f t="shared" si="102"/>
        <v>3218.2819786720561</v>
      </c>
      <c r="Z119" s="10">
        <f t="shared" si="102"/>
        <v>3266.5562083521368</v>
      </c>
      <c r="AA119" s="10">
        <f t="shared" si="102"/>
        <v>3315.554551477419</v>
      </c>
      <c r="AB119" s="10">
        <f t="shared" si="102"/>
        <v>3365.2878697495803</v>
      </c>
      <c r="AC119" s="10">
        <f t="shared" si="102"/>
        <v>3415.7671877958242</v>
      </c>
      <c r="AD119" s="10">
        <f t="shared" si="102"/>
        <v>3467.0036956127619</v>
      </c>
      <c r="AE119" s="10">
        <f t="shared" si="102"/>
        <v>3519.008751046953</v>
      </c>
    </row>
    <row r="120" spans="1:31" ht="15.75" customHeight="1" x14ac:dyDescent="0.2">
      <c r="A120" s="17"/>
      <c r="B120" s="13" t="s">
        <v>41</v>
      </c>
      <c r="C120" s="13"/>
      <c r="D120" s="10">
        <f t="shared" ref="D120:AE120" si="103">D117/231</f>
        <v>244.58874458874459</v>
      </c>
      <c r="E120" s="10">
        <f t="shared" si="103"/>
        <v>248.25757575757575</v>
      </c>
      <c r="F120" s="10">
        <f t="shared" si="103"/>
        <v>251.98143939393941</v>
      </c>
      <c r="G120" s="10">
        <f t="shared" si="103"/>
        <v>255.76116098484849</v>
      </c>
      <c r="H120" s="10">
        <f t="shared" si="103"/>
        <v>259.59757839962123</v>
      </c>
      <c r="I120" s="10">
        <f t="shared" si="103"/>
        <v>263.49154207561554</v>
      </c>
      <c r="J120" s="10">
        <f t="shared" si="103"/>
        <v>267.44391520674975</v>
      </c>
      <c r="K120" s="10">
        <f t="shared" si="103"/>
        <v>271.45557393485103</v>
      </c>
      <c r="L120" s="10">
        <f t="shared" si="103"/>
        <v>275.52740754387384</v>
      </c>
      <c r="M120" s="10">
        <f t="shared" si="103"/>
        <v>279.66031865703189</v>
      </c>
      <c r="N120" s="10">
        <f t="shared" si="103"/>
        <v>283.8552234368874</v>
      </c>
      <c r="O120" s="10">
        <f t="shared" si="103"/>
        <v>288.11305178844071</v>
      </c>
      <c r="P120" s="10">
        <f t="shared" si="103"/>
        <v>292.43474756526729</v>
      </c>
      <c r="Q120" s="10">
        <f t="shared" si="103"/>
        <v>296.82126877874634</v>
      </c>
      <c r="R120" s="10">
        <f t="shared" si="103"/>
        <v>301.2735878104275</v>
      </c>
      <c r="S120" s="10">
        <f t="shared" si="103"/>
        <v>305.79269162758391</v>
      </c>
      <c r="T120" s="10">
        <f t="shared" si="103"/>
        <v>310.37958200199768</v>
      </c>
      <c r="U120" s="10">
        <f t="shared" si="103"/>
        <v>315.03527573202763</v>
      </c>
      <c r="V120" s="10">
        <f t="shared" si="103"/>
        <v>319.76080486800805</v>
      </c>
      <c r="W120" s="10">
        <f t="shared" si="103"/>
        <v>324.55721694102817</v>
      </c>
      <c r="X120" s="10">
        <f t="shared" si="103"/>
        <v>329.42557519514361</v>
      </c>
      <c r="Y120" s="10">
        <f t="shared" si="103"/>
        <v>334.36695882307077</v>
      </c>
      <c r="Z120" s="10">
        <f t="shared" si="103"/>
        <v>339.3824632054168</v>
      </c>
      <c r="AA120" s="10">
        <f t="shared" si="103"/>
        <v>344.47320015349811</v>
      </c>
      <c r="AB120" s="10">
        <f t="shared" si="103"/>
        <v>349.64029815580056</v>
      </c>
      <c r="AC120" s="10">
        <f t="shared" si="103"/>
        <v>354.88490262813758</v>
      </c>
      <c r="AD120" s="10">
        <f t="shared" si="103"/>
        <v>360.20817616755966</v>
      </c>
      <c r="AE120" s="10">
        <f t="shared" si="103"/>
        <v>365.61129881007304</v>
      </c>
    </row>
    <row r="121" spans="1:31" ht="15.75" customHeight="1" x14ac:dyDescent="0.2">
      <c r="A121" s="17"/>
      <c r="B121" s="13" t="s">
        <v>42</v>
      </c>
      <c r="C121" s="13"/>
      <c r="D121" s="10">
        <f t="shared" ref="D121:AE121" si="104">D120/8</f>
        <v>30.573593073593074</v>
      </c>
      <c r="E121" s="10">
        <f t="shared" si="104"/>
        <v>31.032196969696969</v>
      </c>
      <c r="F121" s="10">
        <f t="shared" si="104"/>
        <v>31.497679924242426</v>
      </c>
      <c r="G121" s="10">
        <f t="shared" si="104"/>
        <v>31.970145123106061</v>
      </c>
      <c r="H121" s="10">
        <f t="shared" si="104"/>
        <v>32.449697299952653</v>
      </c>
      <c r="I121" s="10">
        <f t="shared" si="104"/>
        <v>32.936442759451943</v>
      </c>
      <c r="J121" s="10">
        <f t="shared" si="104"/>
        <v>33.430489400843719</v>
      </c>
      <c r="K121" s="10">
        <f t="shared" si="104"/>
        <v>33.931946741856379</v>
      </c>
      <c r="L121" s="10">
        <f t="shared" si="104"/>
        <v>34.440925942984229</v>
      </c>
      <c r="M121" s="10">
        <f t="shared" si="104"/>
        <v>34.957539832128987</v>
      </c>
      <c r="N121" s="10">
        <f t="shared" si="104"/>
        <v>35.481902929610925</v>
      </c>
      <c r="O121" s="10">
        <f t="shared" si="104"/>
        <v>36.014131473555089</v>
      </c>
      <c r="P121" s="10">
        <f t="shared" si="104"/>
        <v>36.554343445658411</v>
      </c>
      <c r="Q121" s="10">
        <f t="shared" si="104"/>
        <v>37.102658597343293</v>
      </c>
      <c r="R121" s="10">
        <f t="shared" si="104"/>
        <v>37.659198476303438</v>
      </c>
      <c r="S121" s="10">
        <f t="shared" si="104"/>
        <v>38.224086453447988</v>
      </c>
      <c r="T121" s="10">
        <f t="shared" si="104"/>
        <v>38.797447750249709</v>
      </c>
      <c r="U121" s="10">
        <f t="shared" si="104"/>
        <v>39.379409466503454</v>
      </c>
      <c r="V121" s="10">
        <f t="shared" si="104"/>
        <v>39.970100608501006</v>
      </c>
      <c r="W121" s="10">
        <f t="shared" si="104"/>
        <v>40.569652117628522</v>
      </c>
      <c r="X121" s="10">
        <f t="shared" si="104"/>
        <v>41.178196899392951</v>
      </c>
      <c r="Y121" s="10">
        <f t="shared" si="104"/>
        <v>41.795869852883847</v>
      </c>
      <c r="Z121" s="10">
        <f t="shared" si="104"/>
        <v>42.4228079006771</v>
      </c>
      <c r="AA121" s="10">
        <f t="shared" si="104"/>
        <v>43.059150019187264</v>
      </c>
      <c r="AB121" s="10">
        <f t="shared" si="104"/>
        <v>43.705037269475071</v>
      </c>
      <c r="AC121" s="10">
        <f t="shared" si="104"/>
        <v>44.360612828517198</v>
      </c>
      <c r="AD121" s="10">
        <f t="shared" si="104"/>
        <v>45.026022020944957</v>
      </c>
      <c r="AE121" s="10">
        <f t="shared" si="104"/>
        <v>45.70141235125913</v>
      </c>
    </row>
    <row r="122" spans="1:31" ht="15.75" customHeight="1" x14ac:dyDescent="0.2">
      <c r="J122" s="2"/>
    </row>
    <row r="123" spans="1:31" ht="15.75" customHeight="1" x14ac:dyDescent="0.2">
      <c r="A123" s="9" t="s">
        <v>68</v>
      </c>
      <c r="B123" s="9">
        <v>2400</v>
      </c>
      <c r="C123" s="9"/>
      <c r="D123" s="10">
        <f t="shared" ref="D123:AE123" si="105">D126*205</f>
        <v>24600</v>
      </c>
      <c r="E123" s="10">
        <f t="shared" si="105"/>
        <v>24969</v>
      </c>
      <c r="F123" s="10">
        <f t="shared" si="105"/>
        <v>25343.535</v>
      </c>
      <c r="G123" s="10">
        <f t="shared" si="105"/>
        <v>25723.688024999999</v>
      </c>
      <c r="H123" s="10">
        <f t="shared" si="105"/>
        <v>26109.543345375001</v>
      </c>
      <c r="I123" s="10">
        <f t="shared" si="105"/>
        <v>26501.186495555623</v>
      </c>
      <c r="J123" s="10">
        <f t="shared" si="105"/>
        <v>26898.704292988954</v>
      </c>
      <c r="K123" s="10">
        <f t="shared" si="105"/>
        <v>27302.184857383792</v>
      </c>
      <c r="L123" s="10">
        <f t="shared" si="105"/>
        <v>27711.717630244544</v>
      </c>
      <c r="M123" s="10">
        <f t="shared" si="105"/>
        <v>28127.393394698214</v>
      </c>
      <c r="N123" s="10">
        <f t="shared" si="105"/>
        <v>28549.304295618684</v>
      </c>
      <c r="O123" s="10">
        <f t="shared" si="105"/>
        <v>28977.543860052967</v>
      </c>
      <c r="P123" s="10">
        <f t="shared" si="105"/>
        <v>29412.207017953759</v>
      </c>
      <c r="Q123" s="10">
        <f t="shared" si="105"/>
        <v>29853.390123223067</v>
      </c>
      <c r="R123" s="10">
        <f t="shared" si="105"/>
        <v>30301.190975071411</v>
      </c>
      <c r="S123" s="10">
        <f t="shared" si="105"/>
        <v>30755.70883969748</v>
      </c>
      <c r="T123" s="10">
        <f t="shared" si="105"/>
        <v>31217.044472292942</v>
      </c>
      <c r="U123" s="10">
        <f t="shared" si="105"/>
        <v>31685.300139377334</v>
      </c>
      <c r="V123" s="10">
        <f t="shared" si="105"/>
        <v>32160.579641467997</v>
      </c>
      <c r="W123" s="10">
        <f t="shared" si="105"/>
        <v>32642.988336090017</v>
      </c>
      <c r="X123" s="10">
        <f t="shared" si="105"/>
        <v>33132.633161131365</v>
      </c>
      <c r="Y123" s="10">
        <f t="shared" si="105"/>
        <v>33629.622658548338</v>
      </c>
      <c r="Z123" s="10">
        <f t="shared" si="105"/>
        <v>34134.066998426562</v>
      </c>
      <c r="AA123" s="10">
        <f t="shared" si="105"/>
        <v>34646.078003402967</v>
      </c>
      <c r="AB123" s="10">
        <f t="shared" si="105"/>
        <v>35165.769173454013</v>
      </c>
      <c r="AC123" s="10">
        <f t="shared" si="105"/>
        <v>35693.255711055819</v>
      </c>
      <c r="AD123" s="10">
        <f t="shared" si="105"/>
        <v>36228.654546721657</v>
      </c>
      <c r="AE123" s="10">
        <f t="shared" si="105"/>
        <v>36772.084364922484</v>
      </c>
    </row>
    <row r="124" spans="1:31" ht="15.75" customHeight="1" x14ac:dyDescent="0.2">
      <c r="A124" s="2" t="s">
        <v>69</v>
      </c>
      <c r="B124" s="13" t="s">
        <v>39</v>
      </c>
      <c r="C124" s="13"/>
      <c r="D124" s="10">
        <f t="shared" ref="D124:AE124" si="106">D123/11</f>
        <v>2236.3636363636365</v>
      </c>
      <c r="E124" s="10">
        <f t="shared" si="106"/>
        <v>2269.909090909091</v>
      </c>
      <c r="F124" s="10">
        <f t="shared" si="106"/>
        <v>2303.9577272727274</v>
      </c>
      <c r="G124" s="10">
        <f t="shared" si="106"/>
        <v>2338.5170931818179</v>
      </c>
      <c r="H124" s="10">
        <f t="shared" si="106"/>
        <v>2373.5948495795456</v>
      </c>
      <c r="I124" s="10">
        <f t="shared" si="106"/>
        <v>2409.1987723232382</v>
      </c>
      <c r="J124" s="10">
        <f t="shared" si="106"/>
        <v>2445.3367539080868</v>
      </c>
      <c r="K124" s="10">
        <f t="shared" si="106"/>
        <v>2482.0168052167082</v>
      </c>
      <c r="L124" s="10">
        <f t="shared" si="106"/>
        <v>2519.2470572949587</v>
      </c>
      <c r="M124" s="10">
        <f t="shared" si="106"/>
        <v>2557.0357631543829</v>
      </c>
      <c r="N124" s="10">
        <f t="shared" si="106"/>
        <v>2595.3912996016984</v>
      </c>
      <c r="O124" s="10">
        <f t="shared" si="106"/>
        <v>2634.3221690957243</v>
      </c>
      <c r="P124" s="10">
        <f t="shared" si="106"/>
        <v>2673.8370016321601</v>
      </c>
      <c r="Q124" s="10">
        <f t="shared" si="106"/>
        <v>2713.9445566566424</v>
      </c>
      <c r="R124" s="10">
        <f t="shared" si="106"/>
        <v>2754.6537250064921</v>
      </c>
      <c r="S124" s="10">
        <f t="shared" si="106"/>
        <v>2795.9735308815889</v>
      </c>
      <c r="T124" s="10">
        <f t="shared" si="106"/>
        <v>2837.9131338448128</v>
      </c>
      <c r="U124" s="10">
        <f t="shared" si="106"/>
        <v>2880.481830852485</v>
      </c>
      <c r="V124" s="10">
        <f t="shared" si="106"/>
        <v>2923.6890583152726</v>
      </c>
      <c r="W124" s="10">
        <f t="shared" si="106"/>
        <v>2967.5443941900016</v>
      </c>
      <c r="X124" s="10">
        <f t="shared" si="106"/>
        <v>3012.0575601028513</v>
      </c>
      <c r="Y124" s="10">
        <f t="shared" si="106"/>
        <v>3057.2384235043942</v>
      </c>
      <c r="Z124" s="10">
        <f t="shared" si="106"/>
        <v>3103.0969998569603</v>
      </c>
      <c r="AA124" s="10">
        <f t="shared" si="106"/>
        <v>3149.643454854815</v>
      </c>
      <c r="AB124" s="10">
        <f t="shared" si="106"/>
        <v>3196.8881066776376</v>
      </c>
      <c r="AC124" s="10">
        <f t="shared" si="106"/>
        <v>3244.8414282778017</v>
      </c>
      <c r="AD124" s="10">
        <f t="shared" si="106"/>
        <v>3293.5140497019688</v>
      </c>
      <c r="AE124" s="10">
        <f t="shared" si="106"/>
        <v>3342.9167604474987</v>
      </c>
    </row>
    <row r="125" spans="1:31" ht="15.75" customHeight="1" x14ac:dyDescent="0.2">
      <c r="A125" s="2"/>
      <c r="B125" s="11" t="s">
        <v>40</v>
      </c>
      <c r="C125" s="11"/>
      <c r="D125" s="10">
        <f t="shared" ref="D125:AE125" si="107">+D124/2</f>
        <v>1118.1818181818182</v>
      </c>
      <c r="E125" s="10">
        <f t="shared" si="107"/>
        <v>1134.9545454545455</v>
      </c>
      <c r="F125" s="10">
        <f t="shared" si="107"/>
        <v>1151.9788636363637</v>
      </c>
      <c r="G125" s="10">
        <f t="shared" si="107"/>
        <v>1169.258546590909</v>
      </c>
      <c r="H125" s="10">
        <f t="shared" si="107"/>
        <v>1186.7974247897728</v>
      </c>
      <c r="I125" s="10">
        <f t="shared" si="107"/>
        <v>1204.5993861616191</v>
      </c>
      <c r="J125" s="10">
        <f t="shared" si="107"/>
        <v>1222.6683769540434</v>
      </c>
      <c r="K125" s="10">
        <f t="shared" si="107"/>
        <v>1241.0084026083541</v>
      </c>
      <c r="L125" s="10">
        <f t="shared" si="107"/>
        <v>1259.6235286474794</v>
      </c>
      <c r="M125" s="10">
        <f t="shared" si="107"/>
        <v>1278.5178815771915</v>
      </c>
      <c r="N125" s="10">
        <f t="shared" si="107"/>
        <v>1297.6956498008492</v>
      </c>
      <c r="O125" s="10">
        <f t="shared" si="107"/>
        <v>1317.1610845478622</v>
      </c>
      <c r="P125" s="10">
        <f t="shared" si="107"/>
        <v>1336.91850081608</v>
      </c>
      <c r="Q125" s="10">
        <f t="shared" si="107"/>
        <v>1356.9722783283212</v>
      </c>
      <c r="R125" s="10">
        <f t="shared" si="107"/>
        <v>1377.326862503246</v>
      </c>
      <c r="S125" s="10">
        <f t="shared" si="107"/>
        <v>1397.9867654407944</v>
      </c>
      <c r="T125" s="10">
        <f t="shared" si="107"/>
        <v>1418.9565669224064</v>
      </c>
      <c r="U125" s="10">
        <f t="shared" si="107"/>
        <v>1440.2409154262425</v>
      </c>
      <c r="V125" s="10">
        <f t="shared" si="107"/>
        <v>1461.8445291576363</v>
      </c>
      <c r="W125" s="10">
        <f t="shared" si="107"/>
        <v>1483.7721970950008</v>
      </c>
      <c r="X125" s="10">
        <f t="shared" si="107"/>
        <v>1506.0287800514257</v>
      </c>
      <c r="Y125" s="10">
        <f t="shared" si="107"/>
        <v>1528.6192117521971</v>
      </c>
      <c r="Z125" s="10">
        <f t="shared" si="107"/>
        <v>1551.5484999284802</v>
      </c>
      <c r="AA125" s="10">
        <f t="shared" si="107"/>
        <v>1574.8217274274075</v>
      </c>
      <c r="AB125" s="10">
        <f t="shared" si="107"/>
        <v>1598.4440533388188</v>
      </c>
      <c r="AC125" s="10">
        <f t="shared" si="107"/>
        <v>1622.4207141389008</v>
      </c>
      <c r="AD125" s="10">
        <f t="shared" si="107"/>
        <v>1646.7570248509844</v>
      </c>
      <c r="AE125" s="10">
        <f t="shared" si="107"/>
        <v>1671.4583802237494</v>
      </c>
    </row>
    <row r="126" spans="1:31" ht="15.75" customHeight="1" x14ac:dyDescent="0.2">
      <c r="A126" s="17" t="s">
        <v>42</v>
      </c>
      <c r="B126" s="13" t="s">
        <v>41</v>
      </c>
      <c r="C126" s="13"/>
      <c r="D126" s="10">
        <f t="shared" ref="D126:AE126" si="108">D127*8</f>
        <v>120</v>
      </c>
      <c r="E126" s="10">
        <f t="shared" si="108"/>
        <v>121.8</v>
      </c>
      <c r="F126" s="10">
        <f t="shared" si="108"/>
        <v>123.627</v>
      </c>
      <c r="G126" s="10">
        <f t="shared" si="108"/>
        <v>125.481405</v>
      </c>
      <c r="H126" s="10">
        <f t="shared" si="108"/>
        <v>127.363626075</v>
      </c>
      <c r="I126" s="10">
        <f t="shared" si="108"/>
        <v>129.27408046612499</v>
      </c>
      <c r="J126" s="10">
        <f t="shared" si="108"/>
        <v>131.21319167311685</v>
      </c>
      <c r="K126" s="10">
        <f t="shared" si="108"/>
        <v>133.18138954821362</v>
      </c>
      <c r="L126" s="10">
        <f t="shared" si="108"/>
        <v>135.17911039143681</v>
      </c>
      <c r="M126" s="10">
        <f t="shared" si="108"/>
        <v>137.20679704730836</v>
      </c>
      <c r="N126" s="10">
        <f t="shared" si="108"/>
        <v>139.26489900301797</v>
      </c>
      <c r="O126" s="10">
        <f t="shared" si="108"/>
        <v>141.35387248806325</v>
      </c>
      <c r="P126" s="10">
        <f t="shared" si="108"/>
        <v>143.4741805753842</v>
      </c>
      <c r="Q126" s="10">
        <f t="shared" si="108"/>
        <v>145.62629328401496</v>
      </c>
      <c r="R126" s="10">
        <f t="shared" si="108"/>
        <v>147.81068768327518</v>
      </c>
      <c r="S126" s="10">
        <f t="shared" si="108"/>
        <v>150.02784799852429</v>
      </c>
      <c r="T126" s="10">
        <f t="shared" si="108"/>
        <v>152.27826571850215</v>
      </c>
      <c r="U126" s="10">
        <f t="shared" si="108"/>
        <v>154.56243970427968</v>
      </c>
      <c r="V126" s="10">
        <f t="shared" si="108"/>
        <v>156.88087629984389</v>
      </c>
      <c r="W126" s="10">
        <f t="shared" si="108"/>
        <v>159.23408944434155</v>
      </c>
      <c r="X126" s="10">
        <f t="shared" si="108"/>
        <v>161.62260078600667</v>
      </c>
      <c r="Y126" s="10">
        <f t="shared" si="108"/>
        <v>164.04693979779677</v>
      </c>
      <c r="Z126" s="10">
        <f t="shared" si="108"/>
        <v>166.50764389476373</v>
      </c>
      <c r="AA126" s="10">
        <f t="shared" si="108"/>
        <v>169.0052585531852</v>
      </c>
      <c r="AB126" s="10">
        <f t="shared" si="108"/>
        <v>171.54033743148298</v>
      </c>
      <c r="AC126" s="10">
        <f t="shared" si="108"/>
        <v>174.11344249295522</v>
      </c>
      <c r="AD126" s="10">
        <f t="shared" si="108"/>
        <v>176.72514413034955</v>
      </c>
      <c r="AE126" s="10">
        <f t="shared" si="108"/>
        <v>179.37602129230478</v>
      </c>
    </row>
    <row r="127" spans="1:31" ht="15.75" customHeight="1" x14ac:dyDescent="0.2">
      <c r="A127" s="17"/>
      <c r="B127" s="13" t="s">
        <v>42</v>
      </c>
      <c r="C127" s="13"/>
      <c r="D127" s="10">
        <v>15</v>
      </c>
      <c r="E127" s="10">
        <f t="shared" ref="E127:AE127" si="109">SUM(D127*1.5%)+D127</f>
        <v>15.225</v>
      </c>
      <c r="F127" s="10">
        <f t="shared" si="109"/>
        <v>15.453374999999999</v>
      </c>
      <c r="G127" s="10">
        <f t="shared" si="109"/>
        <v>15.685175624999999</v>
      </c>
      <c r="H127" s="10">
        <f t="shared" si="109"/>
        <v>15.920453259375</v>
      </c>
      <c r="I127" s="10">
        <f t="shared" si="109"/>
        <v>16.159260058265623</v>
      </c>
      <c r="J127" s="10">
        <f t="shared" si="109"/>
        <v>16.401648959139607</v>
      </c>
      <c r="K127" s="10">
        <f t="shared" si="109"/>
        <v>16.647673693526702</v>
      </c>
      <c r="L127" s="10">
        <f t="shared" si="109"/>
        <v>16.897388798929601</v>
      </c>
      <c r="M127" s="10">
        <f t="shared" si="109"/>
        <v>17.150849630913545</v>
      </c>
      <c r="N127" s="10">
        <f t="shared" si="109"/>
        <v>17.408112375377247</v>
      </c>
      <c r="O127" s="10">
        <f t="shared" si="109"/>
        <v>17.669234061007906</v>
      </c>
      <c r="P127" s="10">
        <f t="shared" si="109"/>
        <v>17.934272571923024</v>
      </c>
      <c r="Q127" s="10">
        <f t="shared" si="109"/>
        <v>18.20328666050187</v>
      </c>
      <c r="R127" s="10">
        <f t="shared" si="109"/>
        <v>18.476335960409397</v>
      </c>
      <c r="S127" s="10">
        <f t="shared" si="109"/>
        <v>18.753480999815537</v>
      </c>
      <c r="T127" s="10">
        <f t="shared" si="109"/>
        <v>19.034783214812769</v>
      </c>
      <c r="U127" s="10">
        <f t="shared" si="109"/>
        <v>19.32030496303496</v>
      </c>
      <c r="V127" s="10">
        <f t="shared" si="109"/>
        <v>19.610109537480486</v>
      </c>
      <c r="W127" s="10">
        <f t="shared" si="109"/>
        <v>19.904261180542694</v>
      </c>
      <c r="X127" s="10">
        <f t="shared" si="109"/>
        <v>20.202825098250834</v>
      </c>
      <c r="Y127" s="10">
        <f t="shared" si="109"/>
        <v>20.505867474724596</v>
      </c>
      <c r="Z127" s="10">
        <f t="shared" si="109"/>
        <v>20.813455486845466</v>
      </c>
      <c r="AA127" s="10">
        <f t="shared" si="109"/>
        <v>21.12565731914815</v>
      </c>
      <c r="AB127" s="10">
        <f t="shared" si="109"/>
        <v>21.442542178935373</v>
      </c>
      <c r="AC127" s="10">
        <f t="shared" si="109"/>
        <v>21.764180311619402</v>
      </c>
      <c r="AD127" s="10">
        <f t="shared" si="109"/>
        <v>22.090643016293694</v>
      </c>
      <c r="AE127" s="10">
        <f t="shared" si="109"/>
        <v>22.422002661538098</v>
      </c>
    </row>
    <row r="128" spans="1:31" ht="15.75" customHeight="1" x14ac:dyDescent="0.2">
      <c r="J128" s="2"/>
    </row>
    <row r="129" spans="1:31" ht="15.75" customHeight="1" x14ac:dyDescent="0.2">
      <c r="A129" s="9" t="s">
        <v>70</v>
      </c>
      <c r="B129" s="9">
        <v>2400</v>
      </c>
      <c r="C129" s="9"/>
      <c r="D129" s="10">
        <f t="shared" ref="D129:AE129" si="110">D132*205</f>
        <v>28700</v>
      </c>
      <c r="E129" s="10">
        <f t="shared" si="110"/>
        <v>29130.5</v>
      </c>
      <c r="F129" s="10">
        <f t="shared" si="110"/>
        <v>29567.457499999997</v>
      </c>
      <c r="G129" s="10">
        <f t="shared" si="110"/>
        <v>30010.9693625</v>
      </c>
      <c r="H129" s="10">
        <f t="shared" si="110"/>
        <v>30461.133902937498</v>
      </c>
      <c r="I129" s="10">
        <f t="shared" si="110"/>
        <v>30918.050911481561</v>
      </c>
      <c r="J129" s="10">
        <f t="shared" si="110"/>
        <v>31381.821675153788</v>
      </c>
      <c r="K129" s="10">
        <f t="shared" si="110"/>
        <v>31852.549000281091</v>
      </c>
      <c r="L129" s="10">
        <f t="shared" si="110"/>
        <v>32330.337235285311</v>
      </c>
      <c r="M129" s="10">
        <f t="shared" si="110"/>
        <v>32815.292293814593</v>
      </c>
      <c r="N129" s="10">
        <f t="shared" si="110"/>
        <v>33307.521678221812</v>
      </c>
      <c r="O129" s="10">
        <f t="shared" si="110"/>
        <v>33807.134503395137</v>
      </c>
      <c r="P129" s="10">
        <f t="shared" si="110"/>
        <v>34314.24152094606</v>
      </c>
      <c r="Q129" s="10">
        <f t="shared" si="110"/>
        <v>34828.955143760249</v>
      </c>
      <c r="R129" s="10">
        <f t="shared" si="110"/>
        <v>35351.389470916656</v>
      </c>
      <c r="S129" s="10">
        <f t="shared" si="110"/>
        <v>35881.660312980406</v>
      </c>
      <c r="T129" s="10">
        <f t="shared" si="110"/>
        <v>36419.88521767511</v>
      </c>
      <c r="U129" s="10">
        <f t="shared" si="110"/>
        <v>36966.18349594024</v>
      </c>
      <c r="V129" s="10">
        <f t="shared" si="110"/>
        <v>37520.676248379343</v>
      </c>
      <c r="W129" s="10">
        <f t="shared" si="110"/>
        <v>38083.486392105035</v>
      </c>
      <c r="X129" s="10">
        <f t="shared" si="110"/>
        <v>38654.738687986603</v>
      </c>
      <c r="Y129" s="10">
        <f t="shared" si="110"/>
        <v>39234.559768306404</v>
      </c>
      <c r="Z129" s="10">
        <f t="shared" si="110"/>
        <v>39823.078164831</v>
      </c>
      <c r="AA129" s="10">
        <f t="shared" si="110"/>
        <v>40420.424337303462</v>
      </c>
      <c r="AB129" s="10">
        <f t="shared" si="110"/>
        <v>41026.730702363013</v>
      </c>
      <c r="AC129" s="10">
        <f t="shared" si="110"/>
        <v>41642.131662898457</v>
      </c>
      <c r="AD129" s="10">
        <f t="shared" si="110"/>
        <v>42266.763637841934</v>
      </c>
      <c r="AE129" s="10">
        <f t="shared" si="110"/>
        <v>42900.765092409565</v>
      </c>
    </row>
    <row r="130" spans="1:31" ht="15.75" customHeight="1" x14ac:dyDescent="0.2">
      <c r="A130" s="2" t="s">
        <v>69</v>
      </c>
      <c r="B130" s="13" t="s">
        <v>39</v>
      </c>
      <c r="C130" s="13"/>
      <c r="D130" s="10">
        <f t="shared" ref="D130:AE130" si="111">D129/11</f>
        <v>2609.090909090909</v>
      </c>
      <c r="E130" s="10">
        <f t="shared" si="111"/>
        <v>2648.2272727272725</v>
      </c>
      <c r="F130" s="10">
        <f t="shared" si="111"/>
        <v>2687.9506818181817</v>
      </c>
      <c r="G130" s="10">
        <f t="shared" si="111"/>
        <v>2728.2699420454546</v>
      </c>
      <c r="H130" s="10">
        <f t="shared" si="111"/>
        <v>2769.193991176136</v>
      </c>
      <c r="I130" s="10">
        <f t="shared" si="111"/>
        <v>2810.7319010437782</v>
      </c>
      <c r="J130" s="10">
        <f t="shared" si="111"/>
        <v>2852.8928795594352</v>
      </c>
      <c r="K130" s="10">
        <f t="shared" si="111"/>
        <v>2895.6862727528264</v>
      </c>
      <c r="L130" s="10">
        <f t="shared" si="111"/>
        <v>2939.1215668441191</v>
      </c>
      <c r="M130" s="10">
        <f t="shared" si="111"/>
        <v>2983.208390346781</v>
      </c>
      <c r="N130" s="10">
        <f t="shared" si="111"/>
        <v>3027.956516201983</v>
      </c>
      <c r="O130" s="10">
        <f t="shared" si="111"/>
        <v>3073.3758639450125</v>
      </c>
      <c r="P130" s="10">
        <f t="shared" si="111"/>
        <v>3119.4765019041874</v>
      </c>
      <c r="Q130" s="10">
        <f t="shared" si="111"/>
        <v>3166.26864943275</v>
      </c>
      <c r="R130" s="10">
        <f t="shared" si="111"/>
        <v>3213.7626791742414</v>
      </c>
      <c r="S130" s="10">
        <f t="shared" si="111"/>
        <v>3261.9691193618551</v>
      </c>
      <c r="T130" s="10">
        <f t="shared" si="111"/>
        <v>3310.8986561522829</v>
      </c>
      <c r="U130" s="10">
        <f t="shared" si="111"/>
        <v>3360.5621359945671</v>
      </c>
      <c r="V130" s="10">
        <f t="shared" si="111"/>
        <v>3410.9705680344855</v>
      </c>
      <c r="W130" s="10">
        <f t="shared" si="111"/>
        <v>3462.1351265550034</v>
      </c>
      <c r="X130" s="10">
        <f t="shared" si="111"/>
        <v>3514.0671534533276</v>
      </c>
      <c r="Y130" s="10">
        <f t="shared" si="111"/>
        <v>3566.7781607551278</v>
      </c>
      <c r="Z130" s="10">
        <f t="shared" si="111"/>
        <v>3620.2798331664544</v>
      </c>
      <c r="AA130" s="10">
        <f t="shared" si="111"/>
        <v>3674.5840306639511</v>
      </c>
      <c r="AB130" s="10">
        <f t="shared" si="111"/>
        <v>3729.7027911239102</v>
      </c>
      <c r="AC130" s="10">
        <f t="shared" si="111"/>
        <v>3785.6483329907687</v>
      </c>
      <c r="AD130" s="10">
        <f t="shared" si="111"/>
        <v>3842.4330579856305</v>
      </c>
      <c r="AE130" s="10">
        <f t="shared" si="111"/>
        <v>3900.0695538554151</v>
      </c>
    </row>
    <row r="131" spans="1:31" ht="15.75" customHeight="1" x14ac:dyDescent="0.2">
      <c r="A131" s="2"/>
      <c r="B131" s="11" t="s">
        <v>40</v>
      </c>
      <c r="C131" s="11"/>
      <c r="D131" s="10">
        <f t="shared" ref="D131:AE131" si="112">+D130/2</f>
        <v>1304.5454545454545</v>
      </c>
      <c r="E131" s="10">
        <f t="shared" si="112"/>
        <v>1324.1136363636363</v>
      </c>
      <c r="F131" s="10">
        <f t="shared" si="112"/>
        <v>1343.9753409090908</v>
      </c>
      <c r="G131" s="10">
        <f t="shared" si="112"/>
        <v>1364.1349710227273</v>
      </c>
      <c r="H131" s="10">
        <f t="shared" si="112"/>
        <v>1384.596995588068</v>
      </c>
      <c r="I131" s="10">
        <f t="shared" si="112"/>
        <v>1405.3659505218891</v>
      </c>
      <c r="J131" s="10">
        <f t="shared" si="112"/>
        <v>1426.4464397797176</v>
      </c>
      <c r="K131" s="10">
        <f t="shared" si="112"/>
        <v>1447.8431363764132</v>
      </c>
      <c r="L131" s="10">
        <f t="shared" si="112"/>
        <v>1469.5607834220596</v>
      </c>
      <c r="M131" s="10">
        <f t="shared" si="112"/>
        <v>1491.6041951733905</v>
      </c>
      <c r="N131" s="10">
        <f t="shared" si="112"/>
        <v>1513.9782581009915</v>
      </c>
      <c r="O131" s="10">
        <f t="shared" si="112"/>
        <v>1536.6879319725062</v>
      </c>
      <c r="P131" s="10">
        <f t="shared" si="112"/>
        <v>1559.7382509520937</v>
      </c>
      <c r="Q131" s="10">
        <f t="shared" si="112"/>
        <v>1583.134324716375</v>
      </c>
      <c r="R131" s="10">
        <f t="shared" si="112"/>
        <v>1606.8813395871207</v>
      </c>
      <c r="S131" s="10">
        <f t="shared" si="112"/>
        <v>1630.9845596809275</v>
      </c>
      <c r="T131" s="10">
        <f t="shared" si="112"/>
        <v>1655.4493280761415</v>
      </c>
      <c r="U131" s="10">
        <f t="shared" si="112"/>
        <v>1680.2810679972836</v>
      </c>
      <c r="V131" s="10">
        <f t="shared" si="112"/>
        <v>1705.4852840172427</v>
      </c>
      <c r="W131" s="10">
        <f t="shared" si="112"/>
        <v>1731.0675632775017</v>
      </c>
      <c r="X131" s="10">
        <f t="shared" si="112"/>
        <v>1757.0335767266638</v>
      </c>
      <c r="Y131" s="10">
        <f t="shared" si="112"/>
        <v>1783.3890803775639</v>
      </c>
      <c r="Z131" s="10">
        <f t="shared" si="112"/>
        <v>1810.1399165832272</v>
      </c>
      <c r="AA131" s="10">
        <f t="shared" si="112"/>
        <v>1837.2920153319756</v>
      </c>
      <c r="AB131" s="10">
        <f t="shared" si="112"/>
        <v>1864.8513955619551</v>
      </c>
      <c r="AC131" s="10">
        <f t="shared" si="112"/>
        <v>1892.8241664953844</v>
      </c>
      <c r="AD131" s="10">
        <f t="shared" si="112"/>
        <v>1921.2165289928153</v>
      </c>
      <c r="AE131" s="10">
        <f t="shared" si="112"/>
        <v>1950.0347769277075</v>
      </c>
    </row>
    <row r="132" spans="1:31" ht="15.75" customHeight="1" x14ac:dyDescent="0.2">
      <c r="A132" s="17" t="s">
        <v>42</v>
      </c>
      <c r="B132" s="13" t="s">
        <v>41</v>
      </c>
      <c r="C132" s="13"/>
      <c r="D132" s="10">
        <f t="shared" ref="D132:AE132" si="113">D133*8</f>
        <v>140</v>
      </c>
      <c r="E132" s="10">
        <f t="shared" si="113"/>
        <v>142.1</v>
      </c>
      <c r="F132" s="10">
        <f t="shared" si="113"/>
        <v>144.23149999999998</v>
      </c>
      <c r="G132" s="10">
        <f t="shared" si="113"/>
        <v>146.39497249999999</v>
      </c>
      <c r="H132" s="10">
        <f t="shared" si="113"/>
        <v>148.5908970875</v>
      </c>
      <c r="I132" s="10">
        <f t="shared" si="113"/>
        <v>150.81976054381249</v>
      </c>
      <c r="J132" s="10">
        <f t="shared" si="113"/>
        <v>153.08205695196969</v>
      </c>
      <c r="K132" s="10">
        <f t="shared" si="113"/>
        <v>155.37828780624923</v>
      </c>
      <c r="L132" s="10">
        <f t="shared" si="113"/>
        <v>157.70896212334299</v>
      </c>
      <c r="M132" s="10">
        <f t="shared" si="113"/>
        <v>160.07459655519312</v>
      </c>
      <c r="N132" s="10">
        <f t="shared" si="113"/>
        <v>162.47571550352103</v>
      </c>
      <c r="O132" s="10">
        <f t="shared" si="113"/>
        <v>164.91285123607383</v>
      </c>
      <c r="P132" s="10">
        <f t="shared" si="113"/>
        <v>167.38654400461493</v>
      </c>
      <c r="Q132" s="10">
        <f t="shared" si="113"/>
        <v>169.89734216468415</v>
      </c>
      <c r="R132" s="10">
        <f t="shared" si="113"/>
        <v>172.44580229715442</v>
      </c>
      <c r="S132" s="10">
        <f t="shared" si="113"/>
        <v>175.03248933161174</v>
      </c>
      <c r="T132" s="10">
        <f t="shared" si="113"/>
        <v>177.65797667158591</v>
      </c>
      <c r="U132" s="10">
        <f t="shared" si="113"/>
        <v>180.32284632165971</v>
      </c>
      <c r="V132" s="10">
        <f t="shared" si="113"/>
        <v>183.0276890164846</v>
      </c>
      <c r="W132" s="10">
        <f t="shared" si="113"/>
        <v>185.77310435173186</v>
      </c>
      <c r="X132" s="10">
        <f t="shared" si="113"/>
        <v>188.55970091700783</v>
      </c>
      <c r="Y132" s="10">
        <f t="shared" si="113"/>
        <v>191.38809643076294</v>
      </c>
      <c r="Z132" s="10">
        <f t="shared" si="113"/>
        <v>194.25891787722438</v>
      </c>
      <c r="AA132" s="10">
        <f t="shared" si="113"/>
        <v>197.17280164538275</v>
      </c>
      <c r="AB132" s="10">
        <f t="shared" si="113"/>
        <v>200.13039367006348</v>
      </c>
      <c r="AC132" s="10">
        <f t="shared" si="113"/>
        <v>203.13234957511443</v>
      </c>
      <c r="AD132" s="10">
        <f t="shared" si="113"/>
        <v>206.17933481874115</v>
      </c>
      <c r="AE132" s="10">
        <f t="shared" si="113"/>
        <v>209.27202484102227</v>
      </c>
    </row>
    <row r="133" spans="1:31" ht="15.75" customHeight="1" x14ac:dyDescent="0.2">
      <c r="A133" s="17"/>
      <c r="B133" s="13" t="s">
        <v>42</v>
      </c>
      <c r="C133" s="13"/>
      <c r="D133" s="10">
        <v>17.5</v>
      </c>
      <c r="E133" s="10">
        <f t="shared" ref="E133:AE133" si="114">SUM(D133*1.5%)+D133</f>
        <v>17.762499999999999</v>
      </c>
      <c r="F133" s="10">
        <f t="shared" si="114"/>
        <v>18.028937499999998</v>
      </c>
      <c r="G133" s="10">
        <f t="shared" si="114"/>
        <v>18.299371562499999</v>
      </c>
      <c r="H133" s="10">
        <f t="shared" si="114"/>
        <v>18.5738621359375</v>
      </c>
      <c r="I133" s="10">
        <f t="shared" si="114"/>
        <v>18.852470067976562</v>
      </c>
      <c r="J133" s="10">
        <f t="shared" si="114"/>
        <v>19.135257118996211</v>
      </c>
      <c r="K133" s="10">
        <f t="shared" si="114"/>
        <v>19.422285975781154</v>
      </c>
      <c r="L133" s="10">
        <f t="shared" si="114"/>
        <v>19.713620265417873</v>
      </c>
      <c r="M133" s="10">
        <f t="shared" si="114"/>
        <v>20.009324569399141</v>
      </c>
      <c r="N133" s="10">
        <f t="shared" si="114"/>
        <v>20.309464437940129</v>
      </c>
      <c r="O133" s="10">
        <f t="shared" si="114"/>
        <v>20.614106404509229</v>
      </c>
      <c r="P133" s="10">
        <f t="shared" si="114"/>
        <v>20.923318000576867</v>
      </c>
      <c r="Q133" s="10">
        <f t="shared" si="114"/>
        <v>21.237167770585518</v>
      </c>
      <c r="R133" s="10">
        <f t="shared" si="114"/>
        <v>21.555725287144302</v>
      </c>
      <c r="S133" s="10">
        <f t="shared" si="114"/>
        <v>21.879061166451468</v>
      </c>
      <c r="T133" s="10">
        <f t="shared" si="114"/>
        <v>22.207247083948239</v>
      </c>
      <c r="U133" s="10">
        <f t="shared" si="114"/>
        <v>22.540355790207464</v>
      </c>
      <c r="V133" s="10">
        <f t="shared" si="114"/>
        <v>22.878461127060575</v>
      </c>
      <c r="W133" s="10">
        <f t="shared" si="114"/>
        <v>23.221638043966482</v>
      </c>
      <c r="X133" s="10">
        <f t="shared" si="114"/>
        <v>23.569962614625979</v>
      </c>
      <c r="Y133" s="10">
        <f t="shared" si="114"/>
        <v>23.923512053845368</v>
      </c>
      <c r="Z133" s="10">
        <f t="shared" si="114"/>
        <v>24.282364734653047</v>
      </c>
      <c r="AA133" s="10">
        <f t="shared" si="114"/>
        <v>24.646600205672843</v>
      </c>
      <c r="AB133" s="10">
        <f t="shared" si="114"/>
        <v>25.016299208757935</v>
      </c>
      <c r="AC133" s="10">
        <f t="shared" si="114"/>
        <v>25.391543696889304</v>
      </c>
      <c r="AD133" s="10">
        <f t="shared" si="114"/>
        <v>25.772416852342644</v>
      </c>
      <c r="AE133" s="10">
        <f t="shared" si="114"/>
        <v>26.159003105127784</v>
      </c>
    </row>
    <row r="134" spans="1:31" ht="15.75" customHeight="1" x14ac:dyDescent="0.2">
      <c r="A134" s="17"/>
      <c r="J134" s="2"/>
    </row>
    <row r="135" spans="1:31" ht="15.75" customHeight="1" x14ac:dyDescent="0.2">
      <c r="A135" s="9" t="s">
        <v>71</v>
      </c>
      <c r="B135" s="9">
        <v>2400</v>
      </c>
      <c r="C135" s="9"/>
      <c r="D135" s="10">
        <f t="shared" ref="D135:AE135" si="115">D138*205</f>
        <v>32800</v>
      </c>
      <c r="E135" s="10">
        <f t="shared" si="115"/>
        <v>33292</v>
      </c>
      <c r="F135" s="10">
        <f t="shared" si="115"/>
        <v>33791.380000000005</v>
      </c>
      <c r="G135" s="10">
        <f t="shared" si="115"/>
        <v>34298.250700000004</v>
      </c>
      <c r="H135" s="10">
        <f t="shared" si="115"/>
        <v>34812.724460500001</v>
      </c>
      <c r="I135" s="10">
        <f t="shared" si="115"/>
        <v>35334.9153274075</v>
      </c>
      <c r="J135" s="10">
        <f t="shared" si="115"/>
        <v>35864.93905731861</v>
      </c>
      <c r="K135" s="10">
        <f t="shared" si="115"/>
        <v>36402.913143178397</v>
      </c>
      <c r="L135" s="10">
        <f t="shared" si="115"/>
        <v>36948.956840326071</v>
      </c>
      <c r="M135" s="10">
        <f t="shared" si="115"/>
        <v>37503.191192930964</v>
      </c>
      <c r="N135" s="10">
        <f t="shared" si="115"/>
        <v>38065.739060824926</v>
      </c>
      <c r="O135" s="10">
        <f t="shared" si="115"/>
        <v>38636.725146737299</v>
      </c>
      <c r="P135" s="10">
        <f t="shared" si="115"/>
        <v>39216.276023938364</v>
      </c>
      <c r="Q135" s="10">
        <f t="shared" si="115"/>
        <v>39804.520164297435</v>
      </c>
      <c r="R135" s="10">
        <f t="shared" si="115"/>
        <v>40401.587966761901</v>
      </c>
      <c r="S135" s="10">
        <f t="shared" si="115"/>
        <v>41007.611786263325</v>
      </c>
      <c r="T135" s="10">
        <f t="shared" si="115"/>
        <v>41622.725963057273</v>
      </c>
      <c r="U135" s="10">
        <f t="shared" si="115"/>
        <v>42247.066852503136</v>
      </c>
      <c r="V135" s="10">
        <f t="shared" si="115"/>
        <v>42880.772855290685</v>
      </c>
      <c r="W135" s="10">
        <f t="shared" si="115"/>
        <v>43523.984448120042</v>
      </c>
      <c r="X135" s="10">
        <f t="shared" si="115"/>
        <v>44176.84421484184</v>
      </c>
      <c r="Y135" s="10">
        <f t="shared" si="115"/>
        <v>44839.49687806447</v>
      </c>
      <c r="Z135" s="10">
        <f t="shared" si="115"/>
        <v>45512.089331235438</v>
      </c>
      <c r="AA135" s="10">
        <f t="shared" si="115"/>
        <v>46194.770671203965</v>
      </c>
      <c r="AB135" s="10">
        <f t="shared" si="115"/>
        <v>46887.692231272027</v>
      </c>
      <c r="AC135" s="10">
        <f t="shared" si="115"/>
        <v>47591.007614741109</v>
      </c>
      <c r="AD135" s="10">
        <f t="shared" si="115"/>
        <v>48304.872728962226</v>
      </c>
      <c r="AE135" s="10">
        <f t="shared" si="115"/>
        <v>49029.44581989666</v>
      </c>
    </row>
    <row r="136" spans="1:31" ht="15.75" customHeight="1" x14ac:dyDescent="0.2">
      <c r="A136" s="2" t="s">
        <v>69</v>
      </c>
      <c r="B136" s="13" t="s">
        <v>39</v>
      </c>
      <c r="C136" s="13"/>
      <c r="D136" s="10">
        <f t="shared" ref="D136:AE136" si="116">D135/11</f>
        <v>2981.818181818182</v>
      </c>
      <c r="E136" s="10">
        <f t="shared" si="116"/>
        <v>3026.5454545454545</v>
      </c>
      <c r="F136" s="10">
        <f t="shared" si="116"/>
        <v>3071.9436363636369</v>
      </c>
      <c r="G136" s="10">
        <f t="shared" si="116"/>
        <v>3118.0227909090913</v>
      </c>
      <c r="H136" s="10">
        <f t="shared" si="116"/>
        <v>3164.7931327727274</v>
      </c>
      <c r="I136" s="10">
        <f t="shared" si="116"/>
        <v>3212.2650297643181</v>
      </c>
      <c r="J136" s="10">
        <f t="shared" si="116"/>
        <v>3260.4490052107826</v>
      </c>
      <c r="K136" s="10">
        <f t="shared" si="116"/>
        <v>3309.3557402889451</v>
      </c>
      <c r="L136" s="10">
        <f t="shared" si="116"/>
        <v>3358.9960763932791</v>
      </c>
      <c r="M136" s="10">
        <f t="shared" si="116"/>
        <v>3409.3810175391786</v>
      </c>
      <c r="N136" s="10">
        <f t="shared" si="116"/>
        <v>3460.5217328022659</v>
      </c>
      <c r="O136" s="10">
        <f t="shared" si="116"/>
        <v>3512.4295587942997</v>
      </c>
      <c r="P136" s="10">
        <f t="shared" si="116"/>
        <v>3565.1160021762148</v>
      </c>
      <c r="Q136" s="10">
        <f t="shared" si="116"/>
        <v>3618.5927422088575</v>
      </c>
      <c r="R136" s="10">
        <f t="shared" si="116"/>
        <v>3672.8716333419911</v>
      </c>
      <c r="S136" s="10">
        <f t="shared" si="116"/>
        <v>3727.9647078421203</v>
      </c>
      <c r="T136" s="10">
        <f t="shared" si="116"/>
        <v>3783.8841784597521</v>
      </c>
      <c r="U136" s="10">
        <f t="shared" si="116"/>
        <v>3840.6424411366488</v>
      </c>
      <c r="V136" s="10">
        <f t="shared" si="116"/>
        <v>3898.2520777536988</v>
      </c>
      <c r="W136" s="10">
        <f t="shared" si="116"/>
        <v>3956.7258589200037</v>
      </c>
      <c r="X136" s="10">
        <f t="shared" si="116"/>
        <v>4016.0767468038034</v>
      </c>
      <c r="Y136" s="10">
        <f t="shared" si="116"/>
        <v>4076.317898005861</v>
      </c>
      <c r="Z136" s="10">
        <f t="shared" si="116"/>
        <v>4137.4626664759489</v>
      </c>
      <c r="AA136" s="10">
        <f t="shared" si="116"/>
        <v>4199.5246064730882</v>
      </c>
      <c r="AB136" s="10">
        <f t="shared" si="116"/>
        <v>4262.5174755701846</v>
      </c>
      <c r="AC136" s="10">
        <f t="shared" si="116"/>
        <v>4326.4552377037371</v>
      </c>
      <c r="AD136" s="10">
        <f t="shared" si="116"/>
        <v>4391.3520662692936</v>
      </c>
      <c r="AE136" s="10">
        <f t="shared" si="116"/>
        <v>4457.2223472633332</v>
      </c>
    </row>
    <row r="137" spans="1:31" ht="15.75" customHeight="1" x14ac:dyDescent="0.2">
      <c r="A137" s="2"/>
      <c r="B137" s="11" t="s">
        <v>40</v>
      </c>
      <c r="C137" s="11"/>
      <c r="D137" s="10">
        <f t="shared" ref="D137:AE137" si="117">+D136/2</f>
        <v>1490.909090909091</v>
      </c>
      <c r="E137" s="10">
        <f t="shared" si="117"/>
        <v>1513.2727272727273</v>
      </c>
      <c r="F137" s="10">
        <f t="shared" si="117"/>
        <v>1535.9718181818184</v>
      </c>
      <c r="G137" s="10">
        <f t="shared" si="117"/>
        <v>1559.0113954545457</v>
      </c>
      <c r="H137" s="10">
        <f t="shared" si="117"/>
        <v>1582.3965663863637</v>
      </c>
      <c r="I137" s="10">
        <f t="shared" si="117"/>
        <v>1606.1325148821591</v>
      </c>
      <c r="J137" s="10">
        <f t="shared" si="117"/>
        <v>1630.2245026053913</v>
      </c>
      <c r="K137" s="10">
        <f t="shared" si="117"/>
        <v>1654.6778701444725</v>
      </c>
      <c r="L137" s="10">
        <f t="shared" si="117"/>
        <v>1679.4980381966395</v>
      </c>
      <c r="M137" s="10">
        <f t="shared" si="117"/>
        <v>1704.6905087695893</v>
      </c>
      <c r="N137" s="10">
        <f t="shared" si="117"/>
        <v>1730.2608664011329</v>
      </c>
      <c r="O137" s="10">
        <f t="shared" si="117"/>
        <v>1756.2147793971499</v>
      </c>
      <c r="P137" s="10">
        <f t="shared" si="117"/>
        <v>1782.5580010881074</v>
      </c>
      <c r="Q137" s="10">
        <f t="shared" si="117"/>
        <v>1809.2963711044288</v>
      </c>
      <c r="R137" s="10">
        <f t="shared" si="117"/>
        <v>1836.4358166709956</v>
      </c>
      <c r="S137" s="10">
        <f t="shared" si="117"/>
        <v>1863.9823539210602</v>
      </c>
      <c r="T137" s="10">
        <f t="shared" si="117"/>
        <v>1891.942089229876</v>
      </c>
      <c r="U137" s="10">
        <f t="shared" si="117"/>
        <v>1920.3212205683244</v>
      </c>
      <c r="V137" s="10">
        <f t="shared" si="117"/>
        <v>1949.1260388768494</v>
      </c>
      <c r="W137" s="10">
        <f t="shared" si="117"/>
        <v>1978.3629294600019</v>
      </c>
      <c r="X137" s="10">
        <f t="shared" si="117"/>
        <v>2008.0383734019017</v>
      </c>
      <c r="Y137" s="10">
        <f t="shared" si="117"/>
        <v>2038.1589490029305</v>
      </c>
      <c r="Z137" s="10">
        <f t="shared" si="117"/>
        <v>2068.7313332379745</v>
      </c>
      <c r="AA137" s="10">
        <f t="shared" si="117"/>
        <v>2099.7623032365441</v>
      </c>
      <c r="AB137" s="10">
        <f t="shared" si="117"/>
        <v>2131.2587377850923</v>
      </c>
      <c r="AC137" s="10">
        <f t="shared" si="117"/>
        <v>2163.2276188518686</v>
      </c>
      <c r="AD137" s="10">
        <f t="shared" si="117"/>
        <v>2195.6760331346468</v>
      </c>
      <c r="AE137" s="10">
        <f t="shared" si="117"/>
        <v>2228.6111736316666</v>
      </c>
    </row>
    <row r="138" spans="1:31" ht="15.75" customHeight="1" x14ac:dyDescent="0.2">
      <c r="A138" s="17"/>
      <c r="B138" s="13" t="s">
        <v>41</v>
      </c>
      <c r="C138" s="13"/>
      <c r="D138" s="10">
        <f t="shared" ref="D138:AE138" si="118">D139*8</f>
        <v>160</v>
      </c>
      <c r="E138" s="10">
        <f t="shared" si="118"/>
        <v>162.4</v>
      </c>
      <c r="F138" s="10">
        <f t="shared" si="118"/>
        <v>164.83600000000001</v>
      </c>
      <c r="G138" s="10">
        <f t="shared" si="118"/>
        <v>167.30854000000002</v>
      </c>
      <c r="H138" s="10">
        <f t="shared" si="118"/>
        <v>169.81816810000001</v>
      </c>
      <c r="I138" s="10">
        <f t="shared" si="118"/>
        <v>172.3654406215</v>
      </c>
      <c r="J138" s="10">
        <f t="shared" si="118"/>
        <v>174.9509222308225</v>
      </c>
      <c r="K138" s="10">
        <f t="shared" si="118"/>
        <v>177.57518606428485</v>
      </c>
      <c r="L138" s="10">
        <f t="shared" si="118"/>
        <v>180.23881385524913</v>
      </c>
      <c r="M138" s="10">
        <f t="shared" si="118"/>
        <v>182.94239606307787</v>
      </c>
      <c r="N138" s="10">
        <f t="shared" si="118"/>
        <v>185.68653200402403</v>
      </c>
      <c r="O138" s="10">
        <f t="shared" si="118"/>
        <v>188.47182998408439</v>
      </c>
      <c r="P138" s="10">
        <f t="shared" si="118"/>
        <v>191.29890743384567</v>
      </c>
      <c r="Q138" s="10">
        <f t="shared" si="118"/>
        <v>194.16839104535336</v>
      </c>
      <c r="R138" s="10">
        <f t="shared" si="118"/>
        <v>197.08091691103365</v>
      </c>
      <c r="S138" s="10">
        <f t="shared" si="118"/>
        <v>200.03713066469916</v>
      </c>
      <c r="T138" s="10">
        <f t="shared" si="118"/>
        <v>203.03768762466964</v>
      </c>
      <c r="U138" s="10">
        <f t="shared" si="118"/>
        <v>206.08325293903968</v>
      </c>
      <c r="V138" s="10">
        <f t="shared" si="118"/>
        <v>209.17450173312528</v>
      </c>
      <c r="W138" s="10">
        <f t="shared" si="118"/>
        <v>212.31211925912217</v>
      </c>
      <c r="X138" s="10">
        <f t="shared" si="118"/>
        <v>215.49680104800899</v>
      </c>
      <c r="Y138" s="10">
        <f t="shared" si="118"/>
        <v>218.72925306372912</v>
      </c>
      <c r="Z138" s="10">
        <f t="shared" si="118"/>
        <v>222.01019185968505</v>
      </c>
      <c r="AA138" s="10">
        <f t="shared" si="118"/>
        <v>225.34034473758032</v>
      </c>
      <c r="AB138" s="10">
        <f t="shared" si="118"/>
        <v>228.72044990864404</v>
      </c>
      <c r="AC138" s="10">
        <f t="shared" si="118"/>
        <v>232.15125665727371</v>
      </c>
      <c r="AD138" s="10">
        <f t="shared" si="118"/>
        <v>235.63352550713282</v>
      </c>
      <c r="AE138" s="10">
        <f t="shared" si="118"/>
        <v>239.16802838973982</v>
      </c>
    </row>
    <row r="139" spans="1:31" ht="15.75" customHeight="1" x14ac:dyDescent="0.2">
      <c r="A139" s="17"/>
      <c r="B139" s="13" t="s">
        <v>42</v>
      </c>
      <c r="C139" s="13"/>
      <c r="D139" s="10">
        <v>20</v>
      </c>
      <c r="E139" s="10">
        <f t="shared" ref="E139:AE139" si="119">SUM(D139*1.5%)+D139</f>
        <v>20.3</v>
      </c>
      <c r="F139" s="10">
        <f t="shared" si="119"/>
        <v>20.604500000000002</v>
      </c>
      <c r="G139" s="10">
        <f t="shared" si="119"/>
        <v>20.913567500000003</v>
      </c>
      <c r="H139" s="10">
        <f t="shared" si="119"/>
        <v>21.227271012500001</v>
      </c>
      <c r="I139" s="10">
        <f t="shared" si="119"/>
        <v>21.5456800776875</v>
      </c>
      <c r="J139" s="10">
        <f t="shared" si="119"/>
        <v>21.868865278852812</v>
      </c>
      <c r="K139" s="10">
        <f t="shared" si="119"/>
        <v>22.196898258035606</v>
      </c>
      <c r="L139" s="10">
        <f t="shared" si="119"/>
        <v>22.529851731906142</v>
      </c>
      <c r="M139" s="10">
        <f t="shared" si="119"/>
        <v>22.867799507884733</v>
      </c>
      <c r="N139" s="10">
        <f t="shared" si="119"/>
        <v>23.210816500503004</v>
      </c>
      <c r="O139" s="10">
        <f t="shared" si="119"/>
        <v>23.558978748010549</v>
      </c>
      <c r="P139" s="10">
        <f t="shared" si="119"/>
        <v>23.912363429230709</v>
      </c>
      <c r="Q139" s="10">
        <f t="shared" si="119"/>
        <v>24.27104888066917</v>
      </c>
      <c r="R139" s="10">
        <f t="shared" si="119"/>
        <v>24.635114613879207</v>
      </c>
      <c r="S139" s="10">
        <f t="shared" si="119"/>
        <v>25.004641333087395</v>
      </c>
      <c r="T139" s="10">
        <f t="shared" si="119"/>
        <v>25.379710953083706</v>
      </c>
      <c r="U139" s="10">
        <f t="shared" si="119"/>
        <v>25.76040661737996</v>
      </c>
      <c r="V139" s="10">
        <f t="shared" si="119"/>
        <v>26.14681271664066</v>
      </c>
      <c r="W139" s="10">
        <f t="shared" si="119"/>
        <v>26.539014907390271</v>
      </c>
      <c r="X139" s="10">
        <f t="shared" si="119"/>
        <v>26.937100131001124</v>
      </c>
      <c r="Y139" s="10">
        <f t="shared" si="119"/>
        <v>27.34115663296614</v>
      </c>
      <c r="Z139" s="10">
        <f t="shared" si="119"/>
        <v>27.751273982460631</v>
      </c>
      <c r="AA139" s="10">
        <f t="shared" si="119"/>
        <v>28.16754309219754</v>
      </c>
      <c r="AB139" s="10">
        <f t="shared" si="119"/>
        <v>28.590056238580505</v>
      </c>
      <c r="AC139" s="10">
        <f t="shared" si="119"/>
        <v>29.018907082159213</v>
      </c>
      <c r="AD139" s="10">
        <f t="shared" si="119"/>
        <v>29.454190688391602</v>
      </c>
      <c r="AE139" s="10">
        <f t="shared" si="119"/>
        <v>29.896003548717477</v>
      </c>
    </row>
    <row r="140" spans="1:31" ht="15.75" customHeight="1" x14ac:dyDescent="0.2">
      <c r="J140" s="2"/>
    </row>
    <row r="141" spans="1:31" ht="15.75" customHeight="1" x14ac:dyDescent="0.2">
      <c r="A141" s="9" t="s">
        <v>72</v>
      </c>
      <c r="B141" s="9">
        <v>2100</v>
      </c>
      <c r="C141" s="9">
        <v>74.545000000000002</v>
      </c>
      <c r="D141" s="10">
        <f t="shared" ref="D141:AE141" si="120">D144*205</f>
        <v>28700</v>
      </c>
      <c r="E141" s="10">
        <f t="shared" si="120"/>
        <v>29130.5</v>
      </c>
      <c r="F141" s="10">
        <f t="shared" si="120"/>
        <v>29567.457499999997</v>
      </c>
      <c r="G141" s="10">
        <f t="shared" si="120"/>
        <v>30010.9693625</v>
      </c>
      <c r="H141" s="10">
        <f t="shared" si="120"/>
        <v>30461.133902937498</v>
      </c>
      <c r="I141" s="10">
        <f t="shared" si="120"/>
        <v>30918.050911481561</v>
      </c>
      <c r="J141" s="10">
        <f t="shared" si="120"/>
        <v>31381.821675153788</v>
      </c>
      <c r="K141" s="10">
        <f t="shared" si="120"/>
        <v>31852.549000281091</v>
      </c>
      <c r="L141" s="10">
        <f t="shared" si="120"/>
        <v>32330.337235285311</v>
      </c>
      <c r="M141" s="10">
        <f t="shared" si="120"/>
        <v>32815.292293814593</v>
      </c>
      <c r="N141" s="10">
        <f t="shared" si="120"/>
        <v>33307.521678221812</v>
      </c>
      <c r="O141" s="10">
        <f t="shared" si="120"/>
        <v>33807.134503395137</v>
      </c>
      <c r="P141" s="10">
        <f t="shared" si="120"/>
        <v>34314.24152094606</v>
      </c>
      <c r="Q141" s="10">
        <f t="shared" si="120"/>
        <v>34828.955143760249</v>
      </c>
      <c r="R141" s="10">
        <f t="shared" si="120"/>
        <v>35351.389470916656</v>
      </c>
      <c r="S141" s="10">
        <f t="shared" si="120"/>
        <v>35881.660312980406</v>
      </c>
      <c r="T141" s="10">
        <f t="shared" si="120"/>
        <v>36419.88521767511</v>
      </c>
      <c r="U141" s="10">
        <f t="shared" si="120"/>
        <v>36966.18349594024</v>
      </c>
      <c r="V141" s="10">
        <f t="shared" si="120"/>
        <v>37520.676248379343</v>
      </c>
      <c r="W141" s="10">
        <f t="shared" si="120"/>
        <v>38083.486392105035</v>
      </c>
      <c r="X141" s="10">
        <f t="shared" si="120"/>
        <v>38654.738687986603</v>
      </c>
      <c r="Y141" s="10">
        <f t="shared" si="120"/>
        <v>39234.559768306404</v>
      </c>
      <c r="Z141" s="10">
        <f t="shared" si="120"/>
        <v>39823.078164831</v>
      </c>
      <c r="AA141" s="10">
        <f t="shared" si="120"/>
        <v>40420.424337303462</v>
      </c>
      <c r="AB141" s="10">
        <f t="shared" si="120"/>
        <v>41026.730702363013</v>
      </c>
      <c r="AC141" s="10">
        <f t="shared" si="120"/>
        <v>41642.131662898457</v>
      </c>
      <c r="AD141" s="10">
        <f t="shared" si="120"/>
        <v>42266.763637841934</v>
      </c>
      <c r="AE141" s="10">
        <f t="shared" si="120"/>
        <v>42900.765092409565</v>
      </c>
    </row>
    <row r="142" spans="1:31" ht="15.75" customHeight="1" x14ac:dyDescent="0.2">
      <c r="A142" s="2" t="s">
        <v>69</v>
      </c>
      <c r="B142" s="13" t="s">
        <v>39</v>
      </c>
      <c r="C142" s="13"/>
      <c r="D142" s="10">
        <f t="shared" ref="D142:AE142" si="121">D141/11</f>
        <v>2609.090909090909</v>
      </c>
      <c r="E142" s="10">
        <f t="shared" si="121"/>
        <v>2648.2272727272725</v>
      </c>
      <c r="F142" s="10">
        <f t="shared" si="121"/>
        <v>2687.9506818181817</v>
      </c>
      <c r="G142" s="10">
        <f t="shared" si="121"/>
        <v>2728.2699420454546</v>
      </c>
      <c r="H142" s="10">
        <f t="shared" si="121"/>
        <v>2769.193991176136</v>
      </c>
      <c r="I142" s="10">
        <f t="shared" si="121"/>
        <v>2810.7319010437782</v>
      </c>
      <c r="J142" s="10">
        <f t="shared" si="121"/>
        <v>2852.8928795594352</v>
      </c>
      <c r="K142" s="10">
        <f t="shared" si="121"/>
        <v>2895.6862727528264</v>
      </c>
      <c r="L142" s="10">
        <f t="shared" si="121"/>
        <v>2939.1215668441191</v>
      </c>
      <c r="M142" s="10">
        <f t="shared" si="121"/>
        <v>2983.208390346781</v>
      </c>
      <c r="N142" s="10">
        <f t="shared" si="121"/>
        <v>3027.956516201983</v>
      </c>
      <c r="O142" s="10">
        <f t="shared" si="121"/>
        <v>3073.3758639450125</v>
      </c>
      <c r="P142" s="10">
        <f t="shared" si="121"/>
        <v>3119.4765019041874</v>
      </c>
      <c r="Q142" s="10">
        <f t="shared" si="121"/>
        <v>3166.26864943275</v>
      </c>
      <c r="R142" s="10">
        <f t="shared" si="121"/>
        <v>3213.7626791742414</v>
      </c>
      <c r="S142" s="10">
        <f t="shared" si="121"/>
        <v>3261.9691193618551</v>
      </c>
      <c r="T142" s="10">
        <f t="shared" si="121"/>
        <v>3310.8986561522829</v>
      </c>
      <c r="U142" s="10">
        <f t="shared" si="121"/>
        <v>3360.5621359945671</v>
      </c>
      <c r="V142" s="10">
        <f t="shared" si="121"/>
        <v>3410.9705680344855</v>
      </c>
      <c r="W142" s="10">
        <f t="shared" si="121"/>
        <v>3462.1351265550034</v>
      </c>
      <c r="X142" s="10">
        <f t="shared" si="121"/>
        <v>3514.0671534533276</v>
      </c>
      <c r="Y142" s="10">
        <f t="shared" si="121"/>
        <v>3566.7781607551278</v>
      </c>
      <c r="Z142" s="10">
        <f t="shared" si="121"/>
        <v>3620.2798331664544</v>
      </c>
      <c r="AA142" s="10">
        <f t="shared" si="121"/>
        <v>3674.5840306639511</v>
      </c>
      <c r="AB142" s="10">
        <f t="shared" si="121"/>
        <v>3729.7027911239102</v>
      </c>
      <c r="AC142" s="10">
        <f t="shared" si="121"/>
        <v>3785.6483329907687</v>
      </c>
      <c r="AD142" s="10">
        <f t="shared" si="121"/>
        <v>3842.4330579856305</v>
      </c>
      <c r="AE142" s="10">
        <f t="shared" si="121"/>
        <v>3900.0695538554151</v>
      </c>
    </row>
    <row r="143" spans="1:31" ht="15.75" customHeight="1" x14ac:dyDescent="0.2">
      <c r="A143" s="2"/>
      <c r="B143" s="11" t="s">
        <v>40</v>
      </c>
      <c r="C143" s="11"/>
      <c r="D143" s="10">
        <f t="shared" ref="D143:AE143" si="122">+D142/2</f>
        <v>1304.5454545454545</v>
      </c>
      <c r="E143" s="10">
        <f t="shared" si="122"/>
        <v>1324.1136363636363</v>
      </c>
      <c r="F143" s="10">
        <f t="shared" si="122"/>
        <v>1343.9753409090908</v>
      </c>
      <c r="G143" s="10">
        <f t="shared" si="122"/>
        <v>1364.1349710227273</v>
      </c>
      <c r="H143" s="10">
        <f t="shared" si="122"/>
        <v>1384.596995588068</v>
      </c>
      <c r="I143" s="10">
        <f t="shared" si="122"/>
        <v>1405.3659505218891</v>
      </c>
      <c r="J143" s="10">
        <f t="shared" si="122"/>
        <v>1426.4464397797176</v>
      </c>
      <c r="K143" s="10">
        <f t="shared" si="122"/>
        <v>1447.8431363764132</v>
      </c>
      <c r="L143" s="10">
        <f t="shared" si="122"/>
        <v>1469.5607834220596</v>
      </c>
      <c r="M143" s="10">
        <f t="shared" si="122"/>
        <v>1491.6041951733905</v>
      </c>
      <c r="N143" s="10">
        <f t="shared" si="122"/>
        <v>1513.9782581009915</v>
      </c>
      <c r="O143" s="10">
        <f t="shared" si="122"/>
        <v>1536.6879319725062</v>
      </c>
      <c r="P143" s="10">
        <f t="shared" si="122"/>
        <v>1559.7382509520937</v>
      </c>
      <c r="Q143" s="10">
        <f t="shared" si="122"/>
        <v>1583.134324716375</v>
      </c>
      <c r="R143" s="10">
        <f t="shared" si="122"/>
        <v>1606.8813395871207</v>
      </c>
      <c r="S143" s="10">
        <f t="shared" si="122"/>
        <v>1630.9845596809275</v>
      </c>
      <c r="T143" s="10">
        <f t="shared" si="122"/>
        <v>1655.4493280761415</v>
      </c>
      <c r="U143" s="10">
        <f t="shared" si="122"/>
        <v>1680.2810679972836</v>
      </c>
      <c r="V143" s="10">
        <f t="shared" si="122"/>
        <v>1705.4852840172427</v>
      </c>
      <c r="W143" s="10">
        <f t="shared" si="122"/>
        <v>1731.0675632775017</v>
      </c>
      <c r="X143" s="10">
        <f t="shared" si="122"/>
        <v>1757.0335767266638</v>
      </c>
      <c r="Y143" s="10">
        <f t="shared" si="122"/>
        <v>1783.3890803775639</v>
      </c>
      <c r="Z143" s="10">
        <f t="shared" si="122"/>
        <v>1810.1399165832272</v>
      </c>
      <c r="AA143" s="10">
        <f t="shared" si="122"/>
        <v>1837.2920153319756</v>
      </c>
      <c r="AB143" s="10">
        <f t="shared" si="122"/>
        <v>1864.8513955619551</v>
      </c>
      <c r="AC143" s="10">
        <f t="shared" si="122"/>
        <v>1892.8241664953844</v>
      </c>
      <c r="AD143" s="10">
        <f t="shared" si="122"/>
        <v>1921.2165289928153</v>
      </c>
      <c r="AE143" s="10">
        <f t="shared" si="122"/>
        <v>1950.0347769277075</v>
      </c>
    </row>
    <row r="144" spans="1:31" ht="15.75" customHeight="1" x14ac:dyDescent="0.2">
      <c r="A144" s="17" t="s">
        <v>42</v>
      </c>
      <c r="B144" s="13" t="s">
        <v>41</v>
      </c>
      <c r="C144" s="13"/>
      <c r="D144" s="10">
        <f t="shared" ref="D144:AE144" si="123">D145*8</f>
        <v>140</v>
      </c>
      <c r="E144" s="10">
        <f t="shared" si="123"/>
        <v>142.1</v>
      </c>
      <c r="F144" s="10">
        <f t="shared" si="123"/>
        <v>144.23149999999998</v>
      </c>
      <c r="G144" s="10">
        <f t="shared" si="123"/>
        <v>146.39497249999999</v>
      </c>
      <c r="H144" s="10">
        <f t="shared" si="123"/>
        <v>148.5908970875</v>
      </c>
      <c r="I144" s="10">
        <f t="shared" si="123"/>
        <v>150.81976054381249</v>
      </c>
      <c r="J144" s="10">
        <f t="shared" si="123"/>
        <v>153.08205695196969</v>
      </c>
      <c r="K144" s="10">
        <f t="shared" si="123"/>
        <v>155.37828780624923</v>
      </c>
      <c r="L144" s="10">
        <f t="shared" si="123"/>
        <v>157.70896212334299</v>
      </c>
      <c r="M144" s="10">
        <f t="shared" si="123"/>
        <v>160.07459655519312</v>
      </c>
      <c r="N144" s="10">
        <f t="shared" si="123"/>
        <v>162.47571550352103</v>
      </c>
      <c r="O144" s="10">
        <f t="shared" si="123"/>
        <v>164.91285123607383</v>
      </c>
      <c r="P144" s="10">
        <f t="shared" si="123"/>
        <v>167.38654400461493</v>
      </c>
      <c r="Q144" s="10">
        <f t="shared" si="123"/>
        <v>169.89734216468415</v>
      </c>
      <c r="R144" s="10">
        <f t="shared" si="123"/>
        <v>172.44580229715442</v>
      </c>
      <c r="S144" s="10">
        <f t="shared" si="123"/>
        <v>175.03248933161174</v>
      </c>
      <c r="T144" s="10">
        <f t="shared" si="123"/>
        <v>177.65797667158591</v>
      </c>
      <c r="U144" s="10">
        <f t="shared" si="123"/>
        <v>180.32284632165971</v>
      </c>
      <c r="V144" s="10">
        <f t="shared" si="123"/>
        <v>183.0276890164846</v>
      </c>
      <c r="W144" s="10">
        <f t="shared" si="123"/>
        <v>185.77310435173186</v>
      </c>
      <c r="X144" s="10">
        <f t="shared" si="123"/>
        <v>188.55970091700783</v>
      </c>
      <c r="Y144" s="10">
        <f t="shared" si="123"/>
        <v>191.38809643076294</v>
      </c>
      <c r="Z144" s="10">
        <f t="shared" si="123"/>
        <v>194.25891787722438</v>
      </c>
      <c r="AA144" s="10">
        <f t="shared" si="123"/>
        <v>197.17280164538275</v>
      </c>
      <c r="AB144" s="10">
        <f t="shared" si="123"/>
        <v>200.13039367006348</v>
      </c>
      <c r="AC144" s="10">
        <f t="shared" si="123"/>
        <v>203.13234957511443</v>
      </c>
      <c r="AD144" s="10">
        <f t="shared" si="123"/>
        <v>206.17933481874115</v>
      </c>
      <c r="AE144" s="10">
        <f t="shared" si="123"/>
        <v>209.27202484102227</v>
      </c>
    </row>
    <row r="145" spans="1:31" ht="15.75" customHeight="1" x14ac:dyDescent="0.2">
      <c r="A145" s="17"/>
      <c r="B145" s="13" t="s">
        <v>42</v>
      </c>
      <c r="C145" s="13"/>
      <c r="D145" s="10">
        <v>17.5</v>
      </c>
      <c r="E145" s="10">
        <f t="shared" ref="E145:AE145" si="124">SUM(D145*1.5%)+D145</f>
        <v>17.762499999999999</v>
      </c>
      <c r="F145" s="10">
        <f t="shared" si="124"/>
        <v>18.028937499999998</v>
      </c>
      <c r="G145" s="10">
        <f t="shared" si="124"/>
        <v>18.299371562499999</v>
      </c>
      <c r="H145" s="10">
        <f t="shared" si="124"/>
        <v>18.5738621359375</v>
      </c>
      <c r="I145" s="10">
        <f t="shared" si="124"/>
        <v>18.852470067976562</v>
      </c>
      <c r="J145" s="10">
        <f t="shared" si="124"/>
        <v>19.135257118996211</v>
      </c>
      <c r="K145" s="10">
        <f t="shared" si="124"/>
        <v>19.422285975781154</v>
      </c>
      <c r="L145" s="10">
        <f t="shared" si="124"/>
        <v>19.713620265417873</v>
      </c>
      <c r="M145" s="10">
        <f t="shared" si="124"/>
        <v>20.009324569399141</v>
      </c>
      <c r="N145" s="10">
        <f t="shared" si="124"/>
        <v>20.309464437940129</v>
      </c>
      <c r="O145" s="10">
        <f t="shared" si="124"/>
        <v>20.614106404509229</v>
      </c>
      <c r="P145" s="10">
        <f t="shared" si="124"/>
        <v>20.923318000576867</v>
      </c>
      <c r="Q145" s="10">
        <f t="shared" si="124"/>
        <v>21.237167770585518</v>
      </c>
      <c r="R145" s="10">
        <f t="shared" si="124"/>
        <v>21.555725287144302</v>
      </c>
      <c r="S145" s="10">
        <f t="shared" si="124"/>
        <v>21.879061166451468</v>
      </c>
      <c r="T145" s="10">
        <f t="shared" si="124"/>
        <v>22.207247083948239</v>
      </c>
      <c r="U145" s="10">
        <f t="shared" si="124"/>
        <v>22.540355790207464</v>
      </c>
      <c r="V145" s="10">
        <f t="shared" si="124"/>
        <v>22.878461127060575</v>
      </c>
      <c r="W145" s="10">
        <f t="shared" si="124"/>
        <v>23.221638043966482</v>
      </c>
      <c r="X145" s="10">
        <f t="shared" si="124"/>
        <v>23.569962614625979</v>
      </c>
      <c r="Y145" s="10">
        <f t="shared" si="124"/>
        <v>23.923512053845368</v>
      </c>
      <c r="Z145" s="10">
        <f t="shared" si="124"/>
        <v>24.282364734653047</v>
      </c>
      <c r="AA145" s="10">
        <f t="shared" si="124"/>
        <v>24.646600205672843</v>
      </c>
      <c r="AB145" s="10">
        <f t="shared" si="124"/>
        <v>25.016299208757935</v>
      </c>
      <c r="AC145" s="10">
        <f t="shared" si="124"/>
        <v>25.391543696889304</v>
      </c>
      <c r="AD145" s="10">
        <f t="shared" si="124"/>
        <v>25.772416852342644</v>
      </c>
      <c r="AE145" s="10">
        <f t="shared" si="124"/>
        <v>26.159003105127784</v>
      </c>
    </row>
    <row r="146" spans="1:31" ht="15.75" customHeight="1" x14ac:dyDescent="0.2">
      <c r="J146" s="2"/>
    </row>
    <row r="147" spans="1:31" ht="15.75" customHeight="1" x14ac:dyDescent="0.2">
      <c r="A147" s="9" t="s">
        <v>73</v>
      </c>
      <c r="B147" s="9">
        <v>2100</v>
      </c>
      <c r="C147" s="9">
        <v>74.545000000000002</v>
      </c>
      <c r="D147" s="10">
        <v>43615</v>
      </c>
      <c r="E147" s="10">
        <f t="shared" ref="E147:AE147" si="125">SUM(D147*1.5%)+D147</f>
        <v>44269.224999999999</v>
      </c>
      <c r="F147" s="10">
        <f t="shared" si="125"/>
        <v>44933.263374999995</v>
      </c>
      <c r="G147" s="10">
        <f t="shared" si="125"/>
        <v>45607.262325624994</v>
      </c>
      <c r="H147" s="10">
        <f t="shared" si="125"/>
        <v>46291.371260509368</v>
      </c>
      <c r="I147" s="10">
        <f t="shared" si="125"/>
        <v>46985.741829417006</v>
      </c>
      <c r="J147" s="10">
        <f t="shared" si="125"/>
        <v>47690.527956858263</v>
      </c>
      <c r="K147" s="10">
        <f t="shared" si="125"/>
        <v>48405.885876211134</v>
      </c>
      <c r="L147" s="10">
        <f t="shared" si="125"/>
        <v>49131.974164354302</v>
      </c>
      <c r="M147" s="10">
        <f t="shared" si="125"/>
        <v>49868.953776819617</v>
      </c>
      <c r="N147" s="10">
        <f t="shared" si="125"/>
        <v>50616.988083471908</v>
      </c>
      <c r="O147" s="10">
        <f t="shared" si="125"/>
        <v>51376.242904723986</v>
      </c>
      <c r="P147" s="10">
        <f t="shared" si="125"/>
        <v>52146.886548294846</v>
      </c>
      <c r="Q147" s="10">
        <f t="shared" si="125"/>
        <v>52929.089846519266</v>
      </c>
      <c r="R147" s="10">
        <f t="shared" si="125"/>
        <v>53723.026194217055</v>
      </c>
      <c r="S147" s="10">
        <f t="shared" si="125"/>
        <v>54528.871587130314</v>
      </c>
      <c r="T147" s="10">
        <f t="shared" si="125"/>
        <v>55346.804660937269</v>
      </c>
      <c r="U147" s="10">
        <f t="shared" si="125"/>
        <v>56177.006730851324</v>
      </c>
      <c r="V147" s="10">
        <f t="shared" si="125"/>
        <v>57019.661831814097</v>
      </c>
      <c r="W147" s="10">
        <f t="shared" si="125"/>
        <v>57874.956759291308</v>
      </c>
      <c r="X147" s="10">
        <f t="shared" si="125"/>
        <v>58743.08111068068</v>
      </c>
      <c r="Y147" s="10">
        <f t="shared" si="125"/>
        <v>59624.227327340886</v>
      </c>
      <c r="Z147" s="10">
        <f t="shared" si="125"/>
        <v>60518.590737250997</v>
      </c>
      <c r="AA147" s="10">
        <f t="shared" si="125"/>
        <v>61426.369598309764</v>
      </c>
      <c r="AB147" s="10">
        <f t="shared" si="125"/>
        <v>62347.765142284414</v>
      </c>
      <c r="AC147" s="10">
        <f t="shared" si="125"/>
        <v>63282.981619418679</v>
      </c>
      <c r="AD147" s="10">
        <f t="shared" si="125"/>
        <v>64232.226343709961</v>
      </c>
      <c r="AE147" s="10">
        <f t="shared" si="125"/>
        <v>65195.709738865611</v>
      </c>
    </row>
    <row r="148" spans="1:31" ht="15.75" customHeight="1" x14ac:dyDescent="0.2">
      <c r="A148" s="2" t="s">
        <v>69</v>
      </c>
      <c r="B148" s="13" t="s">
        <v>39</v>
      </c>
      <c r="C148" s="13"/>
      <c r="D148" s="10">
        <f t="shared" ref="D148:AE148" si="126">D147/11</f>
        <v>3965</v>
      </c>
      <c r="E148" s="10">
        <f t="shared" si="126"/>
        <v>4024.4749999999999</v>
      </c>
      <c r="F148" s="10">
        <f t="shared" si="126"/>
        <v>4084.8421249999997</v>
      </c>
      <c r="G148" s="10">
        <f t="shared" si="126"/>
        <v>4146.1147568749993</v>
      </c>
      <c r="H148" s="10">
        <f t="shared" si="126"/>
        <v>4208.3064782281244</v>
      </c>
      <c r="I148" s="10">
        <f t="shared" si="126"/>
        <v>4271.431075401546</v>
      </c>
      <c r="J148" s="10">
        <f t="shared" si="126"/>
        <v>4335.502541532569</v>
      </c>
      <c r="K148" s="10">
        <f t="shared" si="126"/>
        <v>4400.5350796555576</v>
      </c>
      <c r="L148" s="10">
        <f t="shared" si="126"/>
        <v>4466.5431058503909</v>
      </c>
      <c r="M148" s="10">
        <f t="shared" si="126"/>
        <v>4533.5412524381472</v>
      </c>
      <c r="N148" s="10">
        <f t="shared" si="126"/>
        <v>4601.5443712247188</v>
      </c>
      <c r="O148" s="10">
        <f t="shared" si="126"/>
        <v>4670.5675367930899</v>
      </c>
      <c r="P148" s="10">
        <f t="shared" si="126"/>
        <v>4740.6260498449856</v>
      </c>
      <c r="Q148" s="10">
        <f t="shared" si="126"/>
        <v>4811.7354405926608</v>
      </c>
      <c r="R148" s="10">
        <f t="shared" si="126"/>
        <v>4883.9114722015502</v>
      </c>
      <c r="S148" s="10">
        <f t="shared" si="126"/>
        <v>4957.1701442845742</v>
      </c>
      <c r="T148" s="10">
        <f t="shared" si="126"/>
        <v>5031.527696448843</v>
      </c>
      <c r="U148" s="10">
        <f t="shared" si="126"/>
        <v>5107.0006118955753</v>
      </c>
      <c r="V148" s="10">
        <f t="shared" si="126"/>
        <v>5183.6056210740089</v>
      </c>
      <c r="W148" s="10">
        <f t="shared" si="126"/>
        <v>5261.3597053901185</v>
      </c>
      <c r="X148" s="10">
        <f t="shared" si="126"/>
        <v>5340.280100970971</v>
      </c>
      <c r="Y148" s="10">
        <f t="shared" si="126"/>
        <v>5420.384302485535</v>
      </c>
      <c r="Z148" s="10">
        <f t="shared" si="126"/>
        <v>5501.6900670228179</v>
      </c>
      <c r="AA148" s="10">
        <f t="shared" si="126"/>
        <v>5584.2154180281605</v>
      </c>
      <c r="AB148" s="10">
        <f t="shared" si="126"/>
        <v>5667.9786492985832</v>
      </c>
      <c r="AC148" s="10">
        <f t="shared" si="126"/>
        <v>5752.9983290380615</v>
      </c>
      <c r="AD148" s="10">
        <f t="shared" si="126"/>
        <v>5839.2933039736326</v>
      </c>
      <c r="AE148" s="10">
        <f t="shared" si="126"/>
        <v>5926.882703533237</v>
      </c>
    </row>
    <row r="149" spans="1:31" ht="15.75" customHeight="1" x14ac:dyDescent="0.2">
      <c r="A149" s="2"/>
      <c r="B149" s="11" t="s">
        <v>40</v>
      </c>
      <c r="C149" s="11"/>
      <c r="D149" s="10">
        <f t="shared" ref="D149:AE149" si="127">+D148/2</f>
        <v>1982.5</v>
      </c>
      <c r="E149" s="10">
        <f t="shared" si="127"/>
        <v>2012.2375</v>
      </c>
      <c r="F149" s="10">
        <f t="shared" si="127"/>
        <v>2042.4210624999998</v>
      </c>
      <c r="G149" s="10">
        <f t="shared" si="127"/>
        <v>2073.0573784374997</v>
      </c>
      <c r="H149" s="10">
        <f t="shared" si="127"/>
        <v>2104.1532391140622</v>
      </c>
      <c r="I149" s="10">
        <f t="shared" si="127"/>
        <v>2135.715537700773</v>
      </c>
      <c r="J149" s="10">
        <f t="shared" si="127"/>
        <v>2167.7512707662845</v>
      </c>
      <c r="K149" s="10">
        <f t="shared" si="127"/>
        <v>2200.2675398277788</v>
      </c>
      <c r="L149" s="10">
        <f t="shared" si="127"/>
        <v>2233.2715529251955</v>
      </c>
      <c r="M149" s="10">
        <f t="shared" si="127"/>
        <v>2266.7706262190736</v>
      </c>
      <c r="N149" s="10">
        <f t="shared" si="127"/>
        <v>2300.7721856123594</v>
      </c>
      <c r="O149" s="10">
        <f t="shared" si="127"/>
        <v>2335.2837683965449</v>
      </c>
      <c r="P149" s="10">
        <f t="shared" si="127"/>
        <v>2370.3130249224928</v>
      </c>
      <c r="Q149" s="10">
        <f t="shared" si="127"/>
        <v>2405.8677202963304</v>
      </c>
      <c r="R149" s="10">
        <f t="shared" si="127"/>
        <v>2441.9557361007751</v>
      </c>
      <c r="S149" s="10">
        <f t="shared" si="127"/>
        <v>2478.5850721422871</v>
      </c>
      <c r="T149" s="10">
        <f t="shared" si="127"/>
        <v>2515.7638482244215</v>
      </c>
      <c r="U149" s="10">
        <f t="shared" si="127"/>
        <v>2553.5003059477876</v>
      </c>
      <c r="V149" s="10">
        <f t="shared" si="127"/>
        <v>2591.8028105370045</v>
      </c>
      <c r="W149" s="10">
        <f t="shared" si="127"/>
        <v>2630.6798526950593</v>
      </c>
      <c r="X149" s="10">
        <f t="shared" si="127"/>
        <v>2670.1400504854855</v>
      </c>
      <c r="Y149" s="10">
        <f t="shared" si="127"/>
        <v>2710.1921512427675</v>
      </c>
      <c r="Z149" s="10">
        <f t="shared" si="127"/>
        <v>2750.8450335114089</v>
      </c>
      <c r="AA149" s="10">
        <f t="shared" si="127"/>
        <v>2792.1077090140802</v>
      </c>
      <c r="AB149" s="10">
        <f t="shared" si="127"/>
        <v>2833.9893246492916</v>
      </c>
      <c r="AC149" s="10">
        <f t="shared" si="127"/>
        <v>2876.4991645190307</v>
      </c>
      <c r="AD149" s="10">
        <f t="shared" si="127"/>
        <v>2919.6466519868163</v>
      </c>
      <c r="AE149" s="10">
        <f t="shared" si="127"/>
        <v>2963.4413517666185</v>
      </c>
    </row>
    <row r="150" spans="1:31" ht="15.75" customHeight="1" x14ac:dyDescent="0.2">
      <c r="A150" s="17"/>
      <c r="B150" s="13" t="s">
        <v>41</v>
      </c>
      <c r="C150" s="13"/>
      <c r="D150" s="10">
        <f t="shared" ref="D150:AE150" si="128">D147/205</f>
        <v>212.7560975609756</v>
      </c>
      <c r="E150" s="10">
        <f t="shared" si="128"/>
        <v>215.94743902439023</v>
      </c>
      <c r="F150" s="10">
        <f t="shared" si="128"/>
        <v>219.18665060975607</v>
      </c>
      <c r="G150" s="10">
        <f t="shared" si="128"/>
        <v>222.47445036890241</v>
      </c>
      <c r="H150" s="10">
        <f t="shared" si="128"/>
        <v>225.81156712443595</v>
      </c>
      <c r="I150" s="10">
        <f t="shared" si="128"/>
        <v>229.19874063130246</v>
      </c>
      <c r="J150" s="10">
        <f t="shared" si="128"/>
        <v>232.636721740772</v>
      </c>
      <c r="K150" s="10">
        <f t="shared" si="128"/>
        <v>236.12627256688359</v>
      </c>
      <c r="L150" s="10">
        <f t="shared" si="128"/>
        <v>239.66816665538684</v>
      </c>
      <c r="M150" s="10">
        <f t="shared" si="128"/>
        <v>243.26318915521765</v>
      </c>
      <c r="N150" s="10">
        <f t="shared" si="128"/>
        <v>246.9121369925459</v>
      </c>
      <c r="O150" s="10">
        <f t="shared" si="128"/>
        <v>250.61581904743409</v>
      </c>
      <c r="P150" s="10">
        <f t="shared" si="128"/>
        <v>254.37505633314558</v>
      </c>
      <c r="Q150" s="10">
        <f t="shared" si="128"/>
        <v>258.19068217814277</v>
      </c>
      <c r="R150" s="10">
        <f t="shared" si="128"/>
        <v>262.06354241081488</v>
      </c>
      <c r="S150" s="10">
        <f t="shared" si="128"/>
        <v>265.99449554697713</v>
      </c>
      <c r="T150" s="10">
        <f t="shared" si="128"/>
        <v>269.98441298018179</v>
      </c>
      <c r="U150" s="10">
        <f t="shared" si="128"/>
        <v>274.03417917488451</v>
      </c>
      <c r="V150" s="10">
        <f t="shared" si="128"/>
        <v>278.14469186250778</v>
      </c>
      <c r="W150" s="10">
        <f t="shared" si="128"/>
        <v>282.3168622404454</v>
      </c>
      <c r="X150" s="10">
        <f t="shared" si="128"/>
        <v>286.55161517405207</v>
      </c>
      <c r="Y150" s="10">
        <f t="shared" si="128"/>
        <v>290.84988940166284</v>
      </c>
      <c r="Z150" s="10">
        <f t="shared" si="128"/>
        <v>295.21263774268778</v>
      </c>
      <c r="AA150" s="10">
        <f t="shared" si="128"/>
        <v>299.64082730882814</v>
      </c>
      <c r="AB150" s="10">
        <f t="shared" si="128"/>
        <v>304.13543971846053</v>
      </c>
      <c r="AC150" s="10">
        <f t="shared" si="128"/>
        <v>308.69747131423748</v>
      </c>
      <c r="AD150" s="10">
        <f t="shared" si="128"/>
        <v>313.32793338395101</v>
      </c>
      <c r="AE150" s="10">
        <f t="shared" si="128"/>
        <v>318.02785238471029</v>
      </c>
    </row>
    <row r="151" spans="1:31" ht="15.75" customHeight="1" x14ac:dyDescent="0.2">
      <c r="A151" s="17"/>
      <c r="B151" s="13" t="s">
        <v>42</v>
      </c>
      <c r="C151" s="13"/>
      <c r="D151" s="10">
        <f t="shared" ref="D151:AE151" si="129">D150/8</f>
        <v>26.594512195121951</v>
      </c>
      <c r="E151" s="10">
        <f t="shared" si="129"/>
        <v>26.993429878048779</v>
      </c>
      <c r="F151" s="10">
        <f t="shared" si="129"/>
        <v>27.398331326219509</v>
      </c>
      <c r="G151" s="10">
        <f t="shared" si="129"/>
        <v>27.809306296112801</v>
      </c>
      <c r="H151" s="10">
        <f t="shared" si="129"/>
        <v>28.226445890554494</v>
      </c>
      <c r="I151" s="10">
        <f t="shared" si="129"/>
        <v>28.649842578912807</v>
      </c>
      <c r="J151" s="10">
        <f t="shared" si="129"/>
        <v>29.0795902175965</v>
      </c>
      <c r="K151" s="10">
        <f t="shared" si="129"/>
        <v>29.515784070860448</v>
      </c>
      <c r="L151" s="10">
        <f t="shared" si="129"/>
        <v>29.958520831923355</v>
      </c>
      <c r="M151" s="10">
        <f t="shared" si="129"/>
        <v>30.407898644402206</v>
      </c>
      <c r="N151" s="10">
        <f t="shared" si="129"/>
        <v>30.864017124068237</v>
      </c>
      <c r="O151" s="10">
        <f t="shared" si="129"/>
        <v>31.326977380929261</v>
      </c>
      <c r="P151" s="10">
        <f t="shared" si="129"/>
        <v>31.796882041643197</v>
      </c>
      <c r="Q151" s="10">
        <f t="shared" si="129"/>
        <v>32.273835272267846</v>
      </c>
      <c r="R151" s="10">
        <f t="shared" si="129"/>
        <v>32.757942801351859</v>
      </c>
      <c r="S151" s="10">
        <f t="shared" si="129"/>
        <v>33.249311943372142</v>
      </c>
      <c r="T151" s="10">
        <f t="shared" si="129"/>
        <v>33.748051622522723</v>
      </c>
      <c r="U151" s="10">
        <f t="shared" si="129"/>
        <v>34.254272396860564</v>
      </c>
      <c r="V151" s="10">
        <f t="shared" si="129"/>
        <v>34.768086482813473</v>
      </c>
      <c r="W151" s="10">
        <f t="shared" si="129"/>
        <v>35.289607780055675</v>
      </c>
      <c r="X151" s="10">
        <f t="shared" si="129"/>
        <v>35.818951896756509</v>
      </c>
      <c r="Y151" s="10">
        <f t="shared" si="129"/>
        <v>36.356236175207854</v>
      </c>
      <c r="Z151" s="10">
        <f t="shared" si="129"/>
        <v>36.901579717835972</v>
      </c>
      <c r="AA151" s="10">
        <f t="shared" si="129"/>
        <v>37.455103413603517</v>
      </c>
      <c r="AB151" s="10">
        <f t="shared" si="129"/>
        <v>38.016929964807566</v>
      </c>
      <c r="AC151" s="10">
        <f t="shared" si="129"/>
        <v>38.587183914279684</v>
      </c>
      <c r="AD151" s="10">
        <f t="shared" si="129"/>
        <v>39.165991672993876</v>
      </c>
      <c r="AE151" s="10">
        <f t="shared" si="129"/>
        <v>39.753481548088786</v>
      </c>
    </row>
    <row r="152" spans="1:31" ht="15.75" customHeight="1" x14ac:dyDescent="0.2">
      <c r="A152" s="17"/>
      <c r="B152" s="2"/>
      <c r="C152" s="2"/>
      <c r="D152" s="4"/>
      <c r="E152" s="4"/>
      <c r="F152" s="4"/>
      <c r="G152" s="4"/>
      <c r="H152" s="4"/>
      <c r="I152" s="4"/>
      <c r="J152" s="4"/>
      <c r="K152" s="4"/>
    </row>
    <row r="153" spans="1:31" ht="15.75" customHeight="1" x14ac:dyDescent="0.2">
      <c r="A153" s="9" t="s">
        <v>74</v>
      </c>
      <c r="B153" s="9">
        <v>2100</v>
      </c>
      <c r="C153" s="9">
        <v>74.545000000000002</v>
      </c>
      <c r="D153" s="10">
        <v>49342</v>
      </c>
      <c r="E153" s="10">
        <f t="shared" ref="E153:AE153" si="130">SUM(D153*1.5%)+D153</f>
        <v>50082.13</v>
      </c>
      <c r="F153" s="10">
        <f t="shared" si="130"/>
        <v>50833.361949999999</v>
      </c>
      <c r="G153" s="10">
        <f t="shared" si="130"/>
        <v>51595.86237925</v>
      </c>
      <c r="H153" s="10">
        <f t="shared" si="130"/>
        <v>52369.800314938751</v>
      </c>
      <c r="I153" s="10">
        <f t="shared" si="130"/>
        <v>53155.347319662833</v>
      </c>
      <c r="J153" s="10">
        <f t="shared" si="130"/>
        <v>53952.677529457775</v>
      </c>
      <c r="K153" s="10">
        <f t="shared" si="130"/>
        <v>54761.967692399645</v>
      </c>
      <c r="L153" s="10">
        <f t="shared" si="130"/>
        <v>55583.397207785638</v>
      </c>
      <c r="M153" s="10">
        <f t="shared" si="130"/>
        <v>56417.148165902421</v>
      </c>
      <c r="N153" s="10">
        <f t="shared" si="130"/>
        <v>57263.405388390958</v>
      </c>
      <c r="O153" s="10">
        <f t="shared" si="130"/>
        <v>58122.356469216822</v>
      </c>
      <c r="P153" s="10">
        <f t="shared" si="130"/>
        <v>58994.191816255072</v>
      </c>
      <c r="Q153" s="10">
        <f t="shared" si="130"/>
        <v>59879.104693498899</v>
      </c>
      <c r="R153" s="10">
        <f t="shared" si="130"/>
        <v>60777.291263901381</v>
      </c>
      <c r="S153" s="10">
        <f t="shared" si="130"/>
        <v>61688.950632859902</v>
      </c>
      <c r="T153" s="10">
        <f t="shared" si="130"/>
        <v>62614.2848923528</v>
      </c>
      <c r="U153" s="10">
        <f t="shared" si="130"/>
        <v>63553.499165738089</v>
      </c>
      <c r="V153" s="10">
        <f t="shared" si="130"/>
        <v>64506.80165322416</v>
      </c>
      <c r="W153" s="10">
        <f t="shared" si="130"/>
        <v>65474.403678022521</v>
      </c>
      <c r="X153" s="10">
        <f t="shared" si="130"/>
        <v>66456.519733192865</v>
      </c>
      <c r="Y153" s="10">
        <f t="shared" si="130"/>
        <v>67453.367529190757</v>
      </c>
      <c r="Z153" s="10">
        <f t="shared" si="130"/>
        <v>68465.168042128615</v>
      </c>
      <c r="AA153" s="10">
        <f t="shared" si="130"/>
        <v>69492.145562760546</v>
      </c>
      <c r="AB153" s="10">
        <f t="shared" si="130"/>
        <v>70534.527746201959</v>
      </c>
      <c r="AC153" s="10">
        <f t="shared" si="130"/>
        <v>71592.545662394987</v>
      </c>
      <c r="AD153" s="10">
        <f t="shared" si="130"/>
        <v>72666.433847330918</v>
      </c>
      <c r="AE153" s="10">
        <f t="shared" si="130"/>
        <v>73756.43035504088</v>
      </c>
    </row>
    <row r="154" spans="1:31" ht="15.75" customHeight="1" x14ac:dyDescent="0.2">
      <c r="A154" s="2" t="s">
        <v>69</v>
      </c>
      <c r="B154" s="13" t="s">
        <v>39</v>
      </c>
      <c r="C154" s="13"/>
      <c r="D154" s="10">
        <f t="shared" ref="D154:AE154" si="131">D153/11</f>
        <v>4485.636363636364</v>
      </c>
      <c r="E154" s="10">
        <f t="shared" si="131"/>
        <v>4552.9209090909089</v>
      </c>
      <c r="F154" s="10">
        <f t="shared" si="131"/>
        <v>4621.2147227272726</v>
      </c>
      <c r="G154" s="10">
        <f t="shared" si="131"/>
        <v>4690.5329435681815</v>
      </c>
      <c r="H154" s="10">
        <f t="shared" si="131"/>
        <v>4760.8909377217051</v>
      </c>
      <c r="I154" s="10">
        <f t="shared" si="131"/>
        <v>4832.3043017875307</v>
      </c>
      <c r="J154" s="10">
        <f t="shared" si="131"/>
        <v>4904.7888663143431</v>
      </c>
      <c r="K154" s="10">
        <f t="shared" si="131"/>
        <v>4978.3606993090589</v>
      </c>
      <c r="L154" s="10">
        <f t="shared" si="131"/>
        <v>5053.0361097986943</v>
      </c>
      <c r="M154" s="10">
        <f t="shared" si="131"/>
        <v>5128.8316514456747</v>
      </c>
      <c r="N154" s="10">
        <f t="shared" si="131"/>
        <v>5205.7641262173602</v>
      </c>
      <c r="O154" s="10">
        <f t="shared" si="131"/>
        <v>5283.8505881106203</v>
      </c>
      <c r="P154" s="10">
        <f t="shared" si="131"/>
        <v>5363.1083469322793</v>
      </c>
      <c r="Q154" s="10">
        <f t="shared" si="131"/>
        <v>5443.5549721362631</v>
      </c>
      <c r="R154" s="10">
        <f t="shared" si="131"/>
        <v>5525.2082967183078</v>
      </c>
      <c r="S154" s="10">
        <f t="shared" si="131"/>
        <v>5608.0864211690823</v>
      </c>
      <c r="T154" s="10">
        <f t="shared" si="131"/>
        <v>5692.2077174866181</v>
      </c>
      <c r="U154" s="10">
        <f t="shared" si="131"/>
        <v>5777.5908332489171</v>
      </c>
      <c r="V154" s="10">
        <f t="shared" si="131"/>
        <v>5864.2546957476507</v>
      </c>
      <c r="W154" s="10">
        <f t="shared" si="131"/>
        <v>5952.2185161838652</v>
      </c>
      <c r="X154" s="10">
        <f t="shared" si="131"/>
        <v>6041.5017939266245</v>
      </c>
      <c r="Y154" s="10">
        <f t="shared" si="131"/>
        <v>6132.1243208355236</v>
      </c>
      <c r="Z154" s="10">
        <f t="shared" si="131"/>
        <v>6224.1061856480555</v>
      </c>
      <c r="AA154" s="10">
        <f t="shared" si="131"/>
        <v>6317.4677784327769</v>
      </c>
      <c r="AB154" s="10">
        <f t="shared" si="131"/>
        <v>6412.2297951092687</v>
      </c>
      <c r="AC154" s="10">
        <f t="shared" si="131"/>
        <v>6508.4132420359083</v>
      </c>
      <c r="AD154" s="10">
        <f t="shared" si="131"/>
        <v>6606.0394406664473</v>
      </c>
      <c r="AE154" s="10">
        <f t="shared" si="131"/>
        <v>6705.1300322764437</v>
      </c>
    </row>
    <row r="155" spans="1:31" ht="15.75" customHeight="1" x14ac:dyDescent="0.2">
      <c r="A155" s="2"/>
      <c r="B155" s="11" t="s">
        <v>40</v>
      </c>
      <c r="C155" s="11"/>
      <c r="D155" s="10">
        <f t="shared" ref="D155:AE155" si="132">+D154/2</f>
        <v>2242.818181818182</v>
      </c>
      <c r="E155" s="10">
        <f t="shared" si="132"/>
        <v>2276.4604545454545</v>
      </c>
      <c r="F155" s="10">
        <f t="shared" si="132"/>
        <v>2310.6073613636363</v>
      </c>
      <c r="G155" s="10">
        <f t="shared" si="132"/>
        <v>2345.2664717840908</v>
      </c>
      <c r="H155" s="10">
        <f t="shared" si="132"/>
        <v>2380.4454688608525</v>
      </c>
      <c r="I155" s="10">
        <f t="shared" si="132"/>
        <v>2416.1521508937653</v>
      </c>
      <c r="J155" s="10">
        <f t="shared" si="132"/>
        <v>2452.3944331571715</v>
      </c>
      <c r="K155" s="10">
        <f t="shared" si="132"/>
        <v>2489.1803496545294</v>
      </c>
      <c r="L155" s="10">
        <f t="shared" si="132"/>
        <v>2526.5180548993471</v>
      </c>
      <c r="M155" s="10">
        <f t="shared" si="132"/>
        <v>2564.4158257228373</v>
      </c>
      <c r="N155" s="10">
        <f t="shared" si="132"/>
        <v>2602.8820631086801</v>
      </c>
      <c r="O155" s="10">
        <f t="shared" si="132"/>
        <v>2641.9252940553101</v>
      </c>
      <c r="P155" s="10">
        <f t="shared" si="132"/>
        <v>2681.5541734661397</v>
      </c>
      <c r="Q155" s="10">
        <f t="shared" si="132"/>
        <v>2721.7774860681316</v>
      </c>
      <c r="R155" s="10">
        <f t="shared" si="132"/>
        <v>2762.6041483591539</v>
      </c>
      <c r="S155" s="10">
        <f t="shared" si="132"/>
        <v>2804.0432105845412</v>
      </c>
      <c r="T155" s="10">
        <f t="shared" si="132"/>
        <v>2846.103858743309</v>
      </c>
      <c r="U155" s="10">
        <f t="shared" si="132"/>
        <v>2888.7954166244585</v>
      </c>
      <c r="V155" s="10">
        <f t="shared" si="132"/>
        <v>2932.1273478738253</v>
      </c>
      <c r="W155" s="10">
        <f t="shared" si="132"/>
        <v>2976.1092580919326</v>
      </c>
      <c r="X155" s="10">
        <f t="shared" si="132"/>
        <v>3020.7508969633122</v>
      </c>
      <c r="Y155" s="10">
        <f t="shared" si="132"/>
        <v>3066.0621604177618</v>
      </c>
      <c r="Z155" s="10">
        <f t="shared" si="132"/>
        <v>3112.0530928240278</v>
      </c>
      <c r="AA155" s="10">
        <f t="shared" si="132"/>
        <v>3158.7338892163884</v>
      </c>
      <c r="AB155" s="10">
        <f t="shared" si="132"/>
        <v>3206.1148975546344</v>
      </c>
      <c r="AC155" s="10">
        <f t="shared" si="132"/>
        <v>3254.2066210179541</v>
      </c>
      <c r="AD155" s="10">
        <f t="shared" si="132"/>
        <v>3303.0197203332236</v>
      </c>
      <c r="AE155" s="10">
        <f t="shared" si="132"/>
        <v>3352.5650161382218</v>
      </c>
    </row>
    <row r="156" spans="1:31" ht="15.75" customHeight="1" x14ac:dyDescent="0.2">
      <c r="A156" s="17"/>
      <c r="B156" s="13" t="s">
        <v>41</v>
      </c>
      <c r="C156" s="13"/>
      <c r="D156" s="10">
        <f t="shared" ref="D156:AE156" si="133">D153/205</f>
        <v>240.69268292682926</v>
      </c>
      <c r="E156" s="10">
        <f t="shared" si="133"/>
        <v>244.30307317073169</v>
      </c>
      <c r="F156" s="10">
        <f t="shared" si="133"/>
        <v>247.96761926829268</v>
      </c>
      <c r="G156" s="10">
        <f t="shared" si="133"/>
        <v>251.68713355731708</v>
      </c>
      <c r="H156" s="10">
        <f t="shared" si="133"/>
        <v>255.46244056067684</v>
      </c>
      <c r="I156" s="10">
        <f t="shared" si="133"/>
        <v>259.294377169087</v>
      </c>
      <c r="J156" s="10">
        <f t="shared" si="133"/>
        <v>263.18379282662329</v>
      </c>
      <c r="K156" s="10">
        <f t="shared" si="133"/>
        <v>267.13154971902264</v>
      </c>
      <c r="L156" s="10">
        <f t="shared" si="133"/>
        <v>271.13852296480798</v>
      </c>
      <c r="M156" s="10">
        <f t="shared" si="133"/>
        <v>275.2056008092801</v>
      </c>
      <c r="N156" s="10">
        <f t="shared" si="133"/>
        <v>279.3336848214193</v>
      </c>
      <c r="O156" s="10">
        <f t="shared" si="133"/>
        <v>283.52369009374058</v>
      </c>
      <c r="P156" s="10">
        <f t="shared" si="133"/>
        <v>287.77654544514667</v>
      </c>
      <c r="Q156" s="10">
        <f t="shared" si="133"/>
        <v>292.0931936268239</v>
      </c>
      <c r="R156" s="10">
        <f t="shared" si="133"/>
        <v>296.47459153122622</v>
      </c>
      <c r="S156" s="10">
        <f t="shared" si="133"/>
        <v>300.92171040419464</v>
      </c>
      <c r="T156" s="10">
        <f t="shared" si="133"/>
        <v>305.43553606025756</v>
      </c>
      <c r="U156" s="10">
        <f t="shared" si="133"/>
        <v>310.01706910116138</v>
      </c>
      <c r="V156" s="10">
        <f t="shared" si="133"/>
        <v>314.6673251376788</v>
      </c>
      <c r="W156" s="10">
        <f t="shared" si="133"/>
        <v>319.387335014744</v>
      </c>
      <c r="X156" s="10">
        <f t="shared" si="133"/>
        <v>324.17814503996522</v>
      </c>
      <c r="Y156" s="10">
        <f t="shared" si="133"/>
        <v>329.04081721556469</v>
      </c>
      <c r="Z156" s="10">
        <f t="shared" si="133"/>
        <v>333.97642947379813</v>
      </c>
      <c r="AA156" s="10">
        <f t="shared" si="133"/>
        <v>338.98607591590513</v>
      </c>
      <c r="AB156" s="10">
        <f t="shared" si="133"/>
        <v>344.07086705464371</v>
      </c>
      <c r="AC156" s="10">
        <f t="shared" si="133"/>
        <v>349.23193006046336</v>
      </c>
      <c r="AD156" s="10">
        <f t="shared" si="133"/>
        <v>354.47040901137035</v>
      </c>
      <c r="AE156" s="10">
        <f t="shared" si="133"/>
        <v>359.78746514654085</v>
      </c>
    </row>
    <row r="157" spans="1:31" ht="15.75" customHeight="1" x14ac:dyDescent="0.2">
      <c r="A157" s="17"/>
      <c r="B157" s="13" t="s">
        <v>42</v>
      </c>
      <c r="C157" s="13"/>
      <c r="D157" s="10">
        <f t="shared" ref="D157:AE157" si="134">D156/8</f>
        <v>30.086585365853658</v>
      </c>
      <c r="E157" s="10">
        <f t="shared" si="134"/>
        <v>30.537884146341462</v>
      </c>
      <c r="F157" s="10">
        <f t="shared" si="134"/>
        <v>30.995952408536585</v>
      </c>
      <c r="G157" s="10">
        <f t="shared" si="134"/>
        <v>31.460891694664635</v>
      </c>
      <c r="H157" s="10">
        <f t="shared" si="134"/>
        <v>31.932805070084605</v>
      </c>
      <c r="I157" s="10">
        <f t="shared" si="134"/>
        <v>32.411797146135875</v>
      </c>
      <c r="J157" s="10">
        <f t="shared" si="134"/>
        <v>32.897974103327911</v>
      </c>
      <c r="K157" s="10">
        <f t="shared" si="134"/>
        <v>33.39144371487783</v>
      </c>
      <c r="L157" s="10">
        <f t="shared" si="134"/>
        <v>33.892315370600997</v>
      </c>
      <c r="M157" s="10">
        <f t="shared" si="134"/>
        <v>34.400700101160012</v>
      </c>
      <c r="N157" s="10">
        <f t="shared" si="134"/>
        <v>34.916710602677412</v>
      </c>
      <c r="O157" s="10">
        <f t="shared" si="134"/>
        <v>35.440461261717573</v>
      </c>
      <c r="P157" s="10">
        <f t="shared" si="134"/>
        <v>35.972068180643333</v>
      </c>
      <c r="Q157" s="10">
        <f t="shared" si="134"/>
        <v>36.511649203352988</v>
      </c>
      <c r="R157" s="10">
        <f t="shared" si="134"/>
        <v>37.059323941403278</v>
      </c>
      <c r="S157" s="10">
        <f t="shared" si="134"/>
        <v>37.61521380052433</v>
      </c>
      <c r="T157" s="10">
        <f t="shared" si="134"/>
        <v>38.179442007532195</v>
      </c>
      <c r="U157" s="10">
        <f t="shared" si="134"/>
        <v>38.752133637645173</v>
      </c>
      <c r="V157" s="10">
        <f t="shared" si="134"/>
        <v>39.33341564220985</v>
      </c>
      <c r="W157" s="10">
        <f t="shared" si="134"/>
        <v>39.923416876843</v>
      </c>
      <c r="X157" s="10">
        <f t="shared" si="134"/>
        <v>40.522268129995652</v>
      </c>
      <c r="Y157" s="10">
        <f t="shared" si="134"/>
        <v>41.130102151945586</v>
      </c>
      <c r="Z157" s="10">
        <f t="shared" si="134"/>
        <v>41.747053684224767</v>
      </c>
      <c r="AA157" s="10">
        <f t="shared" si="134"/>
        <v>42.373259489488142</v>
      </c>
      <c r="AB157" s="10">
        <f t="shared" si="134"/>
        <v>43.008858381830464</v>
      </c>
      <c r="AC157" s="10">
        <f t="shared" si="134"/>
        <v>43.653991257557919</v>
      </c>
      <c r="AD157" s="10">
        <f t="shared" si="134"/>
        <v>44.308801126421294</v>
      </c>
      <c r="AE157" s="10">
        <f t="shared" si="134"/>
        <v>44.973433143317607</v>
      </c>
    </row>
    <row r="158" spans="1:31" ht="15.75" customHeight="1" x14ac:dyDescent="0.25">
      <c r="A158" s="20" t="s">
        <v>75</v>
      </c>
      <c r="J158" s="2"/>
    </row>
    <row r="159" spans="1:31" ht="15.75" customHeight="1" x14ac:dyDescent="0.2">
      <c r="A159" s="21" t="s">
        <v>76</v>
      </c>
      <c r="B159" s="9">
        <v>1200</v>
      </c>
      <c r="C159" s="9"/>
      <c r="D159" s="10">
        <v>73875</v>
      </c>
      <c r="E159" s="10">
        <v>75000</v>
      </c>
      <c r="F159" s="10">
        <f t="shared" ref="F159:AE159" si="135">SUM(E159*1.5%)+E159</f>
        <v>76125</v>
      </c>
      <c r="G159" s="10">
        <f t="shared" si="135"/>
        <v>77266.875</v>
      </c>
      <c r="H159" s="10">
        <f t="shared" si="135"/>
        <v>78425.878125000003</v>
      </c>
      <c r="I159" s="10">
        <f t="shared" si="135"/>
        <v>79602.266296875008</v>
      </c>
      <c r="J159" s="10">
        <f t="shared" si="135"/>
        <v>80796.300291328138</v>
      </c>
      <c r="K159" s="10">
        <f t="shared" si="135"/>
        <v>82008.244795698061</v>
      </c>
      <c r="L159" s="10">
        <f t="shared" si="135"/>
        <v>83238.368467633525</v>
      </c>
      <c r="M159" s="10">
        <f t="shared" si="135"/>
        <v>84486.943994648027</v>
      </c>
      <c r="N159" s="10">
        <f t="shared" si="135"/>
        <v>85754.248154567744</v>
      </c>
      <c r="O159" s="10">
        <f t="shared" si="135"/>
        <v>87040.561876886262</v>
      </c>
      <c r="P159" s="10">
        <f t="shared" si="135"/>
        <v>88346.170305039559</v>
      </c>
      <c r="Q159" s="10">
        <f t="shared" si="135"/>
        <v>89671.362859615154</v>
      </c>
      <c r="R159" s="10">
        <f t="shared" si="135"/>
        <v>91016.43330250938</v>
      </c>
      <c r="S159" s="10">
        <f t="shared" si="135"/>
        <v>92381.679802047016</v>
      </c>
      <c r="T159" s="10">
        <f t="shared" si="135"/>
        <v>93767.404999077728</v>
      </c>
      <c r="U159" s="10">
        <f t="shared" si="135"/>
        <v>95173.916074063891</v>
      </c>
      <c r="V159" s="10">
        <f t="shared" si="135"/>
        <v>96601.524815174853</v>
      </c>
      <c r="W159" s="10">
        <f t="shared" si="135"/>
        <v>98050.547687402475</v>
      </c>
      <c r="X159" s="10">
        <f t="shared" si="135"/>
        <v>99521.305902713517</v>
      </c>
      <c r="Y159" s="10">
        <f t="shared" si="135"/>
        <v>101014.12549125422</v>
      </c>
      <c r="Z159" s="10">
        <f t="shared" si="135"/>
        <v>102529.33737362303</v>
      </c>
      <c r="AA159" s="10">
        <f t="shared" si="135"/>
        <v>104067.27743422738</v>
      </c>
      <c r="AB159" s="10">
        <f t="shared" si="135"/>
        <v>105628.28659574079</v>
      </c>
      <c r="AC159" s="10">
        <f t="shared" si="135"/>
        <v>107212.7108946769</v>
      </c>
      <c r="AD159" s="10">
        <f t="shared" si="135"/>
        <v>108820.90155809706</v>
      </c>
      <c r="AE159" s="10">
        <f t="shared" si="135"/>
        <v>110453.21508146852</v>
      </c>
    </row>
    <row r="160" spans="1:31" ht="15.75" customHeight="1" x14ac:dyDescent="0.2">
      <c r="A160" s="2" t="s">
        <v>69</v>
      </c>
      <c r="B160" s="13" t="s">
        <v>39</v>
      </c>
      <c r="C160" s="13"/>
      <c r="D160" s="10">
        <f t="shared" ref="D160:AE160" si="136">D159/11</f>
        <v>6715.909090909091</v>
      </c>
      <c r="E160" s="10">
        <f t="shared" si="136"/>
        <v>6818.181818181818</v>
      </c>
      <c r="F160" s="10">
        <f t="shared" si="136"/>
        <v>6920.454545454545</v>
      </c>
      <c r="G160" s="10">
        <f t="shared" si="136"/>
        <v>7024.261363636364</v>
      </c>
      <c r="H160" s="10">
        <f t="shared" si="136"/>
        <v>7129.6252840909092</v>
      </c>
      <c r="I160" s="10">
        <f t="shared" si="136"/>
        <v>7236.5696633522739</v>
      </c>
      <c r="J160" s="10">
        <f t="shared" si="136"/>
        <v>7345.1182083025578</v>
      </c>
      <c r="K160" s="10">
        <f t="shared" si="136"/>
        <v>7455.2949814270969</v>
      </c>
      <c r="L160" s="10">
        <f t="shared" si="136"/>
        <v>7567.1244061485022</v>
      </c>
      <c r="M160" s="10">
        <f t="shared" si="136"/>
        <v>7680.6312722407301</v>
      </c>
      <c r="N160" s="10">
        <f t="shared" si="136"/>
        <v>7795.8407413243403</v>
      </c>
      <c r="O160" s="10">
        <f t="shared" si="136"/>
        <v>7912.7783524442057</v>
      </c>
      <c r="P160" s="10">
        <f t="shared" si="136"/>
        <v>8031.4700277308693</v>
      </c>
      <c r="Q160" s="10">
        <f t="shared" si="136"/>
        <v>8151.9420781468325</v>
      </c>
      <c r="R160" s="10">
        <f t="shared" si="136"/>
        <v>8274.2212093190337</v>
      </c>
      <c r="S160" s="10">
        <f t="shared" si="136"/>
        <v>8398.3345274588191</v>
      </c>
      <c r="T160" s="10">
        <f t="shared" si="136"/>
        <v>8524.3095453707028</v>
      </c>
      <c r="U160" s="10">
        <f t="shared" si="136"/>
        <v>8652.174188551262</v>
      </c>
      <c r="V160" s="10">
        <f t="shared" si="136"/>
        <v>8781.9568013795324</v>
      </c>
      <c r="W160" s="10">
        <f t="shared" si="136"/>
        <v>8913.6861534002255</v>
      </c>
      <c r="X160" s="10">
        <f t="shared" si="136"/>
        <v>9047.3914457012288</v>
      </c>
      <c r="Y160" s="10">
        <f t="shared" si="136"/>
        <v>9183.102317386747</v>
      </c>
      <c r="Z160" s="10">
        <f t="shared" si="136"/>
        <v>9320.8488521475483</v>
      </c>
      <c r="AA160" s="10">
        <f t="shared" si="136"/>
        <v>9460.6615849297614</v>
      </c>
      <c r="AB160" s="10">
        <f t="shared" si="136"/>
        <v>9602.5715087037079</v>
      </c>
      <c r="AC160" s="10">
        <f t="shared" si="136"/>
        <v>9746.6100813342637</v>
      </c>
      <c r="AD160" s="10">
        <f t="shared" si="136"/>
        <v>9892.8092325542784</v>
      </c>
      <c r="AE160" s="10">
        <f t="shared" si="136"/>
        <v>10041.201371042593</v>
      </c>
    </row>
    <row r="161" spans="1:31" ht="15.75" customHeight="1" x14ac:dyDescent="0.2">
      <c r="A161" s="2"/>
      <c r="B161" s="11" t="s">
        <v>40</v>
      </c>
      <c r="C161" s="11"/>
      <c r="D161" s="10">
        <f t="shared" ref="D161:AE161" si="137">+D160/2</f>
        <v>3357.9545454545455</v>
      </c>
      <c r="E161" s="10">
        <f t="shared" si="137"/>
        <v>3409.090909090909</v>
      </c>
      <c r="F161" s="10">
        <f t="shared" si="137"/>
        <v>3460.2272727272725</v>
      </c>
      <c r="G161" s="10">
        <f t="shared" si="137"/>
        <v>3512.130681818182</v>
      </c>
      <c r="H161" s="10">
        <f t="shared" si="137"/>
        <v>3564.8126420454546</v>
      </c>
      <c r="I161" s="10">
        <f t="shared" si="137"/>
        <v>3618.2848316761369</v>
      </c>
      <c r="J161" s="10">
        <f t="shared" si="137"/>
        <v>3672.5591041512789</v>
      </c>
      <c r="K161" s="10">
        <f t="shared" si="137"/>
        <v>3727.6474907135485</v>
      </c>
      <c r="L161" s="10">
        <f t="shared" si="137"/>
        <v>3783.5622030742511</v>
      </c>
      <c r="M161" s="10">
        <f t="shared" si="137"/>
        <v>3840.3156361203651</v>
      </c>
      <c r="N161" s="10">
        <f t="shared" si="137"/>
        <v>3897.9203706621702</v>
      </c>
      <c r="O161" s="10">
        <f t="shared" si="137"/>
        <v>3956.3891762221028</v>
      </c>
      <c r="P161" s="10">
        <f t="shared" si="137"/>
        <v>4015.7350138654347</v>
      </c>
      <c r="Q161" s="10">
        <f t="shared" si="137"/>
        <v>4075.9710390734163</v>
      </c>
      <c r="R161" s="10">
        <f t="shared" si="137"/>
        <v>4137.1106046595169</v>
      </c>
      <c r="S161" s="10">
        <f t="shared" si="137"/>
        <v>4199.1672637294096</v>
      </c>
      <c r="T161" s="10">
        <f t="shared" si="137"/>
        <v>4262.1547726853514</v>
      </c>
      <c r="U161" s="10">
        <f t="shared" si="137"/>
        <v>4326.087094275631</v>
      </c>
      <c r="V161" s="10">
        <f t="shared" si="137"/>
        <v>4390.9784006897662</v>
      </c>
      <c r="W161" s="10">
        <f t="shared" si="137"/>
        <v>4456.8430767001128</v>
      </c>
      <c r="X161" s="10">
        <f t="shared" si="137"/>
        <v>4523.6957228506144</v>
      </c>
      <c r="Y161" s="10">
        <f t="shared" si="137"/>
        <v>4591.5511586933735</v>
      </c>
      <c r="Z161" s="10">
        <f t="shared" si="137"/>
        <v>4660.4244260737742</v>
      </c>
      <c r="AA161" s="10">
        <f t="shared" si="137"/>
        <v>4730.3307924648807</v>
      </c>
      <c r="AB161" s="10">
        <f t="shared" si="137"/>
        <v>4801.2857543518539</v>
      </c>
      <c r="AC161" s="10">
        <f t="shared" si="137"/>
        <v>4873.3050406671318</v>
      </c>
      <c r="AD161" s="10">
        <f t="shared" si="137"/>
        <v>4946.4046162771392</v>
      </c>
      <c r="AE161" s="10">
        <f t="shared" si="137"/>
        <v>5020.6006855212963</v>
      </c>
    </row>
    <row r="162" spans="1:31" ht="15.75" customHeight="1" x14ac:dyDescent="0.2">
      <c r="B162" s="13" t="s">
        <v>41</v>
      </c>
      <c r="C162" s="13"/>
      <c r="D162" s="10">
        <f t="shared" ref="D162:AE162" si="138">D159/205</f>
        <v>360.36585365853659</v>
      </c>
      <c r="E162" s="10">
        <f t="shared" si="138"/>
        <v>365.85365853658539</v>
      </c>
      <c r="F162" s="10">
        <f t="shared" si="138"/>
        <v>371.34146341463412</v>
      </c>
      <c r="G162" s="10">
        <f t="shared" si="138"/>
        <v>376.91158536585368</v>
      </c>
      <c r="H162" s="10">
        <f t="shared" si="138"/>
        <v>382.56525914634148</v>
      </c>
      <c r="I162" s="10">
        <f t="shared" si="138"/>
        <v>388.3037380335366</v>
      </c>
      <c r="J162" s="10">
        <f t="shared" si="138"/>
        <v>394.1282941040397</v>
      </c>
      <c r="K162" s="10">
        <f t="shared" si="138"/>
        <v>400.04021851560032</v>
      </c>
      <c r="L162" s="10">
        <f t="shared" si="138"/>
        <v>406.04082179333426</v>
      </c>
      <c r="M162" s="10">
        <f t="shared" si="138"/>
        <v>412.1314341202343</v>
      </c>
      <c r="N162" s="10">
        <f t="shared" si="138"/>
        <v>418.31340563203776</v>
      </c>
      <c r="O162" s="10">
        <f t="shared" si="138"/>
        <v>424.58810671651833</v>
      </c>
      <c r="P162" s="10">
        <f t="shared" si="138"/>
        <v>430.95692831726615</v>
      </c>
      <c r="Q162" s="10">
        <f t="shared" si="138"/>
        <v>437.42128224202514</v>
      </c>
      <c r="R162" s="10">
        <f t="shared" si="138"/>
        <v>443.98260147565549</v>
      </c>
      <c r="S162" s="10">
        <f t="shared" si="138"/>
        <v>450.64234049779031</v>
      </c>
      <c r="T162" s="10">
        <f t="shared" si="138"/>
        <v>457.40197560525723</v>
      </c>
      <c r="U162" s="10">
        <f t="shared" si="138"/>
        <v>464.26300523933605</v>
      </c>
      <c r="V162" s="10">
        <f t="shared" si="138"/>
        <v>471.22695031792614</v>
      </c>
      <c r="W162" s="10">
        <f t="shared" si="138"/>
        <v>478.29535457269498</v>
      </c>
      <c r="X162" s="10">
        <f t="shared" si="138"/>
        <v>485.46978489128543</v>
      </c>
      <c r="Y162" s="10">
        <f t="shared" si="138"/>
        <v>492.75183166465473</v>
      </c>
      <c r="Z162" s="10">
        <f t="shared" si="138"/>
        <v>500.14310913962453</v>
      </c>
      <c r="AA162" s="10">
        <f t="shared" si="138"/>
        <v>507.6452557767189</v>
      </c>
      <c r="AB162" s="10">
        <f t="shared" si="138"/>
        <v>515.25993461336975</v>
      </c>
      <c r="AC162" s="10">
        <f t="shared" si="138"/>
        <v>522.98883363257028</v>
      </c>
      <c r="AD162" s="10">
        <f t="shared" si="138"/>
        <v>530.8336661370588</v>
      </c>
      <c r="AE162" s="10">
        <f t="shared" si="138"/>
        <v>538.79617112911467</v>
      </c>
    </row>
    <row r="163" spans="1:31" ht="15.75" customHeight="1" x14ac:dyDescent="0.2">
      <c r="B163" s="13" t="s">
        <v>42</v>
      </c>
      <c r="C163" s="13"/>
      <c r="D163" s="10">
        <f t="shared" ref="D163:AE163" si="139">D162/8</f>
        <v>45.045731707317074</v>
      </c>
      <c r="E163" s="10">
        <f t="shared" si="139"/>
        <v>45.731707317073173</v>
      </c>
      <c r="F163" s="10">
        <f t="shared" si="139"/>
        <v>46.417682926829265</v>
      </c>
      <c r="G163" s="10">
        <f t="shared" si="139"/>
        <v>47.11394817073171</v>
      </c>
      <c r="H163" s="10">
        <f t="shared" si="139"/>
        <v>47.820657393292684</v>
      </c>
      <c r="I163" s="10">
        <f t="shared" si="139"/>
        <v>48.537967254192075</v>
      </c>
      <c r="J163" s="10">
        <f t="shared" si="139"/>
        <v>49.266036763004962</v>
      </c>
      <c r="K163" s="10">
        <f t="shared" si="139"/>
        <v>50.005027314450039</v>
      </c>
      <c r="L163" s="10">
        <f t="shared" si="139"/>
        <v>50.755102724166782</v>
      </c>
      <c r="M163" s="10">
        <f t="shared" si="139"/>
        <v>51.516429265029288</v>
      </c>
      <c r="N163" s="10">
        <f t="shared" si="139"/>
        <v>52.28917570400472</v>
      </c>
      <c r="O163" s="10">
        <f t="shared" si="139"/>
        <v>53.073513339564791</v>
      </c>
      <c r="P163" s="10">
        <f t="shared" si="139"/>
        <v>53.869616039658268</v>
      </c>
      <c r="Q163" s="10">
        <f t="shared" si="139"/>
        <v>54.677660280253143</v>
      </c>
      <c r="R163" s="10">
        <f t="shared" si="139"/>
        <v>55.497825184456936</v>
      </c>
      <c r="S163" s="10">
        <f t="shared" si="139"/>
        <v>56.330292562223789</v>
      </c>
      <c r="T163" s="10">
        <f t="shared" si="139"/>
        <v>57.175246950657154</v>
      </c>
      <c r="U163" s="10">
        <f t="shared" si="139"/>
        <v>58.032875654917007</v>
      </c>
      <c r="V163" s="10">
        <f t="shared" si="139"/>
        <v>58.903368789740767</v>
      </c>
      <c r="W163" s="10">
        <f t="shared" si="139"/>
        <v>59.786919321586872</v>
      </c>
      <c r="X163" s="10">
        <f t="shared" si="139"/>
        <v>60.683723111410679</v>
      </c>
      <c r="Y163" s="10">
        <f t="shared" si="139"/>
        <v>61.593978958081841</v>
      </c>
      <c r="Z163" s="10">
        <f t="shared" si="139"/>
        <v>62.517888642453066</v>
      </c>
      <c r="AA163" s="10">
        <f t="shared" si="139"/>
        <v>63.455656972089862</v>
      </c>
      <c r="AB163" s="10">
        <f t="shared" si="139"/>
        <v>64.407491826671219</v>
      </c>
      <c r="AC163" s="10">
        <f t="shared" si="139"/>
        <v>65.373604204071285</v>
      </c>
      <c r="AD163" s="10">
        <f t="shared" si="139"/>
        <v>66.35420826713235</v>
      </c>
      <c r="AE163" s="10">
        <f t="shared" si="139"/>
        <v>67.349521391139334</v>
      </c>
    </row>
    <row r="164" spans="1:31" ht="15.75" customHeight="1" x14ac:dyDescent="0.2">
      <c r="J164" s="2"/>
    </row>
    <row r="165" spans="1:31" ht="15.75" customHeight="1" x14ac:dyDescent="0.2">
      <c r="A165" s="9" t="s">
        <v>77</v>
      </c>
      <c r="B165" s="9">
        <v>2400</v>
      </c>
      <c r="C165" s="9"/>
      <c r="D165" s="10">
        <v>69845.45</v>
      </c>
      <c r="E165" s="10">
        <v>70909.09</v>
      </c>
      <c r="F165" s="10">
        <f t="shared" ref="F165:AE165" si="140">SUM(E165*1.5%)+E165</f>
        <v>71972.726349999997</v>
      </c>
      <c r="G165" s="10">
        <f t="shared" si="140"/>
        <v>73052.31724525</v>
      </c>
      <c r="H165" s="10">
        <f t="shared" si="140"/>
        <v>74148.102003928754</v>
      </c>
      <c r="I165" s="10">
        <f t="shared" si="140"/>
        <v>75260.323533987685</v>
      </c>
      <c r="J165" s="10">
        <f t="shared" si="140"/>
        <v>76389.228386997507</v>
      </c>
      <c r="K165" s="10">
        <f t="shared" si="140"/>
        <v>77535.06681280247</v>
      </c>
      <c r="L165" s="10">
        <f t="shared" si="140"/>
        <v>78698.09281499451</v>
      </c>
      <c r="M165" s="10">
        <f t="shared" si="140"/>
        <v>79878.564207219431</v>
      </c>
      <c r="N165" s="10">
        <f t="shared" si="140"/>
        <v>81076.742670327716</v>
      </c>
      <c r="O165" s="10">
        <f t="shared" si="140"/>
        <v>82292.893810382637</v>
      </c>
      <c r="P165" s="10">
        <f t="shared" si="140"/>
        <v>83527.287217538382</v>
      </c>
      <c r="Q165" s="10">
        <f t="shared" si="140"/>
        <v>84780.196525801453</v>
      </c>
      <c r="R165" s="10">
        <f t="shared" si="140"/>
        <v>86051.899473688478</v>
      </c>
      <c r="S165" s="10">
        <f t="shared" si="140"/>
        <v>87342.677965793802</v>
      </c>
      <c r="T165" s="10">
        <f t="shared" si="140"/>
        <v>88652.818135280715</v>
      </c>
      <c r="U165" s="10">
        <f t="shared" si="140"/>
        <v>89982.610407309927</v>
      </c>
      <c r="V165" s="10">
        <f t="shared" si="140"/>
        <v>91332.349563419571</v>
      </c>
      <c r="W165" s="10">
        <f t="shared" si="140"/>
        <v>92702.334806870858</v>
      </c>
      <c r="X165" s="10">
        <f t="shared" si="140"/>
        <v>94092.869828973926</v>
      </c>
      <c r="Y165" s="10">
        <f t="shared" si="140"/>
        <v>95504.262876408538</v>
      </c>
      <c r="Z165" s="10">
        <f t="shared" si="140"/>
        <v>96936.82681955467</v>
      </c>
      <c r="AA165" s="10">
        <f t="shared" si="140"/>
        <v>98390.879221847994</v>
      </c>
      <c r="AB165" s="10">
        <f t="shared" si="140"/>
        <v>99866.742410175721</v>
      </c>
      <c r="AC165" s="10">
        <f t="shared" si="140"/>
        <v>101364.74354632836</v>
      </c>
      <c r="AD165" s="10">
        <f t="shared" si="140"/>
        <v>102885.21469952329</v>
      </c>
      <c r="AE165" s="10">
        <f t="shared" si="140"/>
        <v>104428.49292001614</v>
      </c>
    </row>
    <row r="166" spans="1:31" ht="15.75" customHeight="1" x14ac:dyDescent="0.2">
      <c r="A166" s="2" t="s">
        <v>5</v>
      </c>
      <c r="B166" s="11" t="s">
        <v>39</v>
      </c>
      <c r="C166" s="11"/>
      <c r="D166" s="10">
        <f t="shared" ref="D166:AE166" si="141">D165/11</f>
        <v>6349.5863636363638</v>
      </c>
      <c r="E166" s="10">
        <f t="shared" si="141"/>
        <v>6446.2809090909086</v>
      </c>
      <c r="F166" s="10">
        <f t="shared" si="141"/>
        <v>6542.9751227272727</v>
      </c>
      <c r="G166" s="10">
        <f t="shared" si="141"/>
        <v>6641.1197495681818</v>
      </c>
      <c r="H166" s="10">
        <f t="shared" si="141"/>
        <v>6740.7365458117047</v>
      </c>
      <c r="I166" s="10">
        <f t="shared" si="141"/>
        <v>6841.8475939988803</v>
      </c>
      <c r="J166" s="10">
        <f t="shared" si="141"/>
        <v>6944.4753079088641</v>
      </c>
      <c r="K166" s="10">
        <f t="shared" si="141"/>
        <v>7048.6424375274973</v>
      </c>
      <c r="L166" s="10">
        <f t="shared" si="141"/>
        <v>7154.37207409041</v>
      </c>
      <c r="M166" s="10">
        <f t="shared" si="141"/>
        <v>7261.6876552017666</v>
      </c>
      <c r="N166" s="10">
        <f t="shared" si="141"/>
        <v>7370.6129700297925</v>
      </c>
      <c r="O166" s="10">
        <f t="shared" si="141"/>
        <v>7481.17216458024</v>
      </c>
      <c r="P166" s="10">
        <f t="shared" si="141"/>
        <v>7593.3897470489437</v>
      </c>
      <c r="Q166" s="10">
        <f t="shared" si="141"/>
        <v>7707.2905932546773</v>
      </c>
      <c r="R166" s="10">
        <f t="shared" si="141"/>
        <v>7822.8999521534979</v>
      </c>
      <c r="S166" s="10">
        <f t="shared" si="141"/>
        <v>7940.2434514358001</v>
      </c>
      <c r="T166" s="10">
        <f t="shared" si="141"/>
        <v>8059.3471032073376</v>
      </c>
      <c r="U166" s="10">
        <f t="shared" si="141"/>
        <v>8180.2373097554482</v>
      </c>
      <c r="V166" s="10">
        <f t="shared" si="141"/>
        <v>8302.9408694017784</v>
      </c>
      <c r="W166" s="10">
        <f t="shared" si="141"/>
        <v>8427.4849824428056</v>
      </c>
      <c r="X166" s="10">
        <f t="shared" si="141"/>
        <v>8553.8972571794475</v>
      </c>
      <c r="Y166" s="10">
        <f t="shared" si="141"/>
        <v>8682.2057160371405</v>
      </c>
      <c r="Z166" s="10">
        <f t="shared" si="141"/>
        <v>8812.4388017776964</v>
      </c>
      <c r="AA166" s="10">
        <f t="shared" si="141"/>
        <v>8944.6253838043631</v>
      </c>
      <c r="AB166" s="10">
        <f t="shared" si="141"/>
        <v>9078.7947645614295</v>
      </c>
      <c r="AC166" s="10">
        <f t="shared" si="141"/>
        <v>9214.9766860298514</v>
      </c>
      <c r="AD166" s="10">
        <f t="shared" si="141"/>
        <v>9353.2013363202987</v>
      </c>
      <c r="AE166" s="10">
        <f t="shared" si="141"/>
        <v>9493.4993563651042</v>
      </c>
    </row>
    <row r="167" spans="1:31" ht="15.75" customHeight="1" x14ac:dyDescent="0.2">
      <c r="A167" s="2"/>
      <c r="B167" s="11" t="s">
        <v>40</v>
      </c>
      <c r="C167" s="11"/>
      <c r="D167" s="10">
        <f t="shared" ref="D167:AE167" si="142">+D166/2</f>
        <v>3174.7931818181819</v>
      </c>
      <c r="E167" s="10">
        <f t="shared" si="142"/>
        <v>3223.1404545454543</v>
      </c>
      <c r="F167" s="10">
        <f t="shared" si="142"/>
        <v>3271.4875613636364</v>
      </c>
      <c r="G167" s="10">
        <f t="shared" si="142"/>
        <v>3320.5598747840909</v>
      </c>
      <c r="H167" s="10">
        <f t="shared" si="142"/>
        <v>3370.3682729058523</v>
      </c>
      <c r="I167" s="10">
        <f t="shared" si="142"/>
        <v>3420.9237969994401</v>
      </c>
      <c r="J167" s="10">
        <f t="shared" si="142"/>
        <v>3472.2376539544321</v>
      </c>
      <c r="K167" s="10">
        <f t="shared" si="142"/>
        <v>3524.3212187637487</v>
      </c>
      <c r="L167" s="10">
        <f t="shared" si="142"/>
        <v>3577.186037045205</v>
      </c>
      <c r="M167" s="10">
        <f t="shared" si="142"/>
        <v>3630.8438276008833</v>
      </c>
      <c r="N167" s="10">
        <f t="shared" si="142"/>
        <v>3685.3064850148962</v>
      </c>
      <c r="O167" s="10">
        <f t="shared" si="142"/>
        <v>3740.58608229012</v>
      </c>
      <c r="P167" s="10">
        <f t="shared" si="142"/>
        <v>3796.6948735244719</v>
      </c>
      <c r="Q167" s="10">
        <f t="shared" si="142"/>
        <v>3853.6452966273387</v>
      </c>
      <c r="R167" s="10">
        <f t="shared" si="142"/>
        <v>3911.449976076749</v>
      </c>
      <c r="S167" s="10">
        <f t="shared" si="142"/>
        <v>3970.1217257179001</v>
      </c>
      <c r="T167" s="10">
        <f t="shared" si="142"/>
        <v>4029.6735516036688</v>
      </c>
      <c r="U167" s="10">
        <f t="shared" si="142"/>
        <v>4090.1186548777241</v>
      </c>
      <c r="V167" s="10">
        <f t="shared" si="142"/>
        <v>4151.4704347008892</v>
      </c>
      <c r="W167" s="10">
        <f t="shared" si="142"/>
        <v>4213.7424912214028</v>
      </c>
      <c r="X167" s="10">
        <f t="shared" si="142"/>
        <v>4276.9486285897237</v>
      </c>
      <c r="Y167" s="10">
        <f t="shared" si="142"/>
        <v>4341.1028580185703</v>
      </c>
      <c r="Z167" s="10">
        <f t="shared" si="142"/>
        <v>4406.2194008888482</v>
      </c>
      <c r="AA167" s="10">
        <f t="shared" si="142"/>
        <v>4472.3126919021815</v>
      </c>
      <c r="AB167" s="10">
        <f t="shared" si="142"/>
        <v>4539.3973822807147</v>
      </c>
      <c r="AC167" s="10">
        <f t="shared" si="142"/>
        <v>4607.4883430149257</v>
      </c>
      <c r="AD167" s="10">
        <f t="shared" si="142"/>
        <v>4676.6006681601493</v>
      </c>
      <c r="AE167" s="10">
        <f t="shared" si="142"/>
        <v>4746.7496781825521</v>
      </c>
    </row>
    <row r="168" spans="1:31" ht="15.75" customHeight="1" x14ac:dyDescent="0.2">
      <c r="A168" s="12"/>
      <c r="B168" s="13" t="s">
        <v>41</v>
      </c>
      <c r="C168" s="13"/>
      <c r="D168" s="10">
        <f t="shared" ref="D168:AE168" si="143">D165/205</f>
        <v>340.70951219512193</v>
      </c>
      <c r="E168" s="10">
        <f t="shared" si="143"/>
        <v>345.89799999999997</v>
      </c>
      <c r="F168" s="10">
        <f t="shared" si="143"/>
        <v>351.08646999999996</v>
      </c>
      <c r="G168" s="10">
        <f t="shared" si="143"/>
        <v>356.35276705000001</v>
      </c>
      <c r="H168" s="10">
        <f t="shared" si="143"/>
        <v>361.69805855575004</v>
      </c>
      <c r="I168" s="10">
        <f t="shared" si="143"/>
        <v>367.12352943408627</v>
      </c>
      <c r="J168" s="10">
        <f t="shared" si="143"/>
        <v>372.63038237559761</v>
      </c>
      <c r="K168" s="10">
        <f t="shared" si="143"/>
        <v>378.21983811123158</v>
      </c>
      <c r="L168" s="10">
        <f t="shared" si="143"/>
        <v>383.89313568290004</v>
      </c>
      <c r="M168" s="10">
        <f t="shared" si="143"/>
        <v>389.65153271814359</v>
      </c>
      <c r="N168" s="10">
        <f t="shared" si="143"/>
        <v>395.49630570891571</v>
      </c>
      <c r="O168" s="10">
        <f t="shared" si="143"/>
        <v>401.42875029454945</v>
      </c>
      <c r="P168" s="10">
        <f t="shared" si="143"/>
        <v>407.45018154896769</v>
      </c>
      <c r="Q168" s="10">
        <f t="shared" si="143"/>
        <v>413.56193427220222</v>
      </c>
      <c r="R168" s="10">
        <f t="shared" si="143"/>
        <v>419.76536328628526</v>
      </c>
      <c r="S168" s="10">
        <f t="shared" si="143"/>
        <v>426.06184373557954</v>
      </c>
      <c r="T168" s="10">
        <f t="shared" si="143"/>
        <v>432.45277139161323</v>
      </c>
      <c r="U168" s="10">
        <f t="shared" si="143"/>
        <v>438.93956296248746</v>
      </c>
      <c r="V168" s="10">
        <f t="shared" si="143"/>
        <v>445.52365640692472</v>
      </c>
      <c r="W168" s="10">
        <f t="shared" si="143"/>
        <v>452.20651125302857</v>
      </c>
      <c r="X168" s="10">
        <f t="shared" si="143"/>
        <v>458.98960892182401</v>
      </c>
      <c r="Y168" s="10">
        <f t="shared" si="143"/>
        <v>465.87445305565143</v>
      </c>
      <c r="Z168" s="10">
        <f t="shared" si="143"/>
        <v>472.86256985148617</v>
      </c>
      <c r="AA168" s="10">
        <f t="shared" si="143"/>
        <v>479.95550839925852</v>
      </c>
      <c r="AB168" s="10">
        <f t="shared" si="143"/>
        <v>487.15484102524744</v>
      </c>
      <c r="AC168" s="10">
        <f t="shared" si="143"/>
        <v>494.46216364062616</v>
      </c>
      <c r="AD168" s="10">
        <f t="shared" si="143"/>
        <v>501.87909609523558</v>
      </c>
      <c r="AE168" s="10">
        <f t="shared" si="143"/>
        <v>509.40728253666413</v>
      </c>
    </row>
    <row r="169" spans="1:31" ht="15.75" customHeight="1" x14ac:dyDescent="0.2">
      <c r="B169" s="13" t="s">
        <v>42</v>
      </c>
      <c r="C169" s="13"/>
      <c r="D169" s="10">
        <f t="shared" ref="D169:AE169" si="144">D168/8</f>
        <v>42.588689024390241</v>
      </c>
      <c r="E169" s="10">
        <f t="shared" si="144"/>
        <v>43.237249999999996</v>
      </c>
      <c r="F169" s="10">
        <f t="shared" si="144"/>
        <v>43.885808749999995</v>
      </c>
      <c r="G169" s="10">
        <f t="shared" si="144"/>
        <v>44.544095881250001</v>
      </c>
      <c r="H169" s="10">
        <f t="shared" si="144"/>
        <v>45.212257319468755</v>
      </c>
      <c r="I169" s="10">
        <f t="shared" si="144"/>
        <v>45.890441179260783</v>
      </c>
      <c r="J169" s="10">
        <f t="shared" si="144"/>
        <v>46.578797796949701</v>
      </c>
      <c r="K169" s="10">
        <f t="shared" si="144"/>
        <v>47.277479763903948</v>
      </c>
      <c r="L169" s="10">
        <f t="shared" si="144"/>
        <v>47.986641960362505</v>
      </c>
      <c r="M169" s="10">
        <f t="shared" si="144"/>
        <v>48.706441589767948</v>
      </c>
      <c r="N169" s="10">
        <f t="shared" si="144"/>
        <v>49.437038213614464</v>
      </c>
      <c r="O169" s="10">
        <f t="shared" si="144"/>
        <v>50.178593786818681</v>
      </c>
      <c r="P169" s="10">
        <f t="shared" si="144"/>
        <v>50.931272693620961</v>
      </c>
      <c r="Q169" s="10">
        <f t="shared" si="144"/>
        <v>51.695241784025278</v>
      </c>
      <c r="R169" s="10">
        <f t="shared" si="144"/>
        <v>52.470670410785658</v>
      </c>
      <c r="S169" s="10">
        <f t="shared" si="144"/>
        <v>53.257730466947443</v>
      </c>
      <c r="T169" s="10">
        <f t="shared" si="144"/>
        <v>54.056596423951653</v>
      </c>
      <c r="U169" s="10">
        <f t="shared" si="144"/>
        <v>54.867445370310932</v>
      </c>
      <c r="V169" s="10">
        <f t="shared" si="144"/>
        <v>55.690457050865589</v>
      </c>
      <c r="W169" s="10">
        <f t="shared" si="144"/>
        <v>56.525813906628571</v>
      </c>
      <c r="X169" s="10">
        <f t="shared" si="144"/>
        <v>57.373701115228002</v>
      </c>
      <c r="Y169" s="10">
        <f t="shared" si="144"/>
        <v>58.234306631956429</v>
      </c>
      <c r="Z169" s="10">
        <f t="shared" si="144"/>
        <v>59.107821231435771</v>
      </c>
      <c r="AA169" s="10">
        <f t="shared" si="144"/>
        <v>59.994438549907315</v>
      </c>
      <c r="AB169" s="10">
        <f t="shared" si="144"/>
        <v>60.894355128155929</v>
      </c>
      <c r="AC169" s="10">
        <f t="shared" si="144"/>
        <v>61.80777045507827</v>
      </c>
      <c r="AD169" s="10">
        <f t="shared" si="144"/>
        <v>62.734887011904448</v>
      </c>
      <c r="AE169" s="10">
        <f t="shared" si="144"/>
        <v>63.675910317083016</v>
      </c>
    </row>
    <row r="170" spans="1:31" ht="15.75" customHeight="1" x14ac:dyDescent="0.2">
      <c r="A170" s="12" t="s">
        <v>78</v>
      </c>
      <c r="J170" s="2"/>
    </row>
    <row r="171" spans="1:31" ht="15.75" customHeight="1" x14ac:dyDescent="0.2">
      <c r="A171" s="2" t="s">
        <v>5</v>
      </c>
      <c r="J171" s="2"/>
    </row>
    <row r="172" spans="1:31" ht="15.75" customHeight="1" x14ac:dyDescent="0.2">
      <c r="J172" s="2"/>
    </row>
    <row r="173" spans="1:31" ht="15.75" customHeight="1" x14ac:dyDescent="0.2">
      <c r="J173" s="2"/>
    </row>
    <row r="174" spans="1:31" ht="15.75" customHeight="1" x14ac:dyDescent="0.2">
      <c r="J174" s="2"/>
    </row>
    <row r="175" spans="1:31" ht="15.75" customHeight="1" x14ac:dyDescent="0.2">
      <c r="J175" s="2"/>
    </row>
    <row r="176" spans="1:31" ht="15.75" customHeight="1" x14ac:dyDescent="0.2">
      <c r="J176" s="2"/>
    </row>
    <row r="177" spans="10:10" ht="15.75" customHeight="1" x14ac:dyDescent="0.2">
      <c r="J177" s="2"/>
    </row>
    <row r="178" spans="10:10" ht="15.75" customHeight="1" x14ac:dyDescent="0.2">
      <c r="J178" s="2"/>
    </row>
    <row r="179" spans="10:10" ht="15.75" customHeight="1" x14ac:dyDescent="0.2">
      <c r="J179" s="2"/>
    </row>
    <row r="180" spans="10:10" ht="15.75" customHeight="1" x14ac:dyDescent="0.2">
      <c r="J180" s="2"/>
    </row>
    <row r="181" spans="10:10" ht="15.75" customHeight="1" x14ac:dyDescent="0.2">
      <c r="J181" s="2"/>
    </row>
    <row r="182" spans="10:10" ht="15.75" customHeight="1" x14ac:dyDescent="0.2">
      <c r="J182" s="2"/>
    </row>
    <row r="183" spans="10:10" ht="15.75" customHeight="1" x14ac:dyDescent="0.2">
      <c r="J183" s="2"/>
    </row>
    <row r="184" spans="10:10" ht="15.75" customHeight="1" x14ac:dyDescent="0.2">
      <c r="J184" s="2"/>
    </row>
    <row r="185" spans="10:10" ht="15.75" customHeight="1" x14ac:dyDescent="0.2">
      <c r="J185" s="2"/>
    </row>
    <row r="186" spans="10:10" ht="15.75" customHeight="1" x14ac:dyDescent="0.2">
      <c r="J186" s="2"/>
    </row>
    <row r="187" spans="10:10" ht="15.75" customHeight="1" x14ac:dyDescent="0.2">
      <c r="J187" s="2"/>
    </row>
    <row r="188" spans="10:10" ht="15.75" customHeight="1" x14ac:dyDescent="0.2">
      <c r="J188" s="2"/>
    </row>
    <row r="189" spans="10:10" ht="15.75" customHeight="1" x14ac:dyDescent="0.2">
      <c r="J189" s="2"/>
    </row>
    <row r="190" spans="10:10" ht="15.75" customHeight="1" x14ac:dyDescent="0.2">
      <c r="J190" s="2"/>
    </row>
    <row r="191" spans="10:10" ht="15.75" customHeight="1" x14ac:dyDescent="0.2">
      <c r="J191" s="2"/>
    </row>
    <row r="192" spans="10:10" ht="15.75" customHeight="1" x14ac:dyDescent="0.2">
      <c r="J192" s="2"/>
    </row>
    <row r="193" spans="10:10" ht="15.75" customHeight="1" x14ac:dyDescent="0.2">
      <c r="J193" s="2"/>
    </row>
    <row r="194" spans="10:10" ht="15.75" customHeight="1" x14ac:dyDescent="0.2">
      <c r="J194" s="2"/>
    </row>
    <row r="195" spans="10:10" ht="15.75" customHeight="1" x14ac:dyDescent="0.2">
      <c r="J195" s="2"/>
    </row>
    <row r="196" spans="10:10" ht="15.75" customHeight="1" x14ac:dyDescent="0.2">
      <c r="J196" s="2"/>
    </row>
    <row r="197" spans="10:10" ht="15.75" customHeight="1" x14ac:dyDescent="0.2">
      <c r="J197" s="2"/>
    </row>
    <row r="198" spans="10:10" ht="15.75" customHeight="1" x14ac:dyDescent="0.2">
      <c r="J198" s="2"/>
    </row>
    <row r="199" spans="10:10" ht="15.75" customHeight="1" x14ac:dyDescent="0.2">
      <c r="J199" s="2"/>
    </row>
    <row r="200" spans="10:10" ht="15.75" customHeight="1" x14ac:dyDescent="0.2">
      <c r="J200" s="2"/>
    </row>
    <row r="201" spans="10:10" ht="15.75" customHeight="1" x14ac:dyDescent="0.2">
      <c r="J201" s="2"/>
    </row>
    <row r="202" spans="10:10" ht="15.75" customHeight="1" x14ac:dyDescent="0.2">
      <c r="J202" s="2"/>
    </row>
    <row r="203" spans="10:10" ht="15.75" customHeight="1" x14ac:dyDescent="0.2">
      <c r="J203" s="2"/>
    </row>
    <row r="204" spans="10:10" ht="15.75" customHeight="1" x14ac:dyDescent="0.2">
      <c r="J204" s="2"/>
    </row>
    <row r="205" spans="10:10" ht="15.75" customHeight="1" x14ac:dyDescent="0.2">
      <c r="J205" s="2"/>
    </row>
    <row r="206" spans="10:10" ht="15.75" customHeight="1" x14ac:dyDescent="0.2">
      <c r="J206" s="2"/>
    </row>
    <row r="207" spans="10:10" ht="15.75" customHeight="1" x14ac:dyDescent="0.2">
      <c r="J207" s="2"/>
    </row>
    <row r="208" spans="10:10" ht="15.75" customHeight="1" x14ac:dyDescent="0.2">
      <c r="J208" s="2"/>
    </row>
    <row r="209" spans="10:10" ht="15.75" customHeight="1" x14ac:dyDescent="0.2">
      <c r="J209" s="2"/>
    </row>
    <row r="210" spans="10:10" ht="15.75" customHeight="1" x14ac:dyDescent="0.2">
      <c r="J210" s="2"/>
    </row>
    <row r="211" spans="10:10" ht="15.75" customHeight="1" x14ac:dyDescent="0.2">
      <c r="J211" s="2"/>
    </row>
    <row r="212" spans="10:10" ht="15.75" customHeight="1" x14ac:dyDescent="0.2">
      <c r="J212" s="2"/>
    </row>
    <row r="213" spans="10:10" ht="15.75" customHeight="1" x14ac:dyDescent="0.2">
      <c r="J213" s="2"/>
    </row>
    <row r="214" spans="10:10" ht="15.75" customHeight="1" x14ac:dyDescent="0.2">
      <c r="J214" s="2"/>
    </row>
    <row r="215" spans="10:10" ht="15.75" customHeight="1" x14ac:dyDescent="0.2">
      <c r="J215" s="2"/>
    </row>
    <row r="216" spans="10:10" ht="15.75" customHeight="1" x14ac:dyDescent="0.2">
      <c r="J216" s="2"/>
    </row>
    <row r="217" spans="10:10" ht="15.75" customHeight="1" x14ac:dyDescent="0.2">
      <c r="J217" s="2"/>
    </row>
    <row r="218" spans="10:10" ht="15.75" customHeight="1" x14ac:dyDescent="0.2">
      <c r="J218" s="2"/>
    </row>
    <row r="219" spans="10:10" ht="15.75" customHeight="1" x14ac:dyDescent="0.2">
      <c r="J219" s="2"/>
    </row>
    <row r="220" spans="10:10" ht="15.75" customHeight="1" x14ac:dyDescent="0.2">
      <c r="J220" s="2"/>
    </row>
    <row r="221" spans="10:10" ht="15.75" customHeight="1" x14ac:dyDescent="0.2">
      <c r="J221" s="2"/>
    </row>
    <row r="222" spans="10:10" ht="15.75" customHeight="1" x14ac:dyDescent="0.2">
      <c r="J222" s="2"/>
    </row>
    <row r="223" spans="10:10" ht="15.75" customHeight="1" x14ac:dyDescent="0.2">
      <c r="J223" s="2"/>
    </row>
    <row r="224" spans="10:10" ht="15.75" customHeight="1" x14ac:dyDescent="0.2">
      <c r="J224" s="2"/>
    </row>
    <row r="225" spans="10:10" ht="15.75" customHeight="1" x14ac:dyDescent="0.2">
      <c r="J225" s="2"/>
    </row>
    <row r="226" spans="10:10" ht="15.75" customHeight="1" x14ac:dyDescent="0.2">
      <c r="J226" s="2"/>
    </row>
    <row r="227" spans="10:10" ht="15.75" customHeight="1" x14ac:dyDescent="0.2">
      <c r="J227" s="2"/>
    </row>
    <row r="228" spans="10:10" ht="15.75" customHeight="1" x14ac:dyDescent="0.2">
      <c r="J228" s="2"/>
    </row>
    <row r="229" spans="10:10" ht="15.75" customHeight="1" x14ac:dyDescent="0.2">
      <c r="J229" s="2"/>
    </row>
    <row r="230" spans="10:10" ht="15.75" customHeight="1" x14ac:dyDescent="0.2">
      <c r="J230" s="2"/>
    </row>
    <row r="231" spans="10:10" ht="15.75" customHeight="1" x14ac:dyDescent="0.2">
      <c r="J231" s="2"/>
    </row>
    <row r="232" spans="10:10" ht="15.75" customHeight="1" x14ac:dyDescent="0.2">
      <c r="J232" s="2"/>
    </row>
    <row r="233" spans="10:10" ht="15.75" customHeight="1" x14ac:dyDescent="0.2">
      <c r="J233" s="2"/>
    </row>
    <row r="234" spans="10:10" ht="15.75" customHeight="1" x14ac:dyDescent="0.2">
      <c r="J234" s="2"/>
    </row>
    <row r="235" spans="10:10" ht="15.75" customHeight="1" x14ac:dyDescent="0.2">
      <c r="J235" s="2"/>
    </row>
    <row r="236" spans="10:10" ht="15.75" customHeight="1" x14ac:dyDescent="0.2">
      <c r="J236" s="2"/>
    </row>
    <row r="237" spans="10:10" ht="15.75" customHeight="1" x14ac:dyDescent="0.2">
      <c r="J237" s="2"/>
    </row>
    <row r="238" spans="10:10" ht="15.75" customHeight="1" x14ac:dyDescent="0.2">
      <c r="J238" s="2"/>
    </row>
    <row r="239" spans="10:10" ht="15.75" customHeight="1" x14ac:dyDescent="0.2">
      <c r="J239" s="2"/>
    </row>
    <row r="240" spans="10:10" ht="15.75" customHeight="1" x14ac:dyDescent="0.2">
      <c r="J240" s="2"/>
    </row>
    <row r="241" spans="10:10" ht="15.75" customHeight="1" x14ac:dyDescent="0.2">
      <c r="J241" s="2"/>
    </row>
    <row r="242" spans="10:10" ht="15.75" customHeight="1" x14ac:dyDescent="0.2">
      <c r="J242" s="2"/>
    </row>
    <row r="243" spans="10:10" ht="15.75" customHeight="1" x14ac:dyDescent="0.2">
      <c r="J243" s="2"/>
    </row>
    <row r="244" spans="10:10" ht="15.75" customHeight="1" x14ac:dyDescent="0.2">
      <c r="J244" s="2"/>
    </row>
    <row r="245" spans="10:10" ht="15.75" customHeight="1" x14ac:dyDescent="0.2">
      <c r="J245" s="2"/>
    </row>
    <row r="246" spans="10:10" ht="15.75" customHeight="1" x14ac:dyDescent="0.2">
      <c r="J246" s="2"/>
    </row>
    <row r="247" spans="10:10" ht="15.75" customHeight="1" x14ac:dyDescent="0.2">
      <c r="J247" s="2"/>
    </row>
    <row r="248" spans="10:10" ht="15.75" customHeight="1" x14ac:dyDescent="0.2">
      <c r="J248" s="2"/>
    </row>
    <row r="249" spans="10:10" ht="15.75" customHeight="1" x14ac:dyDescent="0.2">
      <c r="J249" s="2"/>
    </row>
    <row r="250" spans="10:10" ht="15.75" customHeight="1" x14ac:dyDescent="0.2">
      <c r="J250" s="2"/>
    </row>
    <row r="251" spans="10:10" ht="15.75" customHeight="1" x14ac:dyDescent="0.2">
      <c r="J251" s="2"/>
    </row>
    <row r="252" spans="10:10" ht="15.75" customHeight="1" x14ac:dyDescent="0.2">
      <c r="J252" s="2"/>
    </row>
    <row r="253" spans="10:10" ht="15.75" customHeight="1" x14ac:dyDescent="0.2">
      <c r="J253" s="2"/>
    </row>
    <row r="254" spans="10:10" ht="15.75" customHeight="1" x14ac:dyDescent="0.2">
      <c r="J254" s="2"/>
    </row>
    <row r="255" spans="10:10" ht="15.75" customHeight="1" x14ac:dyDescent="0.2">
      <c r="J255" s="2"/>
    </row>
    <row r="256" spans="10:10" ht="15.75" customHeight="1" x14ac:dyDescent="0.2">
      <c r="J256" s="2"/>
    </row>
    <row r="257" spans="10:10" ht="15.75" customHeight="1" x14ac:dyDescent="0.2">
      <c r="J257" s="2"/>
    </row>
    <row r="258" spans="10:10" ht="15.75" customHeight="1" x14ac:dyDescent="0.2">
      <c r="J258" s="2"/>
    </row>
    <row r="259" spans="10:10" ht="15.75" customHeight="1" x14ac:dyDescent="0.2">
      <c r="J259" s="2"/>
    </row>
    <row r="260" spans="10:10" ht="15.75" customHeight="1" x14ac:dyDescent="0.2">
      <c r="J260" s="2"/>
    </row>
    <row r="261" spans="10:10" ht="15.75" customHeight="1" x14ac:dyDescent="0.2">
      <c r="J261" s="2"/>
    </row>
    <row r="262" spans="10:10" ht="15.75" customHeight="1" x14ac:dyDescent="0.2">
      <c r="J262" s="2"/>
    </row>
    <row r="263" spans="10:10" ht="15.75" customHeight="1" x14ac:dyDescent="0.2">
      <c r="J263" s="2"/>
    </row>
    <row r="264" spans="10:10" ht="15.75" customHeight="1" x14ac:dyDescent="0.2">
      <c r="J264" s="2"/>
    </row>
    <row r="265" spans="10:10" ht="15.75" customHeight="1" x14ac:dyDescent="0.2">
      <c r="J265" s="2"/>
    </row>
    <row r="266" spans="10:10" ht="15.75" customHeight="1" x14ac:dyDescent="0.2">
      <c r="J266" s="2"/>
    </row>
    <row r="267" spans="10:10" ht="15.75" customHeight="1" x14ac:dyDescent="0.2">
      <c r="J267" s="2"/>
    </row>
    <row r="268" spans="10:10" ht="15.75" customHeight="1" x14ac:dyDescent="0.2">
      <c r="J268" s="2"/>
    </row>
    <row r="269" spans="10:10" ht="15.75" customHeight="1" x14ac:dyDescent="0.2">
      <c r="J269" s="2"/>
    </row>
    <row r="270" spans="10:10" ht="15.75" customHeight="1" x14ac:dyDescent="0.2">
      <c r="J270" s="2"/>
    </row>
    <row r="271" spans="10:10" ht="15.75" customHeight="1" x14ac:dyDescent="0.2">
      <c r="J271" s="2"/>
    </row>
    <row r="272" spans="10:10" ht="15.75" customHeight="1" x14ac:dyDescent="0.2">
      <c r="J272" s="2"/>
    </row>
    <row r="273" spans="10:10" ht="15.75" customHeight="1" x14ac:dyDescent="0.2">
      <c r="J273" s="2"/>
    </row>
    <row r="274" spans="10:10" ht="15.75" customHeight="1" x14ac:dyDescent="0.2">
      <c r="J274" s="2"/>
    </row>
    <row r="275" spans="10:10" ht="15.75" customHeight="1" x14ac:dyDescent="0.2">
      <c r="J275" s="2"/>
    </row>
    <row r="276" spans="10:10" ht="15.75" customHeight="1" x14ac:dyDescent="0.2">
      <c r="J276" s="2"/>
    </row>
    <row r="277" spans="10:10" ht="15.75" customHeight="1" x14ac:dyDescent="0.2">
      <c r="J277" s="2"/>
    </row>
    <row r="278" spans="10:10" ht="15.75" customHeight="1" x14ac:dyDescent="0.2">
      <c r="J278" s="2"/>
    </row>
    <row r="279" spans="10:10" ht="15.75" customHeight="1" x14ac:dyDescent="0.2">
      <c r="J279" s="2"/>
    </row>
    <row r="280" spans="10:10" ht="15.75" customHeight="1" x14ac:dyDescent="0.2">
      <c r="J280" s="2"/>
    </row>
    <row r="281" spans="10:10" ht="15.75" customHeight="1" x14ac:dyDescent="0.2">
      <c r="J281" s="2"/>
    </row>
    <row r="282" spans="10:10" ht="15.75" customHeight="1" x14ac:dyDescent="0.2">
      <c r="J282" s="2"/>
    </row>
    <row r="283" spans="10:10" ht="15.75" customHeight="1" x14ac:dyDescent="0.2">
      <c r="J283" s="2"/>
    </row>
    <row r="284" spans="10:10" ht="15.75" customHeight="1" x14ac:dyDescent="0.2">
      <c r="J284" s="2"/>
    </row>
    <row r="285" spans="10:10" ht="15.75" customHeight="1" x14ac:dyDescent="0.2">
      <c r="J285" s="2"/>
    </row>
    <row r="286" spans="10:10" ht="15.75" customHeight="1" x14ac:dyDescent="0.2">
      <c r="J286" s="2"/>
    </row>
    <row r="287" spans="10:10" ht="15.75" customHeight="1" x14ac:dyDescent="0.2">
      <c r="J287" s="2"/>
    </row>
    <row r="288" spans="10:10" ht="15.75" customHeight="1" x14ac:dyDescent="0.2">
      <c r="J288" s="2"/>
    </row>
    <row r="289" spans="9:10" ht="15.75" customHeight="1" x14ac:dyDescent="0.2">
      <c r="J289" s="2"/>
    </row>
    <row r="290" spans="9:10" ht="15.75" customHeight="1" x14ac:dyDescent="0.2">
      <c r="I290" s="2"/>
    </row>
    <row r="291" spans="9:10" ht="15.75" customHeight="1" x14ac:dyDescent="0.2">
      <c r="I291" s="2"/>
    </row>
    <row r="292" spans="9:10" ht="15.75" customHeight="1" x14ac:dyDescent="0.2">
      <c r="I292" s="2"/>
    </row>
    <row r="293" spans="9:10" ht="15.75" customHeight="1" x14ac:dyDescent="0.2">
      <c r="I293" s="2"/>
    </row>
    <row r="294" spans="9:10" ht="15.75" customHeight="1" x14ac:dyDescent="0.2">
      <c r="I294" s="2"/>
    </row>
    <row r="295" spans="9:10" ht="15.75" customHeight="1" x14ac:dyDescent="0.2">
      <c r="I295" s="2"/>
    </row>
    <row r="296" spans="9:10" ht="15.75" customHeight="1" x14ac:dyDescent="0.2">
      <c r="I296" s="2"/>
    </row>
    <row r="297" spans="9:10" ht="15.75" customHeight="1" x14ac:dyDescent="0.2">
      <c r="I297" s="2"/>
    </row>
    <row r="298" spans="9:10" ht="15.75" customHeight="1" x14ac:dyDescent="0.2">
      <c r="I298" s="2"/>
    </row>
    <row r="299" spans="9:10" ht="15.75" customHeight="1" x14ac:dyDescent="0.2">
      <c r="I299" s="2"/>
    </row>
    <row r="300" spans="9:10" ht="15.75" customHeight="1" x14ac:dyDescent="0.2">
      <c r="I300" s="2"/>
    </row>
    <row r="301" spans="9:10" ht="15.75" customHeight="1" x14ac:dyDescent="0.2">
      <c r="I301" s="2"/>
    </row>
    <row r="302" spans="9:10" ht="15.75" customHeight="1" x14ac:dyDescent="0.2">
      <c r="I302" s="2"/>
    </row>
    <row r="303" spans="9:10" ht="15.75" customHeight="1" x14ac:dyDescent="0.2">
      <c r="I303" s="2"/>
    </row>
    <row r="304" spans="9:10" ht="15.75" customHeight="1" x14ac:dyDescent="0.2">
      <c r="I304" s="2"/>
    </row>
    <row r="305" spans="9:9" ht="15.75" customHeight="1" x14ac:dyDescent="0.2">
      <c r="I305" s="2"/>
    </row>
    <row r="306" spans="9:9" ht="15.75" customHeight="1" x14ac:dyDescent="0.2">
      <c r="I306" s="2"/>
    </row>
    <row r="307" spans="9:9" ht="15.75" customHeight="1" x14ac:dyDescent="0.2">
      <c r="I307" s="2"/>
    </row>
    <row r="308" spans="9:9" ht="15.75" customHeight="1" x14ac:dyDescent="0.2">
      <c r="I308" s="2"/>
    </row>
    <row r="309" spans="9:9" ht="15.75" customHeight="1" x14ac:dyDescent="0.2">
      <c r="I309" s="2"/>
    </row>
    <row r="310" spans="9:9" ht="15.75" customHeight="1" x14ac:dyDescent="0.2">
      <c r="I310" s="2"/>
    </row>
    <row r="311" spans="9:9" ht="15.75" customHeight="1" x14ac:dyDescent="0.2">
      <c r="I311" s="2"/>
    </row>
    <row r="312" spans="9:9" ht="15.75" customHeight="1" x14ac:dyDescent="0.2">
      <c r="I312" s="2"/>
    </row>
    <row r="313" spans="9:9" ht="15.75" customHeight="1" x14ac:dyDescent="0.2">
      <c r="I313" s="2"/>
    </row>
    <row r="314" spans="9:9" ht="15.75" customHeight="1" x14ac:dyDescent="0.2">
      <c r="I314" s="2"/>
    </row>
    <row r="315" spans="9:9" ht="15.75" customHeight="1" x14ac:dyDescent="0.2">
      <c r="I315" s="2"/>
    </row>
    <row r="316" spans="9:9" ht="15.75" customHeight="1" x14ac:dyDescent="0.2">
      <c r="I316" s="2"/>
    </row>
    <row r="317" spans="9:9" ht="15.75" customHeight="1" x14ac:dyDescent="0.2">
      <c r="I317" s="2"/>
    </row>
    <row r="318" spans="9:9" ht="15.75" customHeight="1" x14ac:dyDescent="0.2">
      <c r="I318" s="2"/>
    </row>
    <row r="319" spans="9:9" ht="15.75" customHeight="1" x14ac:dyDescent="0.2">
      <c r="I319" s="2"/>
    </row>
    <row r="320" spans="9:9" ht="15.75" customHeight="1" x14ac:dyDescent="0.2">
      <c r="I320" s="2"/>
    </row>
    <row r="321" spans="9:9" ht="15.75" customHeight="1" x14ac:dyDescent="0.2">
      <c r="I321" s="2"/>
    </row>
    <row r="322" spans="9:9" ht="15.75" customHeight="1" x14ac:dyDescent="0.2">
      <c r="I322" s="2"/>
    </row>
    <row r="323" spans="9:9" ht="15.75" customHeight="1" x14ac:dyDescent="0.2">
      <c r="I323" s="2"/>
    </row>
    <row r="324" spans="9:9" ht="15.75" customHeight="1" x14ac:dyDescent="0.2">
      <c r="I324" s="2"/>
    </row>
    <row r="325" spans="9:9" ht="15.75" customHeight="1" x14ac:dyDescent="0.2">
      <c r="I325" s="2"/>
    </row>
    <row r="326" spans="9:9" ht="15.75" customHeight="1" x14ac:dyDescent="0.2">
      <c r="I326" s="2"/>
    </row>
    <row r="327" spans="9:9" ht="15.75" customHeight="1" x14ac:dyDescent="0.2">
      <c r="I327" s="2"/>
    </row>
    <row r="328" spans="9:9" ht="15.75" customHeight="1" x14ac:dyDescent="0.2">
      <c r="I328" s="2"/>
    </row>
    <row r="329" spans="9:9" ht="15.75" customHeight="1" x14ac:dyDescent="0.2">
      <c r="I329" s="2"/>
    </row>
    <row r="330" spans="9:9" ht="15.75" customHeight="1" x14ac:dyDescent="0.2">
      <c r="I330" s="2"/>
    </row>
    <row r="331" spans="9:9" ht="15.75" customHeight="1" x14ac:dyDescent="0.2">
      <c r="I331" s="2"/>
    </row>
    <row r="332" spans="9:9" ht="15.75" customHeight="1" x14ac:dyDescent="0.2">
      <c r="I332" s="2"/>
    </row>
    <row r="333" spans="9:9" ht="15.75" customHeight="1" x14ac:dyDescent="0.2">
      <c r="I333" s="2"/>
    </row>
    <row r="334" spans="9:9" ht="15.75" customHeight="1" x14ac:dyDescent="0.2">
      <c r="I334" s="2"/>
    </row>
    <row r="335" spans="9:9" ht="15.75" customHeight="1" x14ac:dyDescent="0.2">
      <c r="I335" s="2"/>
    </row>
    <row r="336" spans="9:9" ht="15.75" customHeight="1" x14ac:dyDescent="0.2">
      <c r="I336" s="2"/>
    </row>
    <row r="337" spans="9:9" ht="15.75" customHeight="1" x14ac:dyDescent="0.2">
      <c r="I337" s="2"/>
    </row>
    <row r="338" spans="9:9" ht="15.75" customHeight="1" x14ac:dyDescent="0.2">
      <c r="I338" s="2"/>
    </row>
    <row r="339" spans="9:9" ht="15.75" customHeight="1" x14ac:dyDescent="0.2">
      <c r="I339" s="2"/>
    </row>
    <row r="340" spans="9:9" ht="15.75" customHeight="1" x14ac:dyDescent="0.2">
      <c r="I340" s="2"/>
    </row>
    <row r="341" spans="9:9" ht="15.75" customHeight="1" x14ac:dyDescent="0.2">
      <c r="I341" s="2"/>
    </row>
    <row r="342" spans="9:9" ht="15.75" customHeight="1" x14ac:dyDescent="0.2">
      <c r="I342" s="2"/>
    </row>
    <row r="343" spans="9:9" ht="15.75" customHeight="1" x14ac:dyDescent="0.2">
      <c r="I343" s="2"/>
    </row>
    <row r="344" spans="9:9" ht="15.75" customHeight="1" x14ac:dyDescent="0.2">
      <c r="I344" s="2"/>
    </row>
    <row r="345" spans="9:9" ht="15.75" customHeight="1" x14ac:dyDescent="0.2">
      <c r="I345" s="2"/>
    </row>
    <row r="346" spans="9:9" ht="15.75" customHeight="1" x14ac:dyDescent="0.2">
      <c r="I346" s="2"/>
    </row>
    <row r="347" spans="9:9" ht="15.75" customHeight="1" x14ac:dyDescent="0.2">
      <c r="I347" s="2"/>
    </row>
    <row r="348" spans="9:9" ht="15.75" customHeight="1" x14ac:dyDescent="0.2">
      <c r="I348" s="2"/>
    </row>
    <row r="349" spans="9:9" ht="15.75" customHeight="1" x14ac:dyDescent="0.2">
      <c r="I349" s="2"/>
    </row>
    <row r="350" spans="9:9" ht="15.75" customHeight="1" x14ac:dyDescent="0.2">
      <c r="I350" s="2"/>
    </row>
    <row r="351" spans="9:9" ht="15.75" customHeight="1" x14ac:dyDescent="0.2">
      <c r="I351" s="2"/>
    </row>
    <row r="352" spans="9:9" ht="15.75" customHeight="1" x14ac:dyDescent="0.2">
      <c r="I352" s="2"/>
    </row>
    <row r="353" spans="9:9" ht="15.75" customHeight="1" x14ac:dyDescent="0.2">
      <c r="I353" s="2"/>
    </row>
    <row r="354" spans="9:9" ht="15.75" customHeight="1" x14ac:dyDescent="0.2">
      <c r="I354" s="2"/>
    </row>
    <row r="355" spans="9:9" ht="15.75" customHeight="1" x14ac:dyDescent="0.2">
      <c r="I355" s="2"/>
    </row>
    <row r="356" spans="9:9" ht="15.75" customHeight="1" x14ac:dyDescent="0.2">
      <c r="I356" s="2"/>
    </row>
    <row r="357" spans="9:9" ht="15.75" customHeight="1" x14ac:dyDescent="0.2">
      <c r="I357" s="2"/>
    </row>
    <row r="358" spans="9:9" ht="15.75" customHeight="1" x14ac:dyDescent="0.2">
      <c r="I358" s="2"/>
    </row>
    <row r="359" spans="9:9" ht="15.75" customHeight="1" x14ac:dyDescent="0.2">
      <c r="I359" s="2"/>
    </row>
    <row r="360" spans="9:9" ht="15.75" customHeight="1" x14ac:dyDescent="0.2">
      <c r="I360" s="2"/>
    </row>
    <row r="361" spans="9:9" ht="15.75" customHeight="1" x14ac:dyDescent="0.2">
      <c r="I361" s="2"/>
    </row>
    <row r="362" spans="9:9" ht="15.75" customHeight="1" x14ac:dyDescent="0.2">
      <c r="I362" s="2"/>
    </row>
    <row r="363" spans="9:9" ht="15.75" customHeight="1" x14ac:dyDescent="0.2">
      <c r="I363" s="2"/>
    </row>
    <row r="364" spans="9:9" ht="15.75" customHeight="1" x14ac:dyDescent="0.2">
      <c r="I364" s="2"/>
    </row>
    <row r="365" spans="9:9" ht="15.75" customHeight="1" x14ac:dyDescent="0.2">
      <c r="I365" s="2"/>
    </row>
    <row r="366" spans="9:9" ht="15.75" customHeight="1" x14ac:dyDescent="0.2">
      <c r="I366" s="2"/>
    </row>
    <row r="367" spans="9:9" ht="15.75" customHeight="1" x14ac:dyDescent="0.2">
      <c r="I367" s="2"/>
    </row>
    <row r="368" spans="9:9" ht="15.75" customHeight="1" x14ac:dyDescent="0.2">
      <c r="I368" s="2"/>
    </row>
    <row r="369" spans="9:9" ht="15.75" customHeight="1" x14ac:dyDescent="0.2">
      <c r="I369" s="2"/>
    </row>
    <row r="370" spans="9:9" ht="15.75" customHeight="1" x14ac:dyDescent="0.2">
      <c r="I370" s="2"/>
    </row>
    <row r="371" spans="9:9" ht="15.75" customHeight="1" x14ac:dyDescent="0.2">
      <c r="I371" s="2"/>
    </row>
    <row r="372" spans="9:9" ht="15.75" customHeight="1" x14ac:dyDescent="0.2">
      <c r="I372" s="2"/>
    </row>
    <row r="373" spans="9:9" ht="15.75" customHeight="1" x14ac:dyDescent="0.2">
      <c r="I373" s="2"/>
    </row>
    <row r="374" spans="9:9" ht="15.75" customHeight="1" x14ac:dyDescent="0.2">
      <c r="I374" s="2"/>
    </row>
    <row r="375" spans="9:9" ht="15.75" customHeight="1" x14ac:dyDescent="0.2">
      <c r="I375" s="2"/>
    </row>
    <row r="376" spans="9:9" ht="15.75" customHeight="1" x14ac:dyDescent="0.2">
      <c r="I376" s="2"/>
    </row>
    <row r="377" spans="9:9" ht="15.75" customHeight="1" x14ac:dyDescent="0.2">
      <c r="I377" s="2"/>
    </row>
    <row r="378" spans="9:9" ht="15.75" customHeight="1" x14ac:dyDescent="0.2">
      <c r="I378" s="2"/>
    </row>
    <row r="379" spans="9:9" ht="15.75" customHeight="1" x14ac:dyDescent="0.2">
      <c r="I379" s="2"/>
    </row>
    <row r="380" spans="9:9" ht="15.75" customHeight="1" x14ac:dyDescent="0.2">
      <c r="I380" s="2"/>
    </row>
    <row r="381" spans="9:9" ht="15.75" customHeight="1" x14ac:dyDescent="0.2">
      <c r="I381" s="2"/>
    </row>
    <row r="382" spans="9:9" ht="15.75" customHeight="1" x14ac:dyDescent="0.2">
      <c r="I382" s="2"/>
    </row>
    <row r="383" spans="9:9" ht="15.75" customHeight="1" x14ac:dyDescent="0.2">
      <c r="I383" s="2"/>
    </row>
    <row r="384" spans="9:9" ht="15.75" customHeight="1" x14ac:dyDescent="0.2">
      <c r="I384" s="2"/>
    </row>
    <row r="385" spans="9:9" ht="15.75" customHeight="1" x14ac:dyDescent="0.2">
      <c r="I385" s="2"/>
    </row>
    <row r="386" spans="9:9" ht="15.75" customHeight="1" x14ac:dyDescent="0.2">
      <c r="I386" s="2"/>
    </row>
    <row r="387" spans="9:9" ht="15.75" customHeight="1" x14ac:dyDescent="0.2">
      <c r="I387" s="2"/>
    </row>
    <row r="388" spans="9:9" ht="15.75" customHeight="1" x14ac:dyDescent="0.2">
      <c r="I388" s="2"/>
    </row>
    <row r="389" spans="9:9" ht="15.75" customHeight="1" x14ac:dyDescent="0.2">
      <c r="I389" s="2"/>
    </row>
    <row r="390" spans="9:9" ht="15.75" customHeight="1" x14ac:dyDescent="0.2">
      <c r="I390" s="2"/>
    </row>
    <row r="391" spans="9:9" ht="15.75" customHeight="1" x14ac:dyDescent="0.2">
      <c r="I391" s="2"/>
    </row>
    <row r="392" spans="9:9" ht="15.75" customHeight="1" x14ac:dyDescent="0.2">
      <c r="I392" s="2"/>
    </row>
    <row r="393" spans="9:9" ht="15.75" customHeight="1" x14ac:dyDescent="0.2">
      <c r="I393" s="2"/>
    </row>
    <row r="394" spans="9:9" ht="15.75" customHeight="1" x14ac:dyDescent="0.2">
      <c r="I394" s="2"/>
    </row>
    <row r="395" spans="9:9" ht="15.75" customHeight="1" x14ac:dyDescent="0.2">
      <c r="I395" s="2"/>
    </row>
    <row r="396" spans="9:9" ht="15.75" customHeight="1" x14ac:dyDescent="0.2">
      <c r="I396" s="2"/>
    </row>
    <row r="397" spans="9:9" ht="15.75" customHeight="1" x14ac:dyDescent="0.2">
      <c r="I397" s="2"/>
    </row>
    <row r="398" spans="9:9" ht="15.75" customHeight="1" x14ac:dyDescent="0.2">
      <c r="I398" s="2"/>
    </row>
    <row r="399" spans="9:9" ht="15.75" customHeight="1" x14ac:dyDescent="0.2">
      <c r="I399" s="2"/>
    </row>
    <row r="400" spans="9:9" ht="15.75" customHeight="1" x14ac:dyDescent="0.2">
      <c r="I400" s="2"/>
    </row>
    <row r="401" spans="9:9" ht="15.75" customHeight="1" x14ac:dyDescent="0.2">
      <c r="I401" s="2"/>
    </row>
    <row r="402" spans="9:9" ht="15.75" customHeight="1" x14ac:dyDescent="0.2">
      <c r="I402" s="2"/>
    </row>
    <row r="403" spans="9:9" ht="15.75" customHeight="1" x14ac:dyDescent="0.2">
      <c r="I403" s="2"/>
    </row>
    <row r="404" spans="9:9" ht="15.75" customHeight="1" x14ac:dyDescent="0.2">
      <c r="I404" s="2"/>
    </row>
    <row r="405" spans="9:9" ht="15.75" customHeight="1" x14ac:dyDescent="0.2">
      <c r="I405" s="2"/>
    </row>
    <row r="406" spans="9:9" ht="15.75" customHeight="1" x14ac:dyDescent="0.2">
      <c r="I406" s="2"/>
    </row>
    <row r="407" spans="9:9" ht="15.75" customHeight="1" x14ac:dyDescent="0.2">
      <c r="I407" s="2"/>
    </row>
    <row r="408" spans="9:9" ht="15.75" customHeight="1" x14ac:dyDescent="0.2">
      <c r="I408" s="2"/>
    </row>
    <row r="409" spans="9:9" ht="15.75" customHeight="1" x14ac:dyDescent="0.2">
      <c r="I409" s="2"/>
    </row>
    <row r="410" spans="9:9" ht="15.75" customHeight="1" x14ac:dyDescent="0.2">
      <c r="I410" s="2"/>
    </row>
    <row r="411" spans="9:9" ht="15.75" customHeight="1" x14ac:dyDescent="0.2">
      <c r="I411" s="2"/>
    </row>
    <row r="412" spans="9:9" ht="15.75" customHeight="1" x14ac:dyDescent="0.2">
      <c r="I412" s="2"/>
    </row>
    <row r="413" spans="9:9" ht="15.75" customHeight="1" x14ac:dyDescent="0.2">
      <c r="I413" s="2"/>
    </row>
    <row r="414" spans="9:9" ht="15.75" customHeight="1" x14ac:dyDescent="0.2">
      <c r="I414" s="2"/>
    </row>
    <row r="415" spans="9:9" ht="15.75" customHeight="1" x14ac:dyDescent="0.2">
      <c r="I415" s="2"/>
    </row>
    <row r="416" spans="9:9" ht="15.75" customHeight="1" x14ac:dyDescent="0.2">
      <c r="I416" s="2"/>
    </row>
    <row r="417" spans="9:9" ht="15.75" customHeight="1" x14ac:dyDescent="0.2">
      <c r="I417" s="2"/>
    </row>
    <row r="418" spans="9:9" ht="15.75" customHeight="1" x14ac:dyDescent="0.2">
      <c r="I418" s="2"/>
    </row>
    <row r="419" spans="9:9" ht="15.75" customHeight="1" x14ac:dyDescent="0.2">
      <c r="I419" s="2"/>
    </row>
    <row r="420" spans="9:9" ht="15.75" customHeight="1" x14ac:dyDescent="0.2">
      <c r="I420" s="2"/>
    </row>
    <row r="421" spans="9:9" ht="15.75" customHeight="1" x14ac:dyDescent="0.2">
      <c r="I421" s="2"/>
    </row>
    <row r="422" spans="9:9" ht="15.75" customHeight="1" x14ac:dyDescent="0.2">
      <c r="I422" s="2"/>
    </row>
    <row r="423" spans="9:9" ht="15.75" customHeight="1" x14ac:dyDescent="0.2">
      <c r="I423" s="2"/>
    </row>
    <row r="424" spans="9:9" ht="15.75" customHeight="1" x14ac:dyDescent="0.2">
      <c r="I424" s="2"/>
    </row>
    <row r="425" spans="9:9" ht="15.75" customHeight="1" x14ac:dyDescent="0.2">
      <c r="I425" s="2"/>
    </row>
    <row r="426" spans="9:9" ht="15.75" customHeight="1" x14ac:dyDescent="0.2">
      <c r="I426" s="2"/>
    </row>
    <row r="427" spans="9:9" ht="15.75" customHeight="1" x14ac:dyDescent="0.2">
      <c r="I427" s="2"/>
    </row>
    <row r="428" spans="9:9" ht="15.75" customHeight="1" x14ac:dyDescent="0.2">
      <c r="I428" s="2"/>
    </row>
    <row r="429" spans="9:9" ht="15.75" customHeight="1" x14ac:dyDescent="0.2">
      <c r="I429" s="2"/>
    </row>
    <row r="430" spans="9:9" ht="15.75" customHeight="1" x14ac:dyDescent="0.2">
      <c r="I430" s="2"/>
    </row>
    <row r="431" spans="9:9" ht="15.75" customHeight="1" x14ac:dyDescent="0.2">
      <c r="I431" s="2"/>
    </row>
    <row r="432" spans="9:9" ht="15.75" customHeight="1" x14ac:dyDescent="0.2">
      <c r="I432" s="2"/>
    </row>
    <row r="433" spans="9:9" ht="15.75" customHeight="1" x14ac:dyDescent="0.2">
      <c r="I433" s="2"/>
    </row>
    <row r="434" spans="9:9" ht="15.75" customHeight="1" x14ac:dyDescent="0.2">
      <c r="I434" s="2"/>
    </row>
    <row r="435" spans="9:9" ht="15.75" customHeight="1" x14ac:dyDescent="0.2">
      <c r="I435" s="2"/>
    </row>
    <row r="436" spans="9:9" ht="15.75" customHeight="1" x14ac:dyDescent="0.2">
      <c r="I436" s="2"/>
    </row>
    <row r="437" spans="9:9" ht="15.75" customHeight="1" x14ac:dyDescent="0.2">
      <c r="I437" s="2"/>
    </row>
    <row r="438" spans="9:9" ht="15.75" customHeight="1" x14ac:dyDescent="0.2">
      <c r="I438" s="2"/>
    </row>
    <row r="439" spans="9:9" ht="15.75" customHeight="1" x14ac:dyDescent="0.2">
      <c r="I439" s="2"/>
    </row>
    <row r="440" spans="9:9" ht="15.75" customHeight="1" x14ac:dyDescent="0.2">
      <c r="I440" s="2"/>
    </row>
    <row r="441" spans="9:9" ht="15.75" customHeight="1" x14ac:dyDescent="0.2">
      <c r="I441" s="2"/>
    </row>
    <row r="442" spans="9:9" ht="15.75" customHeight="1" x14ac:dyDescent="0.2">
      <c r="I442" s="2"/>
    </row>
    <row r="443" spans="9:9" ht="15.75" customHeight="1" x14ac:dyDescent="0.2">
      <c r="I443" s="2"/>
    </row>
    <row r="444" spans="9:9" ht="15.75" customHeight="1" x14ac:dyDescent="0.2">
      <c r="I444" s="2"/>
    </row>
    <row r="445" spans="9:9" ht="15.75" customHeight="1" x14ac:dyDescent="0.2">
      <c r="I445" s="2"/>
    </row>
    <row r="446" spans="9:9" ht="15.75" customHeight="1" x14ac:dyDescent="0.2">
      <c r="I446" s="2"/>
    </row>
    <row r="447" spans="9:9" ht="15.75" customHeight="1" x14ac:dyDescent="0.2">
      <c r="I447" s="2"/>
    </row>
    <row r="448" spans="9:9" ht="15.75" customHeight="1" x14ac:dyDescent="0.2">
      <c r="I448" s="2"/>
    </row>
    <row r="449" spans="9:9" ht="15.75" customHeight="1" x14ac:dyDescent="0.2">
      <c r="I449" s="2"/>
    </row>
    <row r="450" spans="9:9" ht="15.75" customHeight="1" x14ac:dyDescent="0.2">
      <c r="I450" s="2"/>
    </row>
    <row r="451" spans="9:9" ht="15.75" customHeight="1" x14ac:dyDescent="0.2">
      <c r="I451" s="2"/>
    </row>
    <row r="452" spans="9:9" ht="15.75" customHeight="1" x14ac:dyDescent="0.2">
      <c r="I452" s="2"/>
    </row>
    <row r="453" spans="9:9" ht="15.75" customHeight="1" x14ac:dyDescent="0.2">
      <c r="I453" s="2"/>
    </row>
    <row r="454" spans="9:9" ht="15.75" customHeight="1" x14ac:dyDescent="0.2">
      <c r="I454" s="2"/>
    </row>
    <row r="455" spans="9:9" ht="15.75" customHeight="1" x14ac:dyDescent="0.2">
      <c r="I455" s="2"/>
    </row>
    <row r="456" spans="9:9" ht="15.75" customHeight="1" x14ac:dyDescent="0.2">
      <c r="I456" s="2"/>
    </row>
    <row r="457" spans="9:9" ht="15.75" customHeight="1" x14ac:dyDescent="0.2">
      <c r="I457" s="2"/>
    </row>
    <row r="458" spans="9:9" ht="15.75" customHeight="1" x14ac:dyDescent="0.2">
      <c r="I458" s="2"/>
    </row>
    <row r="459" spans="9:9" ht="15.75" customHeight="1" x14ac:dyDescent="0.2">
      <c r="I459" s="2"/>
    </row>
    <row r="460" spans="9:9" ht="15.75" customHeight="1" x14ac:dyDescent="0.2">
      <c r="I460" s="2"/>
    </row>
    <row r="461" spans="9:9" ht="15.75" customHeight="1" x14ac:dyDescent="0.2">
      <c r="I461" s="2"/>
    </row>
    <row r="462" spans="9:9" ht="15.75" customHeight="1" x14ac:dyDescent="0.2">
      <c r="I462" s="2"/>
    </row>
    <row r="463" spans="9:9" ht="15.75" customHeight="1" x14ac:dyDescent="0.2">
      <c r="I463" s="2"/>
    </row>
    <row r="464" spans="9:9" ht="15.75" customHeight="1" x14ac:dyDescent="0.2">
      <c r="I464" s="2"/>
    </row>
    <row r="465" spans="9:9" ht="15.75" customHeight="1" x14ac:dyDescent="0.2">
      <c r="I465" s="2"/>
    </row>
    <row r="466" spans="9:9" ht="15.75" customHeight="1" x14ac:dyDescent="0.2">
      <c r="I466" s="2"/>
    </row>
    <row r="467" spans="9:9" ht="15.75" customHeight="1" x14ac:dyDescent="0.2">
      <c r="I467" s="2"/>
    </row>
    <row r="468" spans="9:9" ht="15.75" customHeight="1" x14ac:dyDescent="0.2">
      <c r="I468" s="2"/>
    </row>
    <row r="469" spans="9:9" ht="15.75" customHeight="1" x14ac:dyDescent="0.2">
      <c r="I469" s="2"/>
    </row>
    <row r="470" spans="9:9" ht="15.75" customHeight="1" x14ac:dyDescent="0.2">
      <c r="I470" s="2"/>
    </row>
    <row r="471" spans="9:9" ht="15.75" customHeight="1" x14ac:dyDescent="0.2">
      <c r="I471" s="2"/>
    </row>
    <row r="472" spans="9:9" ht="15.75" customHeight="1" x14ac:dyDescent="0.2">
      <c r="I472" s="2"/>
    </row>
    <row r="473" spans="9:9" ht="15.75" customHeight="1" x14ac:dyDescent="0.2">
      <c r="I473" s="2"/>
    </row>
    <row r="474" spans="9:9" ht="15.75" customHeight="1" x14ac:dyDescent="0.2">
      <c r="I474" s="2"/>
    </row>
    <row r="475" spans="9:9" ht="15.75" customHeight="1" x14ac:dyDescent="0.2">
      <c r="I475" s="2"/>
    </row>
    <row r="476" spans="9:9" ht="15.75" customHeight="1" x14ac:dyDescent="0.2">
      <c r="I476" s="2"/>
    </row>
    <row r="477" spans="9:9" ht="15.75" customHeight="1" x14ac:dyDescent="0.2">
      <c r="I477" s="2"/>
    </row>
    <row r="478" spans="9:9" ht="15.75" customHeight="1" x14ac:dyDescent="0.2">
      <c r="I478" s="2"/>
    </row>
    <row r="479" spans="9:9" ht="15.75" customHeight="1" x14ac:dyDescent="0.2">
      <c r="I479" s="2"/>
    </row>
    <row r="480" spans="9:9" ht="15.75" customHeight="1" x14ac:dyDescent="0.2">
      <c r="I480" s="2"/>
    </row>
    <row r="481" spans="9:9" ht="15.75" customHeight="1" x14ac:dyDescent="0.2">
      <c r="I481" s="2"/>
    </row>
    <row r="482" spans="9:9" ht="15.75" customHeight="1" x14ac:dyDescent="0.2">
      <c r="I482" s="2"/>
    </row>
    <row r="483" spans="9:9" ht="15.75" customHeight="1" x14ac:dyDescent="0.2">
      <c r="I483" s="2"/>
    </row>
    <row r="484" spans="9:9" ht="15.75" customHeight="1" x14ac:dyDescent="0.2">
      <c r="I484" s="2"/>
    </row>
    <row r="485" spans="9:9" ht="15.75" customHeight="1" x14ac:dyDescent="0.2">
      <c r="I485" s="2"/>
    </row>
    <row r="486" spans="9:9" ht="15.75" customHeight="1" x14ac:dyDescent="0.2">
      <c r="I486" s="2"/>
    </row>
    <row r="487" spans="9:9" ht="15.75" customHeight="1" x14ac:dyDescent="0.2">
      <c r="I487" s="2"/>
    </row>
    <row r="488" spans="9:9" ht="15.75" customHeight="1" x14ac:dyDescent="0.2">
      <c r="I488" s="2"/>
    </row>
    <row r="489" spans="9:9" ht="15.75" customHeight="1" x14ac:dyDescent="0.2">
      <c r="I489" s="2"/>
    </row>
    <row r="490" spans="9:9" ht="15.75" customHeight="1" x14ac:dyDescent="0.2">
      <c r="I490" s="2"/>
    </row>
    <row r="491" spans="9:9" ht="15.75" customHeight="1" x14ac:dyDescent="0.2">
      <c r="I491" s="2"/>
    </row>
    <row r="492" spans="9:9" ht="15.75" customHeight="1" x14ac:dyDescent="0.2">
      <c r="I492" s="2"/>
    </row>
    <row r="493" spans="9:9" ht="15.75" customHeight="1" x14ac:dyDescent="0.2">
      <c r="I493" s="2"/>
    </row>
    <row r="494" spans="9:9" ht="15.75" customHeight="1" x14ac:dyDescent="0.2">
      <c r="I494" s="2"/>
    </row>
    <row r="495" spans="9:9" ht="15.75" customHeight="1" x14ac:dyDescent="0.2">
      <c r="I495" s="2"/>
    </row>
    <row r="496" spans="9:9" ht="15.75" customHeight="1" x14ac:dyDescent="0.2">
      <c r="I496" s="2"/>
    </row>
    <row r="497" spans="9:9" ht="15.75" customHeight="1" x14ac:dyDescent="0.2">
      <c r="I497" s="2"/>
    </row>
    <row r="498" spans="9:9" ht="15.75" customHeight="1" x14ac:dyDescent="0.2">
      <c r="I498" s="2"/>
    </row>
    <row r="499" spans="9:9" ht="15.75" customHeight="1" x14ac:dyDescent="0.2">
      <c r="I499" s="2"/>
    </row>
    <row r="500" spans="9:9" ht="15.75" customHeight="1" x14ac:dyDescent="0.2">
      <c r="I500" s="2"/>
    </row>
    <row r="501" spans="9:9" ht="15.75" customHeight="1" x14ac:dyDescent="0.2">
      <c r="I501" s="2"/>
    </row>
    <row r="502" spans="9:9" ht="15.75" customHeight="1" x14ac:dyDescent="0.2">
      <c r="I502" s="2"/>
    </row>
    <row r="503" spans="9:9" ht="15.75" customHeight="1" x14ac:dyDescent="0.2">
      <c r="I503" s="2"/>
    </row>
    <row r="504" spans="9:9" ht="15.75" customHeight="1" x14ac:dyDescent="0.2">
      <c r="I504" s="2"/>
    </row>
    <row r="505" spans="9:9" ht="15.75" customHeight="1" x14ac:dyDescent="0.2">
      <c r="I505" s="2"/>
    </row>
    <row r="506" spans="9:9" ht="15.75" customHeight="1" x14ac:dyDescent="0.2">
      <c r="I506" s="2"/>
    </row>
    <row r="507" spans="9:9" ht="15.75" customHeight="1" x14ac:dyDescent="0.2">
      <c r="I507" s="2"/>
    </row>
    <row r="508" spans="9:9" ht="15.75" customHeight="1" x14ac:dyDescent="0.2">
      <c r="I508" s="2"/>
    </row>
    <row r="509" spans="9:9" ht="15.75" customHeight="1" x14ac:dyDescent="0.2">
      <c r="I509" s="2"/>
    </row>
    <row r="510" spans="9:9" ht="15.75" customHeight="1" x14ac:dyDescent="0.2">
      <c r="I510" s="2"/>
    </row>
    <row r="511" spans="9:9" ht="15.75" customHeight="1" x14ac:dyDescent="0.2">
      <c r="I511" s="2"/>
    </row>
    <row r="512" spans="9:9" ht="15.75" customHeight="1" x14ac:dyDescent="0.2">
      <c r="I512" s="2"/>
    </row>
    <row r="513" spans="9:9" ht="15.75" customHeight="1" x14ac:dyDescent="0.2">
      <c r="I513" s="2"/>
    </row>
    <row r="514" spans="9:9" ht="15.75" customHeight="1" x14ac:dyDescent="0.2">
      <c r="I514" s="2"/>
    </row>
    <row r="515" spans="9:9" ht="15.75" customHeight="1" x14ac:dyDescent="0.2">
      <c r="I515" s="2"/>
    </row>
    <row r="516" spans="9:9" ht="15.75" customHeight="1" x14ac:dyDescent="0.2">
      <c r="I516" s="2"/>
    </row>
    <row r="517" spans="9:9" ht="15.75" customHeight="1" x14ac:dyDescent="0.2">
      <c r="I517" s="2"/>
    </row>
    <row r="518" spans="9:9" ht="15.75" customHeight="1" x14ac:dyDescent="0.2">
      <c r="I518" s="2"/>
    </row>
    <row r="519" spans="9:9" ht="15.75" customHeight="1" x14ac:dyDescent="0.2">
      <c r="I519" s="2"/>
    </row>
    <row r="520" spans="9:9" ht="15.75" customHeight="1" x14ac:dyDescent="0.2">
      <c r="I520" s="2"/>
    </row>
    <row r="521" spans="9:9" ht="15.75" customHeight="1" x14ac:dyDescent="0.2">
      <c r="I521" s="2"/>
    </row>
    <row r="522" spans="9:9" ht="15.75" customHeight="1" x14ac:dyDescent="0.2">
      <c r="I522" s="2"/>
    </row>
    <row r="523" spans="9:9" ht="15.75" customHeight="1" x14ac:dyDescent="0.2">
      <c r="I523" s="2"/>
    </row>
    <row r="524" spans="9:9" ht="15.75" customHeight="1" x14ac:dyDescent="0.2">
      <c r="I524" s="2"/>
    </row>
    <row r="525" spans="9:9" ht="15.75" customHeight="1" x14ac:dyDescent="0.2">
      <c r="I525" s="2"/>
    </row>
    <row r="526" spans="9:9" ht="15.75" customHeight="1" x14ac:dyDescent="0.2">
      <c r="I526" s="2"/>
    </row>
    <row r="527" spans="9:9" ht="15.75" customHeight="1" x14ac:dyDescent="0.2">
      <c r="I527" s="2"/>
    </row>
    <row r="528" spans="9:9" ht="15.75" customHeight="1" x14ac:dyDescent="0.2">
      <c r="I528" s="2"/>
    </row>
    <row r="529" spans="9:9" ht="15.75" customHeight="1" x14ac:dyDescent="0.2">
      <c r="I529" s="2"/>
    </row>
    <row r="530" spans="9:9" ht="15.75" customHeight="1" x14ac:dyDescent="0.2">
      <c r="I530" s="2"/>
    </row>
    <row r="531" spans="9:9" ht="15.75" customHeight="1" x14ac:dyDescent="0.2">
      <c r="I531" s="2"/>
    </row>
    <row r="532" spans="9:9" ht="15.75" customHeight="1" x14ac:dyDescent="0.2">
      <c r="I532" s="2"/>
    </row>
    <row r="533" spans="9:9" ht="15.75" customHeight="1" x14ac:dyDescent="0.2">
      <c r="I533" s="2"/>
    </row>
    <row r="534" spans="9:9" ht="15.75" customHeight="1" x14ac:dyDescent="0.2">
      <c r="I534" s="2"/>
    </row>
    <row r="535" spans="9:9" ht="15.75" customHeight="1" x14ac:dyDescent="0.2">
      <c r="I535" s="2"/>
    </row>
    <row r="536" spans="9:9" ht="15.75" customHeight="1" x14ac:dyDescent="0.2">
      <c r="I536" s="2"/>
    </row>
    <row r="537" spans="9:9" ht="15.75" customHeight="1" x14ac:dyDescent="0.2">
      <c r="I537" s="2"/>
    </row>
    <row r="538" spans="9:9" ht="15.75" customHeight="1" x14ac:dyDescent="0.2">
      <c r="I538" s="2"/>
    </row>
    <row r="539" spans="9:9" ht="15.75" customHeight="1" x14ac:dyDescent="0.2">
      <c r="I539" s="2"/>
    </row>
    <row r="540" spans="9:9" ht="15.75" customHeight="1" x14ac:dyDescent="0.2">
      <c r="I540" s="2"/>
    </row>
    <row r="541" spans="9:9" ht="15.75" customHeight="1" x14ac:dyDescent="0.2">
      <c r="I541" s="2"/>
    </row>
    <row r="542" spans="9:9" ht="15.75" customHeight="1" x14ac:dyDescent="0.2">
      <c r="I542" s="2"/>
    </row>
    <row r="543" spans="9:9" ht="15.75" customHeight="1" x14ac:dyDescent="0.2">
      <c r="I543" s="2"/>
    </row>
    <row r="544" spans="9:9" ht="15.75" customHeight="1" x14ac:dyDescent="0.2">
      <c r="I544" s="2"/>
    </row>
    <row r="545" spans="9:9" ht="15.75" customHeight="1" x14ac:dyDescent="0.2">
      <c r="I545" s="2"/>
    </row>
    <row r="546" spans="9:9" ht="15.75" customHeight="1" x14ac:dyDescent="0.2">
      <c r="I546" s="2"/>
    </row>
    <row r="547" spans="9:9" ht="15.75" customHeight="1" x14ac:dyDescent="0.2">
      <c r="I547" s="2"/>
    </row>
    <row r="548" spans="9:9" ht="15.75" customHeight="1" x14ac:dyDescent="0.2">
      <c r="I548" s="2"/>
    </row>
    <row r="549" spans="9:9" ht="15.75" customHeight="1" x14ac:dyDescent="0.2">
      <c r="I549" s="2"/>
    </row>
    <row r="550" spans="9:9" ht="15.75" customHeight="1" x14ac:dyDescent="0.2">
      <c r="I550" s="2"/>
    </row>
    <row r="551" spans="9:9" ht="15.75" customHeight="1" x14ac:dyDescent="0.2">
      <c r="I551" s="2"/>
    </row>
    <row r="552" spans="9:9" ht="15.75" customHeight="1" x14ac:dyDescent="0.2">
      <c r="I552" s="2"/>
    </row>
    <row r="553" spans="9:9" ht="15.75" customHeight="1" x14ac:dyDescent="0.2">
      <c r="I553" s="2"/>
    </row>
    <row r="554" spans="9:9" ht="15.75" customHeight="1" x14ac:dyDescent="0.2">
      <c r="I554" s="2"/>
    </row>
    <row r="555" spans="9:9" ht="15.75" customHeight="1" x14ac:dyDescent="0.2">
      <c r="I555" s="2"/>
    </row>
    <row r="556" spans="9:9" ht="15.75" customHeight="1" x14ac:dyDescent="0.2">
      <c r="I556" s="2"/>
    </row>
    <row r="557" spans="9:9" ht="15.75" customHeight="1" x14ac:dyDescent="0.2">
      <c r="I557" s="2"/>
    </row>
    <row r="558" spans="9:9" ht="15.75" customHeight="1" x14ac:dyDescent="0.2">
      <c r="I558" s="2"/>
    </row>
    <row r="559" spans="9:9" ht="15.75" customHeight="1" x14ac:dyDescent="0.2">
      <c r="I559" s="2"/>
    </row>
    <row r="560" spans="9:9" ht="15.75" customHeight="1" x14ac:dyDescent="0.2">
      <c r="I560" s="2"/>
    </row>
    <row r="561" spans="9:9" ht="15.75" customHeight="1" x14ac:dyDescent="0.2">
      <c r="I561" s="2"/>
    </row>
    <row r="562" spans="9:9" ht="15.75" customHeight="1" x14ac:dyDescent="0.2">
      <c r="I562" s="2"/>
    </row>
    <row r="563" spans="9:9" ht="15.75" customHeight="1" x14ac:dyDescent="0.2">
      <c r="I563" s="2"/>
    </row>
    <row r="564" spans="9:9" ht="15.75" customHeight="1" x14ac:dyDescent="0.2">
      <c r="I564" s="2"/>
    </row>
    <row r="565" spans="9:9" ht="15.75" customHeight="1" x14ac:dyDescent="0.2">
      <c r="I565" s="2"/>
    </row>
    <row r="566" spans="9:9" ht="15.75" customHeight="1" x14ac:dyDescent="0.2">
      <c r="I566" s="2"/>
    </row>
    <row r="567" spans="9:9" ht="15.75" customHeight="1" x14ac:dyDescent="0.2">
      <c r="I567" s="2"/>
    </row>
    <row r="568" spans="9:9" ht="15.75" customHeight="1" x14ac:dyDescent="0.2">
      <c r="I568" s="2"/>
    </row>
    <row r="569" spans="9:9" ht="15.75" customHeight="1" x14ac:dyDescent="0.2">
      <c r="I569" s="2"/>
    </row>
    <row r="570" spans="9:9" ht="15.75" customHeight="1" x14ac:dyDescent="0.2">
      <c r="I570" s="2"/>
    </row>
    <row r="571" spans="9:9" ht="15.75" customHeight="1" x14ac:dyDescent="0.2">
      <c r="I571" s="2"/>
    </row>
    <row r="572" spans="9:9" ht="15.75" customHeight="1" x14ac:dyDescent="0.2">
      <c r="I572" s="2"/>
    </row>
    <row r="573" spans="9:9" ht="15.75" customHeight="1" x14ac:dyDescent="0.2">
      <c r="I573" s="2"/>
    </row>
    <row r="574" spans="9:9" ht="15.75" customHeight="1" x14ac:dyDescent="0.2">
      <c r="I574" s="2"/>
    </row>
    <row r="575" spans="9:9" ht="15.75" customHeight="1" x14ac:dyDescent="0.2">
      <c r="I575" s="2"/>
    </row>
    <row r="576" spans="9:9" ht="15.75" customHeight="1" x14ac:dyDescent="0.2">
      <c r="I576" s="2"/>
    </row>
    <row r="577" spans="9:9" ht="15.75" customHeight="1" x14ac:dyDescent="0.2">
      <c r="I577" s="2"/>
    </row>
    <row r="578" spans="9:9" ht="15.75" customHeight="1" x14ac:dyDescent="0.2">
      <c r="I578" s="2"/>
    </row>
    <row r="579" spans="9:9" ht="15.75" customHeight="1" x14ac:dyDescent="0.2">
      <c r="I579" s="2"/>
    </row>
    <row r="580" spans="9:9" ht="15.75" customHeight="1" x14ac:dyDescent="0.2">
      <c r="I580" s="2"/>
    </row>
    <row r="581" spans="9:9" ht="15.75" customHeight="1" x14ac:dyDescent="0.2">
      <c r="I581" s="2"/>
    </row>
    <row r="582" spans="9:9" ht="15.75" customHeight="1" x14ac:dyDescent="0.2">
      <c r="I582" s="2"/>
    </row>
    <row r="583" spans="9:9" ht="15.75" customHeight="1" x14ac:dyDescent="0.2">
      <c r="I583" s="2"/>
    </row>
    <row r="584" spans="9:9" ht="15.75" customHeight="1" x14ac:dyDescent="0.2">
      <c r="I584" s="2"/>
    </row>
    <row r="585" spans="9:9" ht="15.75" customHeight="1" x14ac:dyDescent="0.2">
      <c r="I585" s="2"/>
    </row>
    <row r="586" spans="9:9" ht="15.75" customHeight="1" x14ac:dyDescent="0.2">
      <c r="I586" s="2"/>
    </row>
    <row r="587" spans="9:9" ht="15.75" customHeight="1" x14ac:dyDescent="0.2">
      <c r="I587" s="2"/>
    </row>
    <row r="588" spans="9:9" ht="15.75" customHeight="1" x14ac:dyDescent="0.2">
      <c r="I588" s="2"/>
    </row>
    <row r="589" spans="9:9" ht="15.75" customHeight="1" x14ac:dyDescent="0.2">
      <c r="I589" s="2"/>
    </row>
    <row r="590" spans="9:9" ht="15.75" customHeight="1" x14ac:dyDescent="0.2">
      <c r="I590" s="2"/>
    </row>
    <row r="591" spans="9:9" ht="15.75" customHeight="1" x14ac:dyDescent="0.2">
      <c r="I591" s="2"/>
    </row>
    <row r="592" spans="9:9" ht="15.75" customHeight="1" x14ac:dyDescent="0.2">
      <c r="I592" s="2"/>
    </row>
    <row r="593" spans="9:9" ht="15.75" customHeight="1" x14ac:dyDescent="0.2">
      <c r="I593" s="2"/>
    </row>
    <row r="594" spans="9:9" ht="15.75" customHeight="1" x14ac:dyDescent="0.2">
      <c r="I594" s="2"/>
    </row>
    <row r="595" spans="9:9" ht="15.75" customHeight="1" x14ac:dyDescent="0.2">
      <c r="I595" s="2"/>
    </row>
    <row r="596" spans="9:9" ht="15.75" customHeight="1" x14ac:dyDescent="0.2">
      <c r="I596" s="2"/>
    </row>
    <row r="597" spans="9:9" ht="15.75" customHeight="1" x14ac:dyDescent="0.2">
      <c r="I597" s="2"/>
    </row>
    <row r="598" spans="9:9" ht="15.75" customHeight="1" x14ac:dyDescent="0.2">
      <c r="I598" s="2"/>
    </row>
    <row r="599" spans="9:9" ht="15.75" customHeight="1" x14ac:dyDescent="0.2">
      <c r="I599" s="2"/>
    </row>
    <row r="600" spans="9:9" ht="15.75" customHeight="1" x14ac:dyDescent="0.2">
      <c r="I600" s="2"/>
    </row>
    <row r="601" spans="9:9" ht="15.75" customHeight="1" x14ac:dyDescent="0.2">
      <c r="I601" s="2"/>
    </row>
    <row r="602" spans="9:9" ht="15.75" customHeight="1" x14ac:dyDescent="0.2">
      <c r="I602" s="2"/>
    </row>
    <row r="603" spans="9:9" ht="15.75" customHeight="1" x14ac:dyDescent="0.2">
      <c r="I603" s="2"/>
    </row>
    <row r="604" spans="9:9" ht="15.75" customHeight="1" x14ac:dyDescent="0.2">
      <c r="I604" s="2"/>
    </row>
    <row r="605" spans="9:9" ht="15.75" customHeight="1" x14ac:dyDescent="0.2">
      <c r="I605" s="2"/>
    </row>
    <row r="606" spans="9:9" ht="15.75" customHeight="1" x14ac:dyDescent="0.2">
      <c r="I606" s="2"/>
    </row>
    <row r="607" spans="9:9" ht="15.75" customHeight="1" x14ac:dyDescent="0.2">
      <c r="I607" s="2"/>
    </row>
    <row r="608" spans="9:9" ht="15.75" customHeight="1" x14ac:dyDescent="0.2">
      <c r="I608" s="2"/>
    </row>
    <row r="609" spans="9:9" ht="15.75" customHeight="1" x14ac:dyDescent="0.2">
      <c r="I609" s="2"/>
    </row>
    <row r="610" spans="9:9" ht="15.75" customHeight="1" x14ac:dyDescent="0.2">
      <c r="I610" s="2"/>
    </row>
    <row r="611" spans="9:9" ht="15.75" customHeight="1" x14ac:dyDescent="0.2">
      <c r="I611" s="2"/>
    </row>
    <row r="612" spans="9:9" ht="15.75" customHeight="1" x14ac:dyDescent="0.2">
      <c r="I612" s="2"/>
    </row>
    <row r="613" spans="9:9" ht="15.75" customHeight="1" x14ac:dyDescent="0.2">
      <c r="I613" s="2"/>
    </row>
    <row r="614" spans="9:9" ht="15.75" customHeight="1" x14ac:dyDescent="0.2">
      <c r="I614" s="2"/>
    </row>
    <row r="615" spans="9:9" ht="15.75" customHeight="1" x14ac:dyDescent="0.2">
      <c r="I615" s="2"/>
    </row>
    <row r="616" spans="9:9" ht="15.75" customHeight="1" x14ac:dyDescent="0.2">
      <c r="I616" s="2"/>
    </row>
    <row r="617" spans="9:9" ht="15.75" customHeight="1" x14ac:dyDescent="0.2">
      <c r="I617" s="2"/>
    </row>
    <row r="618" spans="9:9" ht="15.75" customHeight="1" x14ac:dyDescent="0.2">
      <c r="I618" s="2"/>
    </row>
    <row r="619" spans="9:9" ht="15.75" customHeight="1" x14ac:dyDescent="0.2">
      <c r="I619" s="2"/>
    </row>
    <row r="620" spans="9:9" ht="15.75" customHeight="1" x14ac:dyDescent="0.2">
      <c r="I620" s="2"/>
    </row>
    <row r="621" spans="9:9" ht="15.75" customHeight="1" x14ac:dyDescent="0.2">
      <c r="I621" s="2"/>
    </row>
    <row r="622" spans="9:9" ht="15.75" customHeight="1" x14ac:dyDescent="0.2">
      <c r="I622" s="2"/>
    </row>
    <row r="623" spans="9:9" ht="15.75" customHeight="1" x14ac:dyDescent="0.2">
      <c r="I623" s="2"/>
    </row>
    <row r="624" spans="9:9" ht="15.75" customHeight="1" x14ac:dyDescent="0.2">
      <c r="I624" s="2"/>
    </row>
    <row r="625" spans="9:9" ht="15.75" customHeight="1" x14ac:dyDescent="0.2">
      <c r="I625" s="2"/>
    </row>
    <row r="626" spans="9:9" ht="15.75" customHeight="1" x14ac:dyDescent="0.2">
      <c r="I626" s="2"/>
    </row>
    <row r="627" spans="9:9" ht="15.75" customHeight="1" x14ac:dyDescent="0.2">
      <c r="I627" s="2"/>
    </row>
    <row r="628" spans="9:9" ht="15.75" customHeight="1" x14ac:dyDescent="0.2">
      <c r="I628" s="2"/>
    </row>
    <row r="629" spans="9:9" ht="15.75" customHeight="1" x14ac:dyDescent="0.2">
      <c r="I629" s="2"/>
    </row>
    <row r="630" spans="9:9" ht="15.75" customHeight="1" x14ac:dyDescent="0.2">
      <c r="I630" s="2"/>
    </row>
    <row r="631" spans="9:9" ht="15.75" customHeight="1" x14ac:dyDescent="0.2">
      <c r="I631" s="2"/>
    </row>
    <row r="632" spans="9:9" ht="15.75" customHeight="1" x14ac:dyDescent="0.2">
      <c r="I632" s="2"/>
    </row>
    <row r="633" spans="9:9" ht="15.75" customHeight="1" x14ac:dyDescent="0.2">
      <c r="I633" s="2"/>
    </row>
    <row r="634" spans="9:9" ht="15.75" customHeight="1" x14ac:dyDescent="0.2">
      <c r="I634" s="2"/>
    </row>
    <row r="635" spans="9:9" ht="15.75" customHeight="1" x14ac:dyDescent="0.2">
      <c r="I635" s="2"/>
    </row>
    <row r="636" spans="9:9" ht="15.75" customHeight="1" x14ac:dyDescent="0.2">
      <c r="I636" s="2"/>
    </row>
    <row r="637" spans="9:9" ht="15.75" customHeight="1" x14ac:dyDescent="0.2">
      <c r="I637" s="2"/>
    </row>
    <row r="638" spans="9:9" ht="15.75" customHeight="1" x14ac:dyDescent="0.2">
      <c r="I638" s="2"/>
    </row>
    <row r="639" spans="9:9" ht="15.75" customHeight="1" x14ac:dyDescent="0.2">
      <c r="I639" s="2"/>
    </row>
    <row r="640" spans="9:9" ht="15.75" customHeight="1" x14ac:dyDescent="0.2">
      <c r="I640" s="2"/>
    </row>
    <row r="641" spans="9:9" ht="15.75" customHeight="1" x14ac:dyDescent="0.2">
      <c r="I641" s="2"/>
    </row>
    <row r="642" spans="9:9" ht="15.75" customHeight="1" x14ac:dyDescent="0.2">
      <c r="I642" s="2"/>
    </row>
    <row r="643" spans="9:9" ht="15.75" customHeight="1" x14ac:dyDescent="0.2">
      <c r="I643" s="2"/>
    </row>
    <row r="644" spans="9:9" ht="15.75" customHeight="1" x14ac:dyDescent="0.2">
      <c r="I644" s="2"/>
    </row>
    <row r="645" spans="9:9" ht="15.75" customHeight="1" x14ac:dyDescent="0.2">
      <c r="I645" s="2"/>
    </row>
    <row r="646" spans="9:9" ht="15.75" customHeight="1" x14ac:dyDescent="0.2">
      <c r="I646" s="2"/>
    </row>
    <row r="647" spans="9:9" ht="15.75" customHeight="1" x14ac:dyDescent="0.2">
      <c r="I647" s="2"/>
    </row>
    <row r="648" spans="9:9" ht="15.75" customHeight="1" x14ac:dyDescent="0.2">
      <c r="I648" s="2"/>
    </row>
    <row r="649" spans="9:9" ht="15.75" customHeight="1" x14ac:dyDescent="0.2">
      <c r="I649" s="2"/>
    </row>
    <row r="650" spans="9:9" ht="15.75" customHeight="1" x14ac:dyDescent="0.2">
      <c r="I650" s="2"/>
    </row>
    <row r="651" spans="9:9" ht="15.75" customHeight="1" x14ac:dyDescent="0.2">
      <c r="I651" s="2"/>
    </row>
    <row r="652" spans="9:9" ht="15.75" customHeight="1" x14ac:dyDescent="0.2">
      <c r="I652" s="2"/>
    </row>
    <row r="653" spans="9:9" ht="15.75" customHeight="1" x14ac:dyDescent="0.2">
      <c r="I653" s="2"/>
    </row>
    <row r="654" spans="9:9" ht="15.75" customHeight="1" x14ac:dyDescent="0.2">
      <c r="I654" s="2"/>
    </row>
    <row r="655" spans="9:9" ht="15.75" customHeight="1" x14ac:dyDescent="0.2">
      <c r="I655" s="2"/>
    </row>
    <row r="656" spans="9:9" ht="15.75" customHeight="1" x14ac:dyDescent="0.2">
      <c r="I656" s="2"/>
    </row>
    <row r="657" spans="9:9" ht="15.75" customHeight="1" x14ac:dyDescent="0.2">
      <c r="I657" s="2"/>
    </row>
    <row r="658" spans="9:9" ht="15.75" customHeight="1" x14ac:dyDescent="0.2">
      <c r="I658" s="2"/>
    </row>
    <row r="659" spans="9:9" ht="15.75" customHeight="1" x14ac:dyDescent="0.2">
      <c r="I659" s="2"/>
    </row>
    <row r="660" spans="9:9" ht="15.75" customHeight="1" x14ac:dyDescent="0.2">
      <c r="I660" s="2"/>
    </row>
    <row r="661" spans="9:9" ht="15.75" customHeight="1" x14ac:dyDescent="0.2">
      <c r="I661" s="2"/>
    </row>
    <row r="662" spans="9:9" ht="15.75" customHeight="1" x14ac:dyDescent="0.2">
      <c r="I662" s="2"/>
    </row>
    <row r="663" spans="9:9" ht="15.75" customHeight="1" x14ac:dyDescent="0.2">
      <c r="I663" s="2"/>
    </row>
    <row r="664" spans="9:9" ht="15.75" customHeight="1" x14ac:dyDescent="0.2">
      <c r="I664" s="2"/>
    </row>
    <row r="665" spans="9:9" ht="15.75" customHeight="1" x14ac:dyDescent="0.2">
      <c r="I665" s="2"/>
    </row>
    <row r="666" spans="9:9" ht="15.75" customHeight="1" x14ac:dyDescent="0.2">
      <c r="I666" s="2"/>
    </row>
    <row r="667" spans="9:9" ht="15.75" customHeight="1" x14ac:dyDescent="0.2">
      <c r="I667" s="2"/>
    </row>
    <row r="668" spans="9:9" ht="15.75" customHeight="1" x14ac:dyDescent="0.2">
      <c r="I668" s="2"/>
    </row>
    <row r="669" spans="9:9" ht="15.75" customHeight="1" x14ac:dyDescent="0.2">
      <c r="I669" s="2"/>
    </row>
    <row r="670" spans="9:9" ht="15.75" customHeight="1" x14ac:dyDescent="0.2">
      <c r="I670" s="2"/>
    </row>
    <row r="671" spans="9:9" ht="15.75" customHeight="1" x14ac:dyDescent="0.2">
      <c r="I671" s="2"/>
    </row>
    <row r="672" spans="9:9" ht="15.75" customHeight="1" x14ac:dyDescent="0.2">
      <c r="I672" s="2"/>
    </row>
    <row r="673" spans="9:9" ht="15.75" customHeight="1" x14ac:dyDescent="0.2">
      <c r="I673" s="2"/>
    </row>
    <row r="674" spans="9:9" ht="15.75" customHeight="1" x14ac:dyDescent="0.2">
      <c r="I674" s="2"/>
    </row>
    <row r="675" spans="9:9" ht="15.75" customHeight="1" x14ac:dyDescent="0.2">
      <c r="I675" s="2"/>
    </row>
    <row r="676" spans="9:9" ht="15.75" customHeight="1" x14ac:dyDescent="0.2">
      <c r="I676" s="2"/>
    </row>
    <row r="677" spans="9:9" ht="15.75" customHeight="1" x14ac:dyDescent="0.2">
      <c r="I677" s="2"/>
    </row>
    <row r="678" spans="9:9" ht="15.75" customHeight="1" x14ac:dyDescent="0.2">
      <c r="I678" s="2"/>
    </row>
    <row r="679" spans="9:9" ht="15.75" customHeight="1" x14ac:dyDescent="0.2">
      <c r="I679" s="2"/>
    </row>
    <row r="680" spans="9:9" ht="15.75" customHeight="1" x14ac:dyDescent="0.2">
      <c r="I680" s="2"/>
    </row>
    <row r="681" spans="9:9" ht="15.75" customHeight="1" x14ac:dyDescent="0.2">
      <c r="I681" s="2"/>
    </row>
    <row r="682" spans="9:9" ht="15.75" customHeight="1" x14ac:dyDescent="0.2">
      <c r="I682" s="2"/>
    </row>
    <row r="683" spans="9:9" ht="15.75" customHeight="1" x14ac:dyDescent="0.2">
      <c r="I683" s="2"/>
    </row>
    <row r="684" spans="9:9" ht="15.75" customHeight="1" x14ac:dyDescent="0.2">
      <c r="I684" s="2"/>
    </row>
    <row r="685" spans="9:9" ht="15.75" customHeight="1" x14ac:dyDescent="0.2">
      <c r="I685" s="2"/>
    </row>
    <row r="686" spans="9:9" ht="15.75" customHeight="1" x14ac:dyDescent="0.2">
      <c r="I686" s="2"/>
    </row>
    <row r="687" spans="9:9" ht="15.75" customHeight="1" x14ac:dyDescent="0.2">
      <c r="I687" s="2"/>
    </row>
    <row r="688" spans="9:9" ht="15.75" customHeight="1" x14ac:dyDescent="0.2">
      <c r="I688" s="2"/>
    </row>
    <row r="689" spans="9:9" ht="15.75" customHeight="1" x14ac:dyDescent="0.2">
      <c r="I689" s="2"/>
    </row>
    <row r="690" spans="9:9" ht="15.75" customHeight="1" x14ac:dyDescent="0.2">
      <c r="I690" s="2"/>
    </row>
    <row r="691" spans="9:9" ht="15.75" customHeight="1" x14ac:dyDescent="0.2">
      <c r="I691" s="2"/>
    </row>
    <row r="692" spans="9:9" ht="15.75" customHeight="1" x14ac:dyDescent="0.2">
      <c r="I692" s="2"/>
    </row>
    <row r="693" spans="9:9" ht="15.75" customHeight="1" x14ac:dyDescent="0.2">
      <c r="I693" s="2"/>
    </row>
    <row r="694" spans="9:9" ht="15.75" customHeight="1" x14ac:dyDescent="0.2">
      <c r="I694" s="2"/>
    </row>
    <row r="695" spans="9:9" ht="15.75" customHeight="1" x14ac:dyDescent="0.2">
      <c r="I695" s="2"/>
    </row>
    <row r="696" spans="9:9" ht="15.75" customHeight="1" x14ac:dyDescent="0.2">
      <c r="I696" s="2"/>
    </row>
    <row r="697" spans="9:9" ht="15.75" customHeight="1" x14ac:dyDescent="0.2">
      <c r="I697" s="2"/>
    </row>
    <row r="698" spans="9:9" ht="15.75" customHeight="1" x14ac:dyDescent="0.2">
      <c r="I698" s="2"/>
    </row>
    <row r="699" spans="9:9" ht="15.75" customHeight="1" x14ac:dyDescent="0.2">
      <c r="I699" s="2"/>
    </row>
    <row r="700" spans="9:9" ht="15.75" customHeight="1" x14ac:dyDescent="0.2">
      <c r="I700" s="2"/>
    </row>
    <row r="701" spans="9:9" ht="15.75" customHeight="1" x14ac:dyDescent="0.2">
      <c r="I701" s="2"/>
    </row>
    <row r="702" spans="9:9" ht="15.75" customHeight="1" x14ac:dyDescent="0.2">
      <c r="I702" s="2"/>
    </row>
    <row r="703" spans="9:9" ht="15.75" customHeight="1" x14ac:dyDescent="0.2">
      <c r="I703" s="2"/>
    </row>
    <row r="704" spans="9:9" ht="15.75" customHeight="1" x14ac:dyDescent="0.2">
      <c r="I704" s="2"/>
    </row>
    <row r="705" spans="9:9" ht="15.75" customHeight="1" x14ac:dyDescent="0.2">
      <c r="I705" s="2"/>
    </row>
    <row r="706" spans="9:9" ht="15.75" customHeight="1" x14ac:dyDescent="0.2">
      <c r="I706" s="2"/>
    </row>
    <row r="707" spans="9:9" ht="15.75" customHeight="1" x14ac:dyDescent="0.2">
      <c r="I707" s="2"/>
    </row>
    <row r="708" spans="9:9" ht="15.75" customHeight="1" x14ac:dyDescent="0.2">
      <c r="I708" s="2"/>
    </row>
    <row r="709" spans="9:9" ht="15.75" customHeight="1" x14ac:dyDescent="0.2">
      <c r="I709" s="2"/>
    </row>
    <row r="710" spans="9:9" ht="15.75" customHeight="1" x14ac:dyDescent="0.2">
      <c r="I710" s="2"/>
    </row>
    <row r="711" spans="9:9" ht="15.75" customHeight="1" x14ac:dyDescent="0.2">
      <c r="I711" s="2"/>
    </row>
    <row r="712" spans="9:9" ht="15.75" customHeight="1" x14ac:dyDescent="0.2">
      <c r="I712" s="2"/>
    </row>
    <row r="713" spans="9:9" ht="15.75" customHeight="1" x14ac:dyDescent="0.2">
      <c r="I713" s="2"/>
    </row>
    <row r="714" spans="9:9" ht="15.75" customHeight="1" x14ac:dyDescent="0.2">
      <c r="I714" s="2"/>
    </row>
    <row r="715" spans="9:9" ht="15.75" customHeight="1" x14ac:dyDescent="0.2">
      <c r="I715" s="2"/>
    </row>
    <row r="716" spans="9:9" ht="15.75" customHeight="1" x14ac:dyDescent="0.2">
      <c r="I716" s="2"/>
    </row>
    <row r="717" spans="9:9" ht="15.75" customHeight="1" x14ac:dyDescent="0.2">
      <c r="I717" s="2"/>
    </row>
    <row r="718" spans="9:9" ht="15.75" customHeight="1" x14ac:dyDescent="0.2">
      <c r="I718" s="2"/>
    </row>
    <row r="719" spans="9:9" ht="15.75" customHeight="1" x14ac:dyDescent="0.2">
      <c r="I719" s="2"/>
    </row>
    <row r="720" spans="9:9" ht="15.75" customHeight="1" x14ac:dyDescent="0.2">
      <c r="I720" s="2"/>
    </row>
    <row r="721" spans="9:9" ht="15.75" customHeight="1" x14ac:dyDescent="0.2">
      <c r="I721" s="2"/>
    </row>
    <row r="722" spans="9:9" ht="15.75" customHeight="1" x14ac:dyDescent="0.2">
      <c r="I722" s="2"/>
    </row>
    <row r="723" spans="9:9" ht="15.75" customHeight="1" x14ac:dyDescent="0.2">
      <c r="I723" s="2"/>
    </row>
    <row r="724" spans="9:9" ht="15.75" customHeight="1" x14ac:dyDescent="0.2">
      <c r="I724" s="2"/>
    </row>
    <row r="725" spans="9:9" ht="15.75" customHeight="1" x14ac:dyDescent="0.2">
      <c r="I725" s="2"/>
    </row>
    <row r="726" spans="9:9" ht="15.75" customHeight="1" x14ac:dyDescent="0.2">
      <c r="I726" s="2"/>
    </row>
    <row r="727" spans="9:9" ht="15.75" customHeight="1" x14ac:dyDescent="0.2">
      <c r="I727" s="2"/>
    </row>
    <row r="728" spans="9:9" ht="15.75" customHeight="1" x14ac:dyDescent="0.2">
      <c r="I728" s="2"/>
    </row>
    <row r="729" spans="9:9" ht="15.75" customHeight="1" x14ac:dyDescent="0.2">
      <c r="I729" s="2"/>
    </row>
    <row r="730" spans="9:9" ht="15.75" customHeight="1" x14ac:dyDescent="0.2">
      <c r="I730" s="2"/>
    </row>
    <row r="731" spans="9:9" ht="15.75" customHeight="1" x14ac:dyDescent="0.2">
      <c r="I731" s="2"/>
    </row>
    <row r="732" spans="9:9" ht="15.75" customHeight="1" x14ac:dyDescent="0.2">
      <c r="I732" s="2"/>
    </row>
    <row r="733" spans="9:9" ht="15.75" customHeight="1" x14ac:dyDescent="0.2">
      <c r="I733" s="2"/>
    </row>
    <row r="734" spans="9:9" ht="15.75" customHeight="1" x14ac:dyDescent="0.2">
      <c r="I734" s="2"/>
    </row>
    <row r="735" spans="9:9" ht="15.75" customHeight="1" x14ac:dyDescent="0.2">
      <c r="I735" s="2"/>
    </row>
    <row r="736" spans="9:9" ht="15.75" customHeight="1" x14ac:dyDescent="0.2">
      <c r="I736" s="2"/>
    </row>
    <row r="737" spans="9:9" ht="15.75" customHeight="1" x14ac:dyDescent="0.2">
      <c r="I737" s="2"/>
    </row>
    <row r="738" spans="9:9" ht="15.75" customHeight="1" x14ac:dyDescent="0.2">
      <c r="I738" s="2"/>
    </row>
    <row r="739" spans="9:9" ht="15.75" customHeight="1" x14ac:dyDescent="0.2">
      <c r="I739" s="2"/>
    </row>
    <row r="740" spans="9:9" ht="15.75" customHeight="1" x14ac:dyDescent="0.2">
      <c r="I740" s="2"/>
    </row>
    <row r="741" spans="9:9" ht="15.75" customHeight="1" x14ac:dyDescent="0.2">
      <c r="I741" s="2"/>
    </row>
    <row r="742" spans="9:9" ht="15.75" customHeight="1" x14ac:dyDescent="0.2">
      <c r="I742" s="2"/>
    </row>
    <row r="743" spans="9:9" ht="15.75" customHeight="1" x14ac:dyDescent="0.2">
      <c r="I743" s="2"/>
    </row>
    <row r="744" spans="9:9" ht="15.75" customHeight="1" x14ac:dyDescent="0.2">
      <c r="I744" s="2"/>
    </row>
    <row r="745" spans="9:9" ht="15.75" customHeight="1" x14ac:dyDescent="0.2">
      <c r="I745" s="2"/>
    </row>
    <row r="746" spans="9:9" ht="15.75" customHeight="1" x14ac:dyDescent="0.2">
      <c r="I746" s="2"/>
    </row>
    <row r="747" spans="9:9" ht="15.75" customHeight="1" x14ac:dyDescent="0.2">
      <c r="I747" s="2"/>
    </row>
    <row r="748" spans="9:9" ht="15.75" customHeight="1" x14ac:dyDescent="0.2">
      <c r="I748" s="2"/>
    </row>
    <row r="749" spans="9:9" ht="15.75" customHeight="1" x14ac:dyDescent="0.2">
      <c r="I749" s="2"/>
    </row>
    <row r="750" spans="9:9" ht="15.75" customHeight="1" x14ac:dyDescent="0.2">
      <c r="I750" s="2"/>
    </row>
    <row r="751" spans="9:9" ht="15.75" customHeight="1" x14ac:dyDescent="0.2">
      <c r="I751" s="2"/>
    </row>
    <row r="752" spans="9:9" ht="15.75" customHeight="1" x14ac:dyDescent="0.2">
      <c r="I752" s="2"/>
    </row>
    <row r="753" spans="9:9" ht="15.75" customHeight="1" x14ac:dyDescent="0.2">
      <c r="I753" s="2"/>
    </row>
    <row r="754" spans="9:9" ht="15.75" customHeight="1" x14ac:dyDescent="0.2">
      <c r="I754" s="2"/>
    </row>
    <row r="755" spans="9:9" ht="15.75" customHeight="1" x14ac:dyDescent="0.2">
      <c r="I755" s="2"/>
    </row>
    <row r="756" spans="9:9" ht="15.75" customHeight="1" x14ac:dyDescent="0.2">
      <c r="I756" s="2"/>
    </row>
    <row r="757" spans="9:9" ht="15.75" customHeight="1" x14ac:dyDescent="0.2">
      <c r="I757" s="2"/>
    </row>
    <row r="758" spans="9:9" ht="15.75" customHeight="1" x14ac:dyDescent="0.2">
      <c r="I758" s="2"/>
    </row>
    <row r="759" spans="9:9" ht="15.75" customHeight="1" x14ac:dyDescent="0.2">
      <c r="I759" s="2"/>
    </row>
    <row r="760" spans="9:9" ht="15.75" customHeight="1" x14ac:dyDescent="0.2">
      <c r="I760" s="2"/>
    </row>
    <row r="761" spans="9:9" ht="15.75" customHeight="1" x14ac:dyDescent="0.2">
      <c r="I761" s="2"/>
    </row>
    <row r="762" spans="9:9" ht="15.75" customHeight="1" x14ac:dyDescent="0.2">
      <c r="I762" s="2"/>
    </row>
    <row r="763" spans="9:9" ht="15.75" customHeight="1" x14ac:dyDescent="0.2">
      <c r="I763" s="2"/>
    </row>
    <row r="764" spans="9:9" ht="15.75" customHeight="1" x14ac:dyDescent="0.2">
      <c r="I764" s="2"/>
    </row>
    <row r="765" spans="9:9" ht="15.75" customHeight="1" x14ac:dyDescent="0.2">
      <c r="I765" s="2"/>
    </row>
    <row r="766" spans="9:9" ht="15.75" customHeight="1" x14ac:dyDescent="0.2">
      <c r="I766" s="2"/>
    </row>
    <row r="767" spans="9:9" ht="15.75" customHeight="1" x14ac:dyDescent="0.2">
      <c r="I767" s="2"/>
    </row>
    <row r="768" spans="9:9" ht="15.75" customHeight="1" x14ac:dyDescent="0.2">
      <c r="I768" s="2"/>
    </row>
    <row r="769" spans="9:9" ht="15.75" customHeight="1" x14ac:dyDescent="0.2">
      <c r="I769" s="2"/>
    </row>
    <row r="770" spans="9:9" ht="15.75" customHeight="1" x14ac:dyDescent="0.2">
      <c r="I770" s="2"/>
    </row>
    <row r="771" spans="9:9" ht="15.75" customHeight="1" x14ac:dyDescent="0.2">
      <c r="I771" s="2"/>
    </row>
    <row r="772" spans="9:9" ht="15.75" customHeight="1" x14ac:dyDescent="0.2">
      <c r="I772" s="2"/>
    </row>
    <row r="773" spans="9:9" ht="15.75" customHeight="1" x14ac:dyDescent="0.2">
      <c r="I773" s="2"/>
    </row>
    <row r="774" spans="9:9" ht="15.75" customHeight="1" x14ac:dyDescent="0.2">
      <c r="I774" s="2"/>
    </row>
    <row r="775" spans="9:9" ht="15.75" customHeight="1" x14ac:dyDescent="0.2">
      <c r="I775" s="2"/>
    </row>
    <row r="776" spans="9:9" ht="15.75" customHeight="1" x14ac:dyDescent="0.2">
      <c r="I776" s="2"/>
    </row>
    <row r="777" spans="9:9" ht="15.75" customHeight="1" x14ac:dyDescent="0.2">
      <c r="I777" s="2"/>
    </row>
    <row r="778" spans="9:9" ht="15.75" customHeight="1" x14ac:dyDescent="0.2">
      <c r="I778" s="2"/>
    </row>
    <row r="779" spans="9:9" ht="15.75" customHeight="1" x14ac:dyDescent="0.2">
      <c r="I779" s="2"/>
    </row>
    <row r="780" spans="9:9" ht="15.75" customHeight="1" x14ac:dyDescent="0.2">
      <c r="I780" s="2"/>
    </row>
    <row r="781" spans="9:9" ht="15.75" customHeight="1" x14ac:dyDescent="0.2">
      <c r="I781" s="2"/>
    </row>
    <row r="782" spans="9:9" ht="15.75" customHeight="1" x14ac:dyDescent="0.2">
      <c r="I782" s="2"/>
    </row>
    <row r="783" spans="9:9" ht="15.75" customHeight="1" x14ac:dyDescent="0.2">
      <c r="I783" s="2"/>
    </row>
    <row r="784" spans="9:9" ht="15.75" customHeight="1" x14ac:dyDescent="0.2">
      <c r="I784" s="2"/>
    </row>
    <row r="785" spans="9:9" ht="15.75" customHeight="1" x14ac:dyDescent="0.2">
      <c r="I785" s="2"/>
    </row>
    <row r="786" spans="9:9" ht="15.75" customHeight="1" x14ac:dyDescent="0.2">
      <c r="I786" s="2"/>
    </row>
    <row r="787" spans="9:9" ht="15.75" customHeight="1" x14ac:dyDescent="0.2">
      <c r="I787" s="2"/>
    </row>
    <row r="788" spans="9:9" ht="15.75" customHeight="1" x14ac:dyDescent="0.2">
      <c r="I788" s="2"/>
    </row>
    <row r="789" spans="9:9" ht="15.75" customHeight="1" x14ac:dyDescent="0.2">
      <c r="I789" s="2"/>
    </row>
    <row r="790" spans="9:9" ht="15.75" customHeight="1" x14ac:dyDescent="0.2">
      <c r="I790" s="2"/>
    </row>
    <row r="791" spans="9:9" ht="15.75" customHeight="1" x14ac:dyDescent="0.2">
      <c r="I791" s="2"/>
    </row>
    <row r="792" spans="9:9" ht="15.75" customHeight="1" x14ac:dyDescent="0.2">
      <c r="I792" s="2"/>
    </row>
    <row r="793" spans="9:9" ht="15.75" customHeight="1" x14ac:dyDescent="0.2">
      <c r="I793" s="2"/>
    </row>
    <row r="794" spans="9:9" ht="15.75" customHeight="1" x14ac:dyDescent="0.2">
      <c r="I794" s="2"/>
    </row>
    <row r="795" spans="9:9" ht="15.75" customHeight="1" x14ac:dyDescent="0.2">
      <c r="I795" s="2"/>
    </row>
    <row r="796" spans="9:9" ht="15.75" customHeight="1" x14ac:dyDescent="0.2">
      <c r="I796" s="2"/>
    </row>
    <row r="797" spans="9:9" ht="15.75" customHeight="1" x14ac:dyDescent="0.2">
      <c r="I797" s="2"/>
    </row>
    <row r="798" spans="9:9" ht="15.75" customHeight="1" x14ac:dyDescent="0.2">
      <c r="I798" s="2"/>
    </row>
    <row r="799" spans="9:9" ht="15.75" customHeight="1" x14ac:dyDescent="0.2">
      <c r="I799" s="2"/>
    </row>
    <row r="800" spans="9:9" ht="15.75" customHeight="1" x14ac:dyDescent="0.2">
      <c r="I800" s="2"/>
    </row>
    <row r="801" spans="9:9" ht="15.75" customHeight="1" x14ac:dyDescent="0.2">
      <c r="I801" s="2"/>
    </row>
    <row r="802" spans="9:9" ht="15.75" customHeight="1" x14ac:dyDescent="0.2">
      <c r="I802" s="2"/>
    </row>
    <row r="803" spans="9:9" ht="15.75" customHeight="1" x14ac:dyDescent="0.2">
      <c r="I803" s="2"/>
    </row>
    <row r="804" spans="9:9" ht="15.75" customHeight="1" x14ac:dyDescent="0.2">
      <c r="I804" s="2"/>
    </row>
    <row r="805" spans="9:9" ht="15.75" customHeight="1" x14ac:dyDescent="0.2">
      <c r="I805" s="2"/>
    </row>
    <row r="806" spans="9:9" ht="15.75" customHeight="1" x14ac:dyDescent="0.2">
      <c r="I806" s="2"/>
    </row>
    <row r="807" spans="9:9" ht="15.75" customHeight="1" x14ac:dyDescent="0.2">
      <c r="I807" s="2"/>
    </row>
    <row r="808" spans="9:9" ht="15.75" customHeight="1" x14ac:dyDescent="0.2">
      <c r="I808" s="2"/>
    </row>
    <row r="809" spans="9:9" ht="15.75" customHeight="1" x14ac:dyDescent="0.2">
      <c r="I809" s="2"/>
    </row>
    <row r="810" spans="9:9" ht="15.75" customHeight="1" x14ac:dyDescent="0.2">
      <c r="I810" s="2"/>
    </row>
    <row r="811" spans="9:9" ht="15.75" customHeight="1" x14ac:dyDescent="0.2">
      <c r="I811" s="2"/>
    </row>
    <row r="812" spans="9:9" ht="15.75" customHeight="1" x14ac:dyDescent="0.2">
      <c r="I812" s="2"/>
    </row>
    <row r="813" spans="9:9" ht="15.75" customHeight="1" x14ac:dyDescent="0.2">
      <c r="I813" s="2"/>
    </row>
    <row r="814" spans="9:9" ht="15.75" customHeight="1" x14ac:dyDescent="0.2">
      <c r="I814" s="2"/>
    </row>
    <row r="815" spans="9:9" ht="15.75" customHeight="1" x14ac:dyDescent="0.2">
      <c r="I815" s="2"/>
    </row>
    <row r="816" spans="9:9" ht="15.75" customHeight="1" x14ac:dyDescent="0.2">
      <c r="I816" s="2"/>
    </row>
    <row r="817" spans="9:9" ht="15.75" customHeight="1" x14ac:dyDescent="0.2">
      <c r="I817" s="2"/>
    </row>
    <row r="818" spans="9:9" ht="15.75" customHeight="1" x14ac:dyDescent="0.2">
      <c r="I818" s="2"/>
    </row>
    <row r="819" spans="9:9" ht="15.75" customHeight="1" x14ac:dyDescent="0.2">
      <c r="I819" s="2"/>
    </row>
    <row r="820" spans="9:9" ht="15.75" customHeight="1" x14ac:dyDescent="0.2">
      <c r="I820" s="2"/>
    </row>
    <row r="821" spans="9:9" ht="15.75" customHeight="1" x14ac:dyDescent="0.2">
      <c r="I821" s="2"/>
    </row>
    <row r="822" spans="9:9" ht="15.75" customHeight="1" x14ac:dyDescent="0.2">
      <c r="I822" s="2"/>
    </row>
    <row r="823" spans="9:9" ht="15.75" customHeight="1" x14ac:dyDescent="0.2">
      <c r="I823" s="2"/>
    </row>
    <row r="824" spans="9:9" ht="15.75" customHeight="1" x14ac:dyDescent="0.2">
      <c r="I824" s="2"/>
    </row>
    <row r="825" spans="9:9" ht="15.75" customHeight="1" x14ac:dyDescent="0.2">
      <c r="I825" s="2"/>
    </row>
    <row r="826" spans="9:9" ht="15.75" customHeight="1" x14ac:dyDescent="0.2">
      <c r="I826" s="2"/>
    </row>
    <row r="827" spans="9:9" ht="15.75" customHeight="1" x14ac:dyDescent="0.2">
      <c r="I827" s="2"/>
    </row>
    <row r="828" spans="9:9" ht="15.75" customHeight="1" x14ac:dyDescent="0.2">
      <c r="I828" s="2"/>
    </row>
    <row r="829" spans="9:9" ht="15.75" customHeight="1" x14ac:dyDescent="0.2">
      <c r="I829" s="2"/>
    </row>
    <row r="830" spans="9:9" ht="15.75" customHeight="1" x14ac:dyDescent="0.2">
      <c r="I830" s="2"/>
    </row>
    <row r="831" spans="9:9" ht="15.75" customHeight="1" x14ac:dyDescent="0.2">
      <c r="I831" s="2"/>
    </row>
    <row r="832" spans="9:9" ht="15.75" customHeight="1" x14ac:dyDescent="0.2">
      <c r="I832" s="2"/>
    </row>
    <row r="833" spans="9:9" ht="15.75" customHeight="1" x14ac:dyDescent="0.2">
      <c r="I833" s="2"/>
    </row>
    <row r="834" spans="9:9" ht="15.75" customHeight="1" x14ac:dyDescent="0.2">
      <c r="I834" s="2"/>
    </row>
    <row r="835" spans="9:9" ht="15.75" customHeight="1" x14ac:dyDescent="0.2">
      <c r="I835" s="2"/>
    </row>
    <row r="836" spans="9:9" ht="15.75" customHeight="1" x14ac:dyDescent="0.2">
      <c r="I836" s="2"/>
    </row>
    <row r="837" spans="9:9" ht="15.75" customHeight="1" x14ac:dyDescent="0.2">
      <c r="I837" s="2"/>
    </row>
    <row r="838" spans="9:9" ht="15.75" customHeight="1" x14ac:dyDescent="0.2">
      <c r="I838" s="2"/>
    </row>
    <row r="839" spans="9:9" ht="15.75" customHeight="1" x14ac:dyDescent="0.2">
      <c r="I839" s="2"/>
    </row>
    <row r="840" spans="9:9" ht="15.75" customHeight="1" x14ac:dyDescent="0.2">
      <c r="I840" s="2"/>
    </row>
    <row r="841" spans="9:9" ht="15.75" customHeight="1" x14ac:dyDescent="0.2">
      <c r="I841" s="2"/>
    </row>
    <row r="842" spans="9:9" ht="15.75" customHeight="1" x14ac:dyDescent="0.2">
      <c r="I842" s="2"/>
    </row>
    <row r="843" spans="9:9" ht="15.75" customHeight="1" x14ac:dyDescent="0.2">
      <c r="I843" s="2"/>
    </row>
    <row r="844" spans="9:9" ht="15.75" customHeight="1" x14ac:dyDescent="0.2">
      <c r="I844" s="2"/>
    </row>
    <row r="845" spans="9:9" ht="15.75" customHeight="1" x14ac:dyDescent="0.2">
      <c r="I845" s="2"/>
    </row>
    <row r="846" spans="9:9" ht="15.75" customHeight="1" x14ac:dyDescent="0.2">
      <c r="I846" s="2"/>
    </row>
    <row r="847" spans="9:9" ht="15.75" customHeight="1" x14ac:dyDescent="0.2">
      <c r="I847" s="2"/>
    </row>
    <row r="848" spans="9:9" ht="15.75" customHeight="1" x14ac:dyDescent="0.2">
      <c r="I848" s="2"/>
    </row>
    <row r="849" spans="9:9" ht="15.75" customHeight="1" x14ac:dyDescent="0.2">
      <c r="I849" s="2"/>
    </row>
    <row r="850" spans="9:9" ht="15.75" customHeight="1" x14ac:dyDescent="0.2">
      <c r="I850" s="2"/>
    </row>
    <row r="851" spans="9:9" ht="15.75" customHeight="1" x14ac:dyDescent="0.2">
      <c r="I851" s="2"/>
    </row>
    <row r="852" spans="9:9" ht="15.75" customHeight="1" x14ac:dyDescent="0.2">
      <c r="I852" s="2"/>
    </row>
    <row r="853" spans="9:9" ht="15.75" customHeight="1" x14ac:dyDescent="0.2">
      <c r="I853" s="2"/>
    </row>
    <row r="854" spans="9:9" ht="15.75" customHeight="1" x14ac:dyDescent="0.2">
      <c r="I854" s="2"/>
    </row>
    <row r="855" spans="9:9" ht="15.75" customHeight="1" x14ac:dyDescent="0.2">
      <c r="I855" s="2"/>
    </row>
    <row r="856" spans="9:9" ht="15.75" customHeight="1" x14ac:dyDescent="0.2">
      <c r="I856" s="2"/>
    </row>
    <row r="857" spans="9:9" ht="15.75" customHeight="1" x14ac:dyDescent="0.2">
      <c r="I857" s="2"/>
    </row>
    <row r="858" spans="9:9" ht="15.75" customHeight="1" x14ac:dyDescent="0.2">
      <c r="I858" s="2"/>
    </row>
    <row r="859" spans="9:9" ht="15.75" customHeight="1" x14ac:dyDescent="0.2">
      <c r="I859" s="2"/>
    </row>
    <row r="860" spans="9:9" ht="15.75" customHeight="1" x14ac:dyDescent="0.2">
      <c r="I860" s="2"/>
    </row>
    <row r="861" spans="9:9" ht="15.75" customHeight="1" x14ac:dyDescent="0.2">
      <c r="I861" s="2"/>
    </row>
    <row r="862" spans="9:9" ht="15.75" customHeight="1" x14ac:dyDescent="0.2">
      <c r="I862" s="2"/>
    </row>
    <row r="863" spans="9:9" ht="15.75" customHeight="1" x14ac:dyDescent="0.2">
      <c r="I863" s="2"/>
    </row>
    <row r="864" spans="9:9" ht="15.75" customHeight="1" x14ac:dyDescent="0.2">
      <c r="I864" s="2"/>
    </row>
    <row r="865" spans="9:9" ht="15.75" customHeight="1" x14ac:dyDescent="0.2">
      <c r="I865" s="2"/>
    </row>
    <row r="866" spans="9:9" ht="15.75" customHeight="1" x14ac:dyDescent="0.2">
      <c r="I866" s="2"/>
    </row>
    <row r="867" spans="9:9" ht="15.75" customHeight="1" x14ac:dyDescent="0.2">
      <c r="I867" s="2"/>
    </row>
    <row r="868" spans="9:9" ht="15.75" customHeight="1" x14ac:dyDescent="0.2">
      <c r="I868" s="2"/>
    </row>
    <row r="869" spans="9:9" ht="15.75" customHeight="1" x14ac:dyDescent="0.2">
      <c r="I869" s="2"/>
    </row>
    <row r="870" spans="9:9" ht="15.75" customHeight="1" x14ac:dyDescent="0.2">
      <c r="I870" s="2"/>
    </row>
    <row r="871" spans="9:9" ht="15.75" customHeight="1" x14ac:dyDescent="0.2">
      <c r="I871" s="2"/>
    </row>
    <row r="872" spans="9:9" ht="15.75" customHeight="1" x14ac:dyDescent="0.2">
      <c r="I872" s="2"/>
    </row>
    <row r="873" spans="9:9" ht="15.75" customHeight="1" x14ac:dyDescent="0.2">
      <c r="I873" s="2"/>
    </row>
    <row r="874" spans="9:9" ht="15.75" customHeight="1" x14ac:dyDescent="0.2">
      <c r="I874" s="2"/>
    </row>
    <row r="875" spans="9:9" ht="15.75" customHeight="1" x14ac:dyDescent="0.2">
      <c r="I875" s="2"/>
    </row>
    <row r="876" spans="9:9" ht="15.75" customHeight="1" x14ac:dyDescent="0.2">
      <c r="I876" s="2"/>
    </row>
    <row r="877" spans="9:9" ht="15.75" customHeight="1" x14ac:dyDescent="0.2">
      <c r="I877" s="2"/>
    </row>
    <row r="878" spans="9:9" ht="15.75" customHeight="1" x14ac:dyDescent="0.2">
      <c r="I878" s="2"/>
    </row>
    <row r="879" spans="9:9" ht="15.75" customHeight="1" x14ac:dyDescent="0.2">
      <c r="I879" s="2"/>
    </row>
    <row r="880" spans="9:9" ht="15.75" customHeight="1" x14ac:dyDescent="0.2">
      <c r="I880" s="2"/>
    </row>
    <row r="881" spans="9:9" ht="15.75" customHeight="1" x14ac:dyDescent="0.2">
      <c r="I881" s="2"/>
    </row>
    <row r="882" spans="9:9" ht="15.75" customHeight="1" x14ac:dyDescent="0.2">
      <c r="I882" s="2"/>
    </row>
    <row r="883" spans="9:9" ht="15.75" customHeight="1" x14ac:dyDescent="0.2">
      <c r="I883" s="2"/>
    </row>
    <row r="884" spans="9:9" ht="15.75" customHeight="1" x14ac:dyDescent="0.2">
      <c r="I884" s="2"/>
    </row>
    <row r="885" spans="9:9" ht="15.75" customHeight="1" x14ac:dyDescent="0.2">
      <c r="I885" s="2"/>
    </row>
    <row r="886" spans="9:9" ht="15.75" customHeight="1" x14ac:dyDescent="0.2">
      <c r="I886" s="2"/>
    </row>
    <row r="887" spans="9:9" ht="15.75" customHeight="1" x14ac:dyDescent="0.2">
      <c r="I887" s="2"/>
    </row>
    <row r="888" spans="9:9" ht="15.75" customHeight="1" x14ac:dyDescent="0.2">
      <c r="I888" s="2"/>
    </row>
    <row r="889" spans="9:9" ht="15.75" customHeight="1" x14ac:dyDescent="0.2">
      <c r="I889" s="2"/>
    </row>
    <row r="890" spans="9:9" ht="15.75" customHeight="1" x14ac:dyDescent="0.2">
      <c r="I890" s="2"/>
    </row>
    <row r="891" spans="9:9" ht="15.75" customHeight="1" x14ac:dyDescent="0.2">
      <c r="I891" s="2"/>
    </row>
    <row r="892" spans="9:9" ht="15.75" customHeight="1" x14ac:dyDescent="0.2">
      <c r="I892" s="2"/>
    </row>
    <row r="893" spans="9:9" ht="15.75" customHeight="1" x14ac:dyDescent="0.2">
      <c r="I893" s="2"/>
    </row>
    <row r="894" spans="9:9" ht="15.75" customHeight="1" x14ac:dyDescent="0.2">
      <c r="I894" s="2"/>
    </row>
    <row r="895" spans="9:9" ht="15.75" customHeight="1" x14ac:dyDescent="0.2">
      <c r="I895" s="2"/>
    </row>
    <row r="896" spans="9:9" ht="15.75" customHeight="1" x14ac:dyDescent="0.2">
      <c r="I896" s="2"/>
    </row>
    <row r="897" spans="9:9" ht="15.75" customHeight="1" x14ac:dyDescent="0.2">
      <c r="I897" s="2"/>
    </row>
    <row r="898" spans="9:9" ht="15.75" customHeight="1" x14ac:dyDescent="0.2">
      <c r="I898" s="2"/>
    </row>
    <row r="899" spans="9:9" ht="15.75" customHeight="1" x14ac:dyDescent="0.2">
      <c r="I899" s="2"/>
    </row>
    <row r="900" spans="9:9" ht="15.75" customHeight="1" x14ac:dyDescent="0.2">
      <c r="I900" s="2"/>
    </row>
    <row r="901" spans="9:9" ht="15.75" customHeight="1" x14ac:dyDescent="0.2">
      <c r="I901" s="2"/>
    </row>
    <row r="902" spans="9:9" ht="15.75" customHeight="1" x14ac:dyDescent="0.2">
      <c r="I902" s="2"/>
    </row>
    <row r="903" spans="9:9" ht="15.75" customHeight="1" x14ac:dyDescent="0.2">
      <c r="I903" s="2"/>
    </row>
    <row r="904" spans="9:9" ht="15.75" customHeight="1" x14ac:dyDescent="0.2">
      <c r="I904" s="2"/>
    </row>
    <row r="905" spans="9:9" ht="15.75" customHeight="1" x14ac:dyDescent="0.2">
      <c r="I905" s="2"/>
    </row>
    <row r="906" spans="9:9" ht="15.75" customHeight="1" x14ac:dyDescent="0.2">
      <c r="I906" s="2"/>
    </row>
    <row r="907" spans="9:9" ht="15.75" customHeight="1" x14ac:dyDescent="0.2">
      <c r="I907" s="2"/>
    </row>
    <row r="908" spans="9:9" ht="15.75" customHeight="1" x14ac:dyDescent="0.2">
      <c r="I908" s="2"/>
    </row>
    <row r="909" spans="9:9" ht="15.75" customHeight="1" x14ac:dyDescent="0.2">
      <c r="I909" s="2"/>
    </row>
    <row r="910" spans="9:9" ht="15.75" customHeight="1" x14ac:dyDescent="0.2">
      <c r="I910" s="2"/>
    </row>
    <row r="911" spans="9:9" ht="15.75" customHeight="1" x14ac:dyDescent="0.2">
      <c r="I911" s="2"/>
    </row>
    <row r="912" spans="9:9" ht="15.75" customHeight="1" x14ac:dyDescent="0.2">
      <c r="I912" s="2"/>
    </row>
    <row r="913" spans="9:9" ht="15.75" customHeight="1" x14ac:dyDescent="0.2">
      <c r="I913" s="2"/>
    </row>
    <row r="914" spans="9:9" ht="15.75" customHeight="1" x14ac:dyDescent="0.2">
      <c r="I914" s="2"/>
    </row>
    <row r="915" spans="9:9" ht="15.75" customHeight="1" x14ac:dyDescent="0.2">
      <c r="I915" s="2"/>
    </row>
    <row r="916" spans="9:9" ht="15.75" customHeight="1" x14ac:dyDescent="0.2">
      <c r="I916" s="2"/>
    </row>
    <row r="917" spans="9:9" ht="15.75" customHeight="1" x14ac:dyDescent="0.2">
      <c r="I917" s="2"/>
    </row>
    <row r="918" spans="9:9" ht="15.75" customHeight="1" x14ac:dyDescent="0.2">
      <c r="I918" s="2"/>
    </row>
    <row r="919" spans="9:9" ht="15.75" customHeight="1" x14ac:dyDescent="0.2">
      <c r="I919" s="2"/>
    </row>
    <row r="920" spans="9:9" ht="15.75" customHeight="1" x14ac:dyDescent="0.2">
      <c r="I920" s="2"/>
    </row>
    <row r="921" spans="9:9" ht="15.75" customHeight="1" x14ac:dyDescent="0.2">
      <c r="I921" s="2"/>
    </row>
    <row r="922" spans="9:9" ht="15.75" customHeight="1" x14ac:dyDescent="0.2">
      <c r="I922" s="2"/>
    </row>
    <row r="923" spans="9:9" ht="15.75" customHeight="1" x14ac:dyDescent="0.2">
      <c r="I923" s="2"/>
    </row>
    <row r="924" spans="9:9" ht="15.75" customHeight="1" x14ac:dyDescent="0.2">
      <c r="I924" s="2"/>
    </row>
    <row r="925" spans="9:9" ht="15.75" customHeight="1" x14ac:dyDescent="0.2">
      <c r="I925" s="2"/>
    </row>
    <row r="926" spans="9:9" ht="15.75" customHeight="1" x14ac:dyDescent="0.2">
      <c r="I926" s="2"/>
    </row>
    <row r="927" spans="9:9" ht="15.75" customHeight="1" x14ac:dyDescent="0.2">
      <c r="I927" s="2"/>
    </row>
    <row r="928" spans="9:9" ht="15.75" customHeight="1" x14ac:dyDescent="0.2">
      <c r="I928" s="2"/>
    </row>
    <row r="929" spans="9:9" ht="15.75" customHeight="1" x14ac:dyDescent="0.2">
      <c r="I929" s="2"/>
    </row>
    <row r="930" spans="9:9" ht="15.75" customHeight="1" x14ac:dyDescent="0.2">
      <c r="I930" s="2"/>
    </row>
    <row r="931" spans="9:9" ht="15.75" customHeight="1" x14ac:dyDescent="0.2">
      <c r="I931" s="2"/>
    </row>
    <row r="932" spans="9:9" ht="15.75" customHeight="1" x14ac:dyDescent="0.2">
      <c r="I932" s="2"/>
    </row>
    <row r="933" spans="9:9" ht="15.75" customHeight="1" x14ac:dyDescent="0.2">
      <c r="I933" s="2"/>
    </row>
    <row r="934" spans="9:9" ht="15.75" customHeight="1" x14ac:dyDescent="0.2">
      <c r="I934" s="2"/>
    </row>
    <row r="935" spans="9:9" ht="15.75" customHeight="1" x14ac:dyDescent="0.2">
      <c r="I935" s="2"/>
    </row>
    <row r="936" spans="9:9" ht="15.75" customHeight="1" x14ac:dyDescent="0.2">
      <c r="I936" s="2"/>
    </row>
    <row r="937" spans="9:9" ht="15.75" customHeight="1" x14ac:dyDescent="0.2">
      <c r="I937" s="2"/>
    </row>
    <row r="938" spans="9:9" ht="15.75" customHeight="1" x14ac:dyDescent="0.2">
      <c r="I938" s="2"/>
    </row>
    <row r="939" spans="9:9" ht="15.75" customHeight="1" x14ac:dyDescent="0.2">
      <c r="I939" s="2"/>
    </row>
    <row r="940" spans="9:9" ht="15.75" customHeight="1" x14ac:dyDescent="0.2">
      <c r="I940" s="2"/>
    </row>
    <row r="941" spans="9:9" ht="15.75" customHeight="1" x14ac:dyDescent="0.2">
      <c r="I941" s="2"/>
    </row>
    <row r="942" spans="9:9" ht="15.75" customHeight="1" x14ac:dyDescent="0.2">
      <c r="I942" s="2"/>
    </row>
    <row r="943" spans="9:9" ht="15.75" customHeight="1" x14ac:dyDescent="0.2">
      <c r="I943" s="2"/>
    </row>
    <row r="944" spans="9:9" ht="15.75" customHeight="1" x14ac:dyDescent="0.2">
      <c r="I944" s="2"/>
    </row>
    <row r="945" spans="9:9" ht="15.75" customHeight="1" x14ac:dyDescent="0.2">
      <c r="I945" s="2"/>
    </row>
    <row r="946" spans="9:9" ht="15.75" customHeight="1" x14ac:dyDescent="0.2">
      <c r="I946" s="2"/>
    </row>
    <row r="947" spans="9:9" ht="15.75" customHeight="1" x14ac:dyDescent="0.2">
      <c r="I947" s="2"/>
    </row>
    <row r="948" spans="9:9" ht="15.75" customHeight="1" x14ac:dyDescent="0.2">
      <c r="I948" s="2"/>
    </row>
    <row r="949" spans="9:9" ht="15.75" customHeight="1" x14ac:dyDescent="0.2">
      <c r="I949" s="2"/>
    </row>
    <row r="950" spans="9:9" ht="15.75" customHeight="1" x14ac:dyDescent="0.2">
      <c r="I950" s="2"/>
    </row>
    <row r="951" spans="9:9" ht="15.75" customHeight="1" x14ac:dyDescent="0.2">
      <c r="I951" s="2"/>
    </row>
    <row r="952" spans="9:9" ht="15.75" customHeight="1" x14ac:dyDescent="0.2">
      <c r="I952" s="2"/>
    </row>
    <row r="953" spans="9:9" ht="15.75" customHeight="1" x14ac:dyDescent="0.2">
      <c r="I953" s="2"/>
    </row>
    <row r="954" spans="9:9" ht="15.75" customHeight="1" x14ac:dyDescent="0.2">
      <c r="I954" s="2"/>
    </row>
    <row r="955" spans="9:9" ht="15.75" customHeight="1" x14ac:dyDescent="0.2">
      <c r="I955" s="2"/>
    </row>
    <row r="956" spans="9:9" ht="15.75" customHeight="1" x14ac:dyDescent="0.2">
      <c r="I956" s="2"/>
    </row>
    <row r="957" spans="9:9" ht="15.75" customHeight="1" x14ac:dyDescent="0.2">
      <c r="I957" s="2"/>
    </row>
    <row r="958" spans="9:9" ht="15.75" customHeight="1" x14ac:dyDescent="0.2">
      <c r="I958" s="2"/>
    </row>
    <row r="959" spans="9:9" ht="15.75" customHeight="1" x14ac:dyDescent="0.2">
      <c r="I959" s="2"/>
    </row>
    <row r="960" spans="9:9" ht="15.75" customHeight="1" x14ac:dyDescent="0.2">
      <c r="I960" s="2"/>
    </row>
    <row r="961" spans="9:9" ht="15.75" customHeight="1" x14ac:dyDescent="0.2">
      <c r="I961" s="2"/>
    </row>
    <row r="962" spans="9:9" ht="15.75" customHeight="1" x14ac:dyDescent="0.2">
      <c r="I962" s="2"/>
    </row>
    <row r="963" spans="9:9" ht="15.75" customHeight="1" x14ac:dyDescent="0.2">
      <c r="I963" s="2"/>
    </row>
    <row r="964" spans="9:9" ht="15.75" customHeight="1" x14ac:dyDescent="0.2">
      <c r="I964" s="2"/>
    </row>
    <row r="965" spans="9:9" ht="15.75" customHeight="1" x14ac:dyDescent="0.2">
      <c r="I965" s="2"/>
    </row>
    <row r="966" spans="9:9" ht="15.75" customHeight="1" x14ac:dyDescent="0.2">
      <c r="I966" s="2"/>
    </row>
    <row r="967" spans="9:9" ht="15.75" customHeight="1" x14ac:dyDescent="0.2">
      <c r="I967" s="2"/>
    </row>
    <row r="968" spans="9:9" ht="15.75" customHeight="1" x14ac:dyDescent="0.2">
      <c r="I968" s="2"/>
    </row>
    <row r="969" spans="9:9" ht="15.75" customHeight="1" x14ac:dyDescent="0.2">
      <c r="I969" s="2"/>
    </row>
    <row r="970" spans="9:9" ht="15.75" customHeight="1" x14ac:dyDescent="0.2">
      <c r="I970" s="2"/>
    </row>
    <row r="971" spans="9:9" ht="15.75" customHeight="1" x14ac:dyDescent="0.2">
      <c r="I971" s="2"/>
    </row>
    <row r="972" spans="9:9" ht="15.75" customHeight="1" x14ac:dyDescent="0.2">
      <c r="I972" s="2"/>
    </row>
    <row r="973" spans="9:9" ht="15.75" customHeight="1" x14ac:dyDescent="0.2">
      <c r="I973" s="2"/>
    </row>
    <row r="974" spans="9:9" ht="15.75" customHeight="1" x14ac:dyDescent="0.2">
      <c r="I974" s="2"/>
    </row>
    <row r="975" spans="9:9" ht="15.75" customHeight="1" x14ac:dyDescent="0.2">
      <c r="I975" s="2"/>
    </row>
    <row r="976" spans="9:9" ht="15.75" customHeight="1" x14ac:dyDescent="0.2">
      <c r="I976" s="2"/>
    </row>
    <row r="977" spans="9:9" ht="15.75" customHeight="1" x14ac:dyDescent="0.2">
      <c r="I977" s="2"/>
    </row>
    <row r="978" spans="9:9" ht="15.75" customHeight="1" x14ac:dyDescent="0.2">
      <c r="I978" s="2"/>
    </row>
    <row r="979" spans="9:9" ht="15.75" customHeight="1" x14ac:dyDescent="0.2">
      <c r="I979" s="2"/>
    </row>
    <row r="980" spans="9:9" ht="15.75" customHeight="1" x14ac:dyDescent="0.2">
      <c r="I980" s="2"/>
    </row>
    <row r="981" spans="9:9" ht="15.75" customHeight="1" x14ac:dyDescent="0.2">
      <c r="I981" s="2"/>
    </row>
    <row r="982" spans="9:9" ht="15.75" customHeight="1" x14ac:dyDescent="0.2">
      <c r="I982" s="2"/>
    </row>
    <row r="983" spans="9:9" ht="15.75" customHeight="1" x14ac:dyDescent="0.2">
      <c r="I983" s="2"/>
    </row>
    <row r="984" spans="9:9" ht="15.75" customHeight="1" x14ac:dyDescent="0.2">
      <c r="I984" s="2"/>
    </row>
    <row r="985" spans="9:9" ht="15.75" customHeight="1" x14ac:dyDescent="0.2">
      <c r="I985" s="2"/>
    </row>
    <row r="986" spans="9:9" ht="15.75" customHeight="1" x14ac:dyDescent="0.2">
      <c r="I986" s="2"/>
    </row>
    <row r="987" spans="9:9" ht="15.75" customHeight="1" x14ac:dyDescent="0.2">
      <c r="I987" s="2"/>
    </row>
    <row r="988" spans="9:9" ht="15.75" customHeight="1" x14ac:dyDescent="0.2">
      <c r="I988" s="2"/>
    </row>
    <row r="989" spans="9:9" ht="15.75" customHeight="1" x14ac:dyDescent="0.2">
      <c r="I989" s="2"/>
    </row>
    <row r="990" spans="9:9" ht="15.75" customHeight="1" x14ac:dyDescent="0.2">
      <c r="I990" s="2"/>
    </row>
    <row r="991" spans="9:9" ht="15.75" customHeight="1" x14ac:dyDescent="0.2">
      <c r="I991" s="2"/>
    </row>
    <row r="992" spans="9:9" ht="15.75" customHeight="1" x14ac:dyDescent="0.2">
      <c r="I992" s="2"/>
    </row>
    <row r="993" spans="9:9" ht="15.75" customHeight="1" x14ac:dyDescent="0.2">
      <c r="I993" s="2"/>
    </row>
    <row r="994" spans="9:9" ht="15.75" customHeight="1" x14ac:dyDescent="0.2">
      <c r="I994" s="2"/>
    </row>
    <row r="995" spans="9:9" ht="15.75" customHeight="1" x14ac:dyDescent="0.2">
      <c r="I995" s="2"/>
    </row>
    <row r="996" spans="9:9" ht="15.75" customHeight="1" x14ac:dyDescent="0.2">
      <c r="I996" s="2"/>
    </row>
    <row r="997" spans="9:9" ht="15.75" customHeight="1" x14ac:dyDescent="0.2">
      <c r="I997" s="2"/>
    </row>
    <row r="998" spans="9:9" ht="15.75" customHeight="1" x14ac:dyDescent="0.2">
      <c r="I998" s="2"/>
    </row>
    <row r="999" spans="9:9" ht="15.75" customHeight="1" x14ac:dyDescent="0.2">
      <c r="I999" s="2"/>
    </row>
    <row r="1000" spans="9:9" ht="15.75" customHeight="1" x14ac:dyDescent="0.2">
      <c r="I1000" s="2"/>
    </row>
    <row r="1001" spans="9:9" ht="15.75" customHeight="1" x14ac:dyDescent="0.2">
      <c r="I1001" s="2"/>
    </row>
    <row r="1002" spans="9:9" ht="15.75" customHeight="1" x14ac:dyDescent="0.2">
      <c r="I1002" s="2"/>
    </row>
    <row r="1003" spans="9:9" ht="15.75" customHeight="1" x14ac:dyDescent="0.2">
      <c r="I1003" s="2"/>
    </row>
    <row r="1004" spans="9:9" ht="15.75" customHeight="1" x14ac:dyDescent="0.2">
      <c r="I1004" s="2"/>
    </row>
    <row r="1005" spans="9:9" ht="15.75" customHeight="1" x14ac:dyDescent="0.2">
      <c r="I1005" s="2"/>
    </row>
    <row r="1006" spans="9:9" ht="15.75" customHeight="1" x14ac:dyDescent="0.2">
      <c r="I1006" s="2"/>
    </row>
    <row r="1007" spans="9:9" ht="15.75" customHeight="1" x14ac:dyDescent="0.2">
      <c r="I1007" s="2"/>
    </row>
    <row r="1008" spans="9:9" ht="15.75" customHeight="1" x14ac:dyDescent="0.2">
      <c r="I1008" s="2"/>
    </row>
    <row r="1009" spans="9:9" ht="15.75" customHeight="1" x14ac:dyDescent="0.2">
      <c r="I1009" s="2"/>
    </row>
    <row r="1010" spans="9:9" ht="15.75" customHeight="1" x14ac:dyDescent="0.2">
      <c r="I1010" s="2"/>
    </row>
    <row r="1011" spans="9:9" ht="15.75" customHeight="1" x14ac:dyDescent="0.2">
      <c r="I1011" s="2"/>
    </row>
    <row r="1012" spans="9:9" ht="15.75" customHeight="1" x14ac:dyDescent="0.2">
      <c r="I1012" s="2"/>
    </row>
    <row r="1013" spans="9:9" ht="15.75" customHeight="1" x14ac:dyDescent="0.2">
      <c r="I1013" s="2"/>
    </row>
    <row r="1014" spans="9:9" ht="15.75" customHeight="1" x14ac:dyDescent="0.2">
      <c r="I1014" s="2"/>
    </row>
    <row r="1015" spans="9:9" ht="15.75" customHeight="1" x14ac:dyDescent="0.2">
      <c r="I1015" s="2"/>
    </row>
    <row r="1016" spans="9:9" ht="15.75" customHeight="1" x14ac:dyDescent="0.2">
      <c r="I1016" s="2"/>
    </row>
    <row r="1017" spans="9:9" ht="15.75" customHeight="1" x14ac:dyDescent="0.2">
      <c r="I1017" s="2"/>
    </row>
    <row r="1018" spans="9:9" ht="15.75" customHeight="1" x14ac:dyDescent="0.2">
      <c r="I1018" s="2"/>
    </row>
    <row r="1019" spans="9:9" ht="15.75" customHeight="1" x14ac:dyDescent="0.2">
      <c r="I1019" s="2"/>
    </row>
    <row r="1020" spans="9:9" ht="15.75" customHeight="1" x14ac:dyDescent="0.2">
      <c r="I1020" s="2"/>
    </row>
    <row r="1021" spans="9:9" ht="15.75" customHeight="1" x14ac:dyDescent="0.2">
      <c r="I1021" s="2"/>
    </row>
    <row r="1022" spans="9:9" ht="15.75" customHeight="1" x14ac:dyDescent="0.2">
      <c r="I1022" s="2"/>
    </row>
    <row r="1023" spans="9:9" ht="15.75" customHeight="1" x14ac:dyDescent="0.2">
      <c r="I1023" s="2"/>
    </row>
    <row r="1024" spans="9:9" ht="15.75" customHeight="1" x14ac:dyDescent="0.2">
      <c r="I1024" s="2"/>
    </row>
    <row r="1025" spans="9:9" ht="15.75" customHeight="1" x14ac:dyDescent="0.2">
      <c r="I1025" s="2"/>
    </row>
    <row r="1026" spans="9:9" ht="15.75" customHeight="1" x14ac:dyDescent="0.2">
      <c r="I1026" s="2"/>
    </row>
  </sheetData>
  <mergeCells count="2">
    <mergeCell ref="A1:D1"/>
    <mergeCell ref="B3:C3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E67"/>
  <sheetViews>
    <sheetView workbookViewId="0">
      <pane ySplit="11" topLeftCell="A12" activePane="bottomLeft" state="frozen"/>
      <selection pane="bottomLeft" activeCell="B13" sqref="B13"/>
    </sheetView>
  </sheetViews>
  <sheetFormatPr baseColWidth="10" defaultColWidth="14.5" defaultRowHeight="15" customHeight="1" x14ac:dyDescent="0.2"/>
  <cols>
    <col min="1" max="1" width="41.33203125" customWidth="1"/>
  </cols>
  <sheetData>
    <row r="1" spans="1:31" x14ac:dyDescent="0.2">
      <c r="A1" s="82" t="s">
        <v>0</v>
      </c>
      <c r="B1" s="83"/>
      <c r="C1" s="83"/>
      <c r="D1" s="83"/>
      <c r="I1" s="2"/>
    </row>
    <row r="2" spans="1:31" x14ac:dyDescent="0.2">
      <c r="A2" s="1"/>
      <c r="B2" s="1"/>
      <c r="C2" s="1"/>
      <c r="D2" s="1"/>
      <c r="I2" s="2"/>
    </row>
    <row r="3" spans="1:31" x14ac:dyDescent="0.2">
      <c r="A3" s="1"/>
      <c r="B3" s="84" t="s">
        <v>1</v>
      </c>
      <c r="C3" s="83"/>
      <c r="D3" s="1"/>
      <c r="E3" s="4"/>
      <c r="G3" s="85" t="s">
        <v>79</v>
      </c>
      <c r="H3" s="86"/>
      <c r="I3" s="87"/>
    </row>
    <row r="4" spans="1:31" x14ac:dyDescent="0.2">
      <c r="A4" s="1"/>
      <c r="B4" s="3" t="s">
        <v>3</v>
      </c>
      <c r="C4" s="22" t="s">
        <v>80</v>
      </c>
      <c r="D4" s="1"/>
      <c r="G4" s="23" t="s">
        <v>81</v>
      </c>
      <c r="H4" s="24" t="s">
        <v>82</v>
      </c>
      <c r="I4" s="25"/>
    </row>
    <row r="5" spans="1:31" x14ac:dyDescent="0.2">
      <c r="A5" s="5" t="s">
        <v>5</v>
      </c>
      <c r="B5" s="26">
        <v>238</v>
      </c>
      <c r="C5" s="1">
        <v>8</v>
      </c>
      <c r="D5" s="1"/>
      <c r="G5" s="27">
        <f t="shared" ref="G5:G6" si="0">+B5*C5</f>
        <v>1904</v>
      </c>
      <c r="H5" s="28">
        <v>24</v>
      </c>
      <c r="I5" s="29">
        <f t="shared" ref="I5:I6" si="1">+G5/H5</f>
        <v>79.333333333333329</v>
      </c>
    </row>
    <row r="6" spans="1:31" x14ac:dyDescent="0.2">
      <c r="A6" s="5" t="s">
        <v>6</v>
      </c>
      <c r="B6" s="26">
        <v>205</v>
      </c>
      <c r="C6" s="1">
        <v>8</v>
      </c>
      <c r="D6" s="1">
        <v>74.545000000000002</v>
      </c>
      <c r="G6" s="30">
        <f t="shared" si="0"/>
        <v>1640</v>
      </c>
      <c r="H6" s="31">
        <v>22</v>
      </c>
      <c r="I6" s="32">
        <f t="shared" si="1"/>
        <v>74.545454545454547</v>
      </c>
      <c r="J6" s="33">
        <v>74.55</v>
      </c>
    </row>
    <row r="7" spans="1:31" x14ac:dyDescent="0.2">
      <c r="A7" s="34" t="s">
        <v>83</v>
      </c>
      <c r="B7" s="35">
        <v>80.33</v>
      </c>
      <c r="C7" s="36">
        <v>79.33</v>
      </c>
      <c r="D7" s="37" t="s">
        <v>84</v>
      </c>
      <c r="I7" s="2"/>
    </row>
    <row r="8" spans="1:31" x14ac:dyDescent="0.2">
      <c r="A8" s="38" t="s">
        <v>85</v>
      </c>
      <c r="B8" s="39"/>
      <c r="C8" s="40">
        <v>74.545000000000002</v>
      </c>
      <c r="D8" s="37" t="s">
        <v>86</v>
      </c>
      <c r="I8" s="2"/>
    </row>
    <row r="9" spans="1:31" x14ac:dyDescent="0.2">
      <c r="A9" s="1"/>
      <c r="B9" s="1"/>
      <c r="C9" s="1"/>
      <c r="D9" s="1"/>
      <c r="I9" s="2"/>
    </row>
    <row r="10" spans="1:31" x14ac:dyDescent="0.2">
      <c r="I10" s="6"/>
    </row>
    <row r="11" spans="1:31" ht="19" x14ac:dyDescent="0.25">
      <c r="A11" s="20" t="s">
        <v>87</v>
      </c>
      <c r="B11" s="8" t="s">
        <v>8</v>
      </c>
      <c r="C11" s="8" t="s">
        <v>10</v>
      </c>
      <c r="D11" s="8" t="s">
        <v>11</v>
      </c>
      <c r="E11" s="8" t="s">
        <v>12</v>
      </c>
      <c r="F11" s="8" t="s">
        <v>13</v>
      </c>
      <c r="G11" s="8" t="s">
        <v>14</v>
      </c>
      <c r="H11" s="8" t="s">
        <v>15</v>
      </c>
      <c r="I11" s="8" t="s">
        <v>16</v>
      </c>
      <c r="J11" s="8" t="s">
        <v>17</v>
      </c>
      <c r="K11" s="8" t="s">
        <v>18</v>
      </c>
      <c r="L11" s="8" t="s">
        <v>19</v>
      </c>
      <c r="M11" s="8" t="s">
        <v>20</v>
      </c>
      <c r="N11" s="8" t="s">
        <v>21</v>
      </c>
      <c r="O11" s="8" t="s">
        <v>22</v>
      </c>
      <c r="P11" s="8" t="s">
        <v>23</v>
      </c>
      <c r="Q11" s="8" t="s">
        <v>24</v>
      </c>
      <c r="R11" s="8" t="s">
        <v>25</v>
      </c>
      <c r="S11" s="8" t="s">
        <v>26</v>
      </c>
      <c r="T11" s="8" t="s">
        <v>27</v>
      </c>
      <c r="U11" s="8" t="s">
        <v>28</v>
      </c>
      <c r="V11" s="8" t="s">
        <v>29</v>
      </c>
      <c r="W11" s="8" t="s">
        <v>30</v>
      </c>
      <c r="X11" s="8" t="s">
        <v>31</v>
      </c>
      <c r="Y11" s="8" t="s">
        <v>32</v>
      </c>
      <c r="Z11" s="8" t="s">
        <v>33</v>
      </c>
      <c r="AA11" s="8" t="s">
        <v>34</v>
      </c>
      <c r="AB11" s="8" t="s">
        <v>35</v>
      </c>
      <c r="AC11" s="8" t="s">
        <v>36</v>
      </c>
      <c r="AD11" s="8" t="s">
        <v>37</v>
      </c>
    </row>
    <row r="12" spans="1:31" ht="15.75" customHeight="1" x14ac:dyDescent="0.2">
      <c r="A12" s="9" t="s">
        <v>88</v>
      </c>
      <c r="B12" s="9">
        <v>1300</v>
      </c>
      <c r="C12" s="10">
        <v>115000</v>
      </c>
      <c r="D12" s="10">
        <f t="shared" ref="D12:H12" si="2">SUM(C12*0.015)+C12</f>
        <v>116725</v>
      </c>
      <c r="E12" s="10">
        <f t="shared" si="2"/>
        <v>118475.875</v>
      </c>
      <c r="F12" s="10">
        <f t="shared" si="2"/>
        <v>120253.013125</v>
      </c>
      <c r="G12" s="10">
        <f t="shared" si="2"/>
        <v>122056.808321875</v>
      </c>
      <c r="H12" s="10">
        <f t="shared" si="2"/>
        <v>123887.66044670311</v>
      </c>
      <c r="I12" s="10">
        <f t="shared" ref="I12:AD12" si="3">SUM(H12*1.5%)+H12</f>
        <v>125745.97535340366</v>
      </c>
      <c r="J12" s="10">
        <f t="shared" si="3"/>
        <v>127632.16498370472</v>
      </c>
      <c r="K12" s="10">
        <f t="shared" si="3"/>
        <v>129546.64745846028</v>
      </c>
      <c r="L12" s="10">
        <f t="shared" si="3"/>
        <v>131489.84717033719</v>
      </c>
      <c r="M12" s="10">
        <f t="shared" si="3"/>
        <v>133462.19487789224</v>
      </c>
      <c r="N12" s="10">
        <f t="shared" si="3"/>
        <v>135464.12780106062</v>
      </c>
      <c r="O12" s="10">
        <f t="shared" si="3"/>
        <v>137496.08971807652</v>
      </c>
      <c r="P12" s="10">
        <f t="shared" si="3"/>
        <v>139558.53106384765</v>
      </c>
      <c r="Q12" s="10">
        <f t="shared" si="3"/>
        <v>141651.90902980536</v>
      </c>
      <c r="R12" s="10">
        <f t="shared" si="3"/>
        <v>143776.68766525245</v>
      </c>
      <c r="S12" s="10">
        <f t="shared" si="3"/>
        <v>145933.33798023124</v>
      </c>
      <c r="T12" s="10">
        <f t="shared" si="3"/>
        <v>148122.33804993471</v>
      </c>
      <c r="U12" s="10">
        <f t="shared" si="3"/>
        <v>150344.17312068373</v>
      </c>
      <c r="V12" s="10">
        <f t="shared" si="3"/>
        <v>152599.33571749399</v>
      </c>
      <c r="W12" s="10">
        <f t="shared" si="3"/>
        <v>154888.32575325639</v>
      </c>
      <c r="X12" s="10">
        <f t="shared" si="3"/>
        <v>157211.65063955524</v>
      </c>
      <c r="Y12" s="10">
        <f t="shared" si="3"/>
        <v>159569.82539914857</v>
      </c>
      <c r="Z12" s="10">
        <f t="shared" si="3"/>
        <v>161963.3727801358</v>
      </c>
      <c r="AA12" s="10">
        <f t="shared" si="3"/>
        <v>164392.82337183785</v>
      </c>
      <c r="AB12" s="10">
        <f t="shared" si="3"/>
        <v>166858.71572241542</v>
      </c>
      <c r="AC12" s="10">
        <f t="shared" si="3"/>
        <v>169361.59645825165</v>
      </c>
      <c r="AD12" s="10">
        <f t="shared" si="3"/>
        <v>171902.02040512543</v>
      </c>
      <c r="AE12" s="10"/>
    </row>
    <row r="13" spans="1:31" ht="15.75" customHeight="1" x14ac:dyDescent="0.2">
      <c r="A13" s="16" t="s">
        <v>5</v>
      </c>
      <c r="B13" s="11" t="s">
        <v>39</v>
      </c>
      <c r="C13" s="10">
        <f t="shared" ref="C13:AD13" si="4">C12/12</f>
        <v>9583.3333333333339</v>
      </c>
      <c r="D13" s="10">
        <f t="shared" si="4"/>
        <v>9727.0833333333339</v>
      </c>
      <c r="E13" s="10">
        <f t="shared" si="4"/>
        <v>9872.9895833333339</v>
      </c>
      <c r="F13" s="10">
        <f t="shared" si="4"/>
        <v>10021.084427083333</v>
      </c>
      <c r="G13" s="10">
        <f t="shared" si="4"/>
        <v>10171.400693489582</v>
      </c>
      <c r="H13" s="10">
        <f t="shared" si="4"/>
        <v>10323.971703891926</v>
      </c>
      <c r="I13" s="10">
        <f t="shared" si="4"/>
        <v>10478.831279450305</v>
      </c>
      <c r="J13" s="10">
        <f t="shared" si="4"/>
        <v>10636.013748642059</v>
      </c>
      <c r="K13" s="10">
        <f t="shared" si="4"/>
        <v>10795.55395487169</v>
      </c>
      <c r="L13" s="10">
        <f t="shared" si="4"/>
        <v>10957.487264194766</v>
      </c>
      <c r="M13" s="10">
        <f t="shared" si="4"/>
        <v>11121.849573157686</v>
      </c>
      <c r="N13" s="10">
        <f t="shared" si="4"/>
        <v>11288.677316755051</v>
      </c>
      <c r="O13" s="10">
        <f t="shared" si="4"/>
        <v>11458.007476506376</v>
      </c>
      <c r="P13" s="10">
        <f t="shared" si="4"/>
        <v>11629.877588653972</v>
      </c>
      <c r="Q13" s="10">
        <f t="shared" si="4"/>
        <v>11804.325752483781</v>
      </c>
      <c r="R13" s="10">
        <f t="shared" si="4"/>
        <v>11981.390638771038</v>
      </c>
      <c r="S13" s="10">
        <f t="shared" si="4"/>
        <v>12161.111498352604</v>
      </c>
      <c r="T13" s="10">
        <f t="shared" si="4"/>
        <v>12343.528170827893</v>
      </c>
      <c r="U13" s="10">
        <f t="shared" si="4"/>
        <v>12528.681093390311</v>
      </c>
      <c r="V13" s="10">
        <f t="shared" si="4"/>
        <v>12716.611309791166</v>
      </c>
      <c r="W13" s="10">
        <f t="shared" si="4"/>
        <v>12907.360479438032</v>
      </c>
      <c r="X13" s="10">
        <f t="shared" si="4"/>
        <v>13100.970886629604</v>
      </c>
      <c r="Y13" s="10">
        <f t="shared" si="4"/>
        <v>13297.485449929047</v>
      </c>
      <c r="Z13" s="10">
        <f t="shared" si="4"/>
        <v>13496.947731677983</v>
      </c>
      <c r="AA13" s="10">
        <f t="shared" si="4"/>
        <v>13699.401947653154</v>
      </c>
      <c r="AB13" s="10">
        <f t="shared" si="4"/>
        <v>13904.892976867952</v>
      </c>
      <c r="AC13" s="10">
        <f t="shared" si="4"/>
        <v>14113.46637152097</v>
      </c>
      <c r="AD13" s="10">
        <f t="shared" si="4"/>
        <v>14325.168367093785</v>
      </c>
    </row>
    <row r="14" spans="1:31" ht="15.75" customHeight="1" x14ac:dyDescent="0.2">
      <c r="A14" s="16"/>
      <c r="B14" s="11" t="s">
        <v>40</v>
      </c>
      <c r="C14" s="10">
        <f t="shared" ref="C14:AD14" si="5">+C13/2</f>
        <v>4791.666666666667</v>
      </c>
      <c r="D14" s="10">
        <f t="shared" si="5"/>
        <v>4863.541666666667</v>
      </c>
      <c r="E14" s="10">
        <f t="shared" si="5"/>
        <v>4936.494791666667</v>
      </c>
      <c r="F14" s="10">
        <f t="shared" si="5"/>
        <v>5010.5422135416666</v>
      </c>
      <c r="G14" s="10">
        <f t="shared" si="5"/>
        <v>5085.7003467447912</v>
      </c>
      <c r="H14" s="10">
        <f t="shared" si="5"/>
        <v>5161.9858519459631</v>
      </c>
      <c r="I14" s="10">
        <f t="shared" si="5"/>
        <v>5239.4156397251527</v>
      </c>
      <c r="J14" s="10">
        <f t="shared" si="5"/>
        <v>5318.0068743210295</v>
      </c>
      <c r="K14" s="10">
        <f t="shared" si="5"/>
        <v>5397.7769774358449</v>
      </c>
      <c r="L14" s="10">
        <f t="shared" si="5"/>
        <v>5478.7436320973829</v>
      </c>
      <c r="M14" s="10">
        <f t="shared" si="5"/>
        <v>5560.9247865788429</v>
      </c>
      <c r="N14" s="10">
        <f t="shared" si="5"/>
        <v>5644.3386583775255</v>
      </c>
      <c r="O14" s="10">
        <f t="shared" si="5"/>
        <v>5729.0037382531882</v>
      </c>
      <c r="P14" s="10">
        <f t="shared" si="5"/>
        <v>5814.9387943269858</v>
      </c>
      <c r="Q14" s="10">
        <f t="shared" si="5"/>
        <v>5902.1628762418904</v>
      </c>
      <c r="R14" s="10">
        <f t="shared" si="5"/>
        <v>5990.6953193855188</v>
      </c>
      <c r="S14" s="10">
        <f t="shared" si="5"/>
        <v>6080.555749176302</v>
      </c>
      <c r="T14" s="10">
        <f t="shared" si="5"/>
        <v>6171.7640854139463</v>
      </c>
      <c r="U14" s="10">
        <f t="shared" si="5"/>
        <v>6264.3405466951554</v>
      </c>
      <c r="V14" s="10">
        <f t="shared" si="5"/>
        <v>6358.3056548955828</v>
      </c>
      <c r="W14" s="10">
        <f t="shared" si="5"/>
        <v>6453.6802397190158</v>
      </c>
      <c r="X14" s="10">
        <f t="shared" si="5"/>
        <v>6550.4854433148021</v>
      </c>
      <c r="Y14" s="10">
        <f t="shared" si="5"/>
        <v>6648.7427249645234</v>
      </c>
      <c r="Z14" s="10">
        <f t="shared" si="5"/>
        <v>6748.4738658389915</v>
      </c>
      <c r="AA14" s="10">
        <f t="shared" si="5"/>
        <v>6849.700973826577</v>
      </c>
      <c r="AB14" s="10">
        <f t="shared" si="5"/>
        <v>6952.4464884339759</v>
      </c>
      <c r="AC14" s="10">
        <f t="shared" si="5"/>
        <v>7056.733185760485</v>
      </c>
      <c r="AD14" s="10">
        <f t="shared" si="5"/>
        <v>7162.5841835468927</v>
      </c>
    </row>
    <row r="15" spans="1:31" ht="15.75" customHeight="1" x14ac:dyDescent="0.2">
      <c r="A15" s="17"/>
      <c r="B15" s="13" t="s">
        <v>42</v>
      </c>
      <c r="C15" s="41">
        <f t="shared" ref="C15:AD15" si="6">+C14/$C$7</f>
        <v>60.401697550317245</v>
      </c>
      <c r="D15" s="41">
        <f t="shared" si="6"/>
        <v>61.307723013572001</v>
      </c>
      <c r="E15" s="41">
        <f t="shared" si="6"/>
        <v>62.227338858775582</v>
      </c>
      <c r="F15" s="41">
        <f t="shared" si="6"/>
        <v>63.160748941657211</v>
      </c>
      <c r="G15" s="41">
        <f t="shared" si="6"/>
        <v>64.108160175782061</v>
      </c>
      <c r="H15" s="41">
        <f t="shared" si="6"/>
        <v>65.069782578418796</v>
      </c>
      <c r="I15" s="41">
        <f t="shared" si="6"/>
        <v>66.045829317095084</v>
      </c>
      <c r="J15" s="41">
        <f t="shared" si="6"/>
        <v>67.036516756851498</v>
      </c>
      <c r="K15" s="41">
        <f t="shared" si="6"/>
        <v>68.042064508204277</v>
      </c>
      <c r="L15" s="41">
        <f t="shared" si="6"/>
        <v>69.06269547582734</v>
      </c>
      <c r="M15" s="41">
        <f t="shared" si="6"/>
        <v>70.098635907964749</v>
      </c>
      <c r="N15" s="41">
        <f t="shared" si="6"/>
        <v>71.150115446584209</v>
      </c>
      <c r="O15" s="41">
        <f t="shared" si="6"/>
        <v>72.21736717828297</v>
      </c>
      <c r="P15" s="41">
        <f t="shared" si="6"/>
        <v>73.30062768595721</v>
      </c>
      <c r="Q15" s="41">
        <f t="shared" si="6"/>
        <v>74.400137101246571</v>
      </c>
      <c r="R15" s="41">
        <f t="shared" si="6"/>
        <v>75.516139157765267</v>
      </c>
      <c r="S15" s="41">
        <f t="shared" si="6"/>
        <v>76.648881245131761</v>
      </c>
      <c r="T15" s="41">
        <f t="shared" si="6"/>
        <v>77.798614463808732</v>
      </c>
      <c r="U15" s="41">
        <f t="shared" si="6"/>
        <v>78.965593680765863</v>
      </c>
      <c r="V15" s="41">
        <f t="shared" si="6"/>
        <v>80.150077585977343</v>
      </c>
      <c r="W15" s="41">
        <f t="shared" si="6"/>
        <v>81.352328749766997</v>
      </c>
      <c r="X15" s="41">
        <f t="shared" si="6"/>
        <v>82.572613681013522</v>
      </c>
      <c r="Y15" s="41">
        <f t="shared" si="6"/>
        <v>83.811202886228713</v>
      </c>
      <c r="Z15" s="41">
        <f t="shared" si="6"/>
        <v>85.068370929522146</v>
      </c>
      <c r="AA15" s="41">
        <f t="shared" si="6"/>
        <v>86.344396493464984</v>
      </c>
      <c r="AB15" s="41">
        <f t="shared" si="6"/>
        <v>87.639562440866968</v>
      </c>
      <c r="AC15" s="41">
        <f t="shared" si="6"/>
        <v>88.954155877479963</v>
      </c>
      <c r="AD15" s="41">
        <f t="shared" si="6"/>
        <v>90.288468215642169</v>
      </c>
    </row>
    <row r="16" spans="1:31" x14ac:dyDescent="0.2">
      <c r="A16" s="42" t="s">
        <v>43</v>
      </c>
      <c r="B16" s="42">
        <v>1300</v>
      </c>
      <c r="C16" s="43">
        <v>93575</v>
      </c>
      <c r="D16" s="43">
        <f t="shared" ref="D16:AD16" si="7">SUM(C16*1.5%)+C16</f>
        <v>94978.625</v>
      </c>
      <c r="E16" s="43">
        <f t="shared" si="7"/>
        <v>96403.304375000007</v>
      </c>
      <c r="F16" s="43">
        <f t="shared" si="7"/>
        <v>97849.353940625006</v>
      </c>
      <c r="G16" s="43">
        <f t="shared" si="7"/>
        <v>99317.094249734379</v>
      </c>
      <c r="H16" s="43">
        <f t="shared" si="7"/>
        <v>100806.85066348039</v>
      </c>
      <c r="I16" s="43">
        <f t="shared" si="7"/>
        <v>102318.9534234326</v>
      </c>
      <c r="J16" s="43">
        <f t="shared" si="7"/>
        <v>103853.73772478409</v>
      </c>
      <c r="K16" s="43">
        <f t="shared" si="7"/>
        <v>105411.54379065585</v>
      </c>
      <c r="L16" s="43">
        <f t="shared" si="7"/>
        <v>106992.71694751568</v>
      </c>
      <c r="M16" s="43">
        <f t="shared" si="7"/>
        <v>108597.60770172843</v>
      </c>
      <c r="N16" s="43">
        <f t="shared" si="7"/>
        <v>110226.57181725436</v>
      </c>
      <c r="O16" s="43">
        <f t="shared" si="7"/>
        <v>111879.97039451318</v>
      </c>
      <c r="P16" s="43">
        <f t="shared" si="7"/>
        <v>113558.16995043088</v>
      </c>
      <c r="Q16" s="43">
        <f t="shared" si="7"/>
        <v>115261.54249968735</v>
      </c>
      <c r="R16" s="43">
        <f t="shared" si="7"/>
        <v>116990.46563718266</v>
      </c>
      <c r="S16" s="43">
        <f t="shared" si="7"/>
        <v>118745.3226217404</v>
      </c>
      <c r="T16" s="43">
        <f t="shared" si="7"/>
        <v>120526.50246106651</v>
      </c>
      <c r="U16" s="43">
        <f t="shared" si="7"/>
        <v>122334.39999798252</v>
      </c>
      <c r="V16" s="43">
        <f t="shared" si="7"/>
        <v>124169.41599795225</v>
      </c>
      <c r="W16" s="43">
        <f t="shared" si="7"/>
        <v>126031.95723792154</v>
      </c>
      <c r="X16" s="43">
        <f t="shared" si="7"/>
        <v>127922.43659649036</v>
      </c>
      <c r="Y16" s="43">
        <f t="shared" si="7"/>
        <v>129841.27314543771</v>
      </c>
      <c r="Z16" s="43">
        <f t="shared" si="7"/>
        <v>131788.89224261927</v>
      </c>
      <c r="AA16" s="43">
        <f t="shared" si="7"/>
        <v>133765.72562625856</v>
      </c>
      <c r="AB16" s="43">
        <f t="shared" si="7"/>
        <v>135772.21151065244</v>
      </c>
      <c r="AC16" s="43">
        <f t="shared" si="7"/>
        <v>137808.79468331224</v>
      </c>
      <c r="AD16" s="43">
        <f t="shared" si="7"/>
        <v>139875.92660356194</v>
      </c>
      <c r="AE16" s="44"/>
    </row>
    <row r="17" spans="1:31" x14ac:dyDescent="0.2">
      <c r="A17" s="2" t="s">
        <v>5</v>
      </c>
      <c r="B17" s="11" t="s">
        <v>39</v>
      </c>
      <c r="C17" s="10">
        <f t="shared" ref="C17:H17" si="8">C16/12</f>
        <v>7797.916666666667</v>
      </c>
      <c r="D17" s="10">
        <f t="shared" si="8"/>
        <v>7914.885416666667</v>
      </c>
      <c r="E17" s="10">
        <f t="shared" si="8"/>
        <v>8033.6086979166676</v>
      </c>
      <c r="F17" s="10">
        <f t="shared" si="8"/>
        <v>8154.1128283854168</v>
      </c>
      <c r="G17" s="10">
        <f t="shared" si="8"/>
        <v>8276.4245208111988</v>
      </c>
      <c r="H17" s="10">
        <f t="shared" si="8"/>
        <v>8400.570888623366</v>
      </c>
      <c r="I17" s="10">
        <f t="shared" ref="I17:AD17" si="9">SUM(H17*1.5%)+H17</f>
        <v>8526.5794519527171</v>
      </c>
      <c r="J17" s="10">
        <f t="shared" si="9"/>
        <v>8654.4781437320071</v>
      </c>
      <c r="K17" s="10">
        <f t="shared" si="9"/>
        <v>8784.2953158879864</v>
      </c>
      <c r="L17" s="10">
        <f t="shared" si="9"/>
        <v>8916.0597456263058</v>
      </c>
      <c r="M17" s="10">
        <f t="shared" si="9"/>
        <v>9049.8006418106997</v>
      </c>
      <c r="N17" s="10">
        <f t="shared" si="9"/>
        <v>9185.5476514378606</v>
      </c>
      <c r="O17" s="10">
        <f t="shared" si="9"/>
        <v>9323.3308662094278</v>
      </c>
      <c r="P17" s="10">
        <f t="shared" si="9"/>
        <v>9463.1808292025689</v>
      </c>
      <c r="Q17" s="10">
        <f t="shared" si="9"/>
        <v>9605.1285416406081</v>
      </c>
      <c r="R17" s="10">
        <f t="shared" si="9"/>
        <v>9749.2054697652165</v>
      </c>
      <c r="S17" s="10">
        <f t="shared" si="9"/>
        <v>9895.4435518116952</v>
      </c>
      <c r="T17" s="10">
        <f t="shared" si="9"/>
        <v>10043.875205088871</v>
      </c>
      <c r="U17" s="10">
        <f t="shared" si="9"/>
        <v>10194.533333165204</v>
      </c>
      <c r="V17" s="10">
        <f t="shared" si="9"/>
        <v>10347.451333162682</v>
      </c>
      <c r="W17" s="10">
        <f t="shared" si="9"/>
        <v>10502.663103160123</v>
      </c>
      <c r="X17" s="10">
        <f t="shared" si="9"/>
        <v>10660.203049707525</v>
      </c>
      <c r="Y17" s="10">
        <f t="shared" si="9"/>
        <v>10820.106095453139</v>
      </c>
      <c r="Z17" s="10">
        <f t="shared" si="9"/>
        <v>10982.407686884935</v>
      </c>
      <c r="AA17" s="10">
        <f t="shared" si="9"/>
        <v>11147.14380218821</v>
      </c>
      <c r="AB17" s="10">
        <f t="shared" si="9"/>
        <v>11314.350959221032</v>
      </c>
      <c r="AC17" s="10">
        <f t="shared" si="9"/>
        <v>11484.066223609347</v>
      </c>
      <c r="AD17" s="10">
        <f t="shared" si="9"/>
        <v>11656.327216963487</v>
      </c>
    </row>
    <row r="18" spans="1:31" x14ac:dyDescent="0.2">
      <c r="A18" s="2"/>
      <c r="B18" s="11" t="s">
        <v>40</v>
      </c>
      <c r="C18" s="10">
        <f t="shared" ref="C18:AD18" si="10">+C17/2</f>
        <v>3898.9583333333335</v>
      </c>
      <c r="D18" s="10">
        <f t="shared" si="10"/>
        <v>3957.4427083333335</v>
      </c>
      <c r="E18" s="10">
        <f t="shared" si="10"/>
        <v>4016.8043489583338</v>
      </c>
      <c r="F18" s="10">
        <f t="shared" si="10"/>
        <v>4077.0564141927084</v>
      </c>
      <c r="G18" s="10">
        <f t="shared" si="10"/>
        <v>4138.2122604055994</v>
      </c>
      <c r="H18" s="10">
        <f t="shared" si="10"/>
        <v>4200.285444311683</v>
      </c>
      <c r="I18" s="10">
        <f t="shared" si="10"/>
        <v>4263.2897259763586</v>
      </c>
      <c r="J18" s="10">
        <f t="shared" si="10"/>
        <v>4327.2390718660035</v>
      </c>
      <c r="K18" s="10">
        <f t="shared" si="10"/>
        <v>4392.1476579439932</v>
      </c>
      <c r="L18" s="10">
        <f t="shared" si="10"/>
        <v>4458.0298728131529</v>
      </c>
      <c r="M18" s="10">
        <f t="shared" si="10"/>
        <v>4524.9003209053499</v>
      </c>
      <c r="N18" s="10">
        <f t="shared" si="10"/>
        <v>4592.7738257189303</v>
      </c>
      <c r="O18" s="10">
        <f t="shared" si="10"/>
        <v>4661.6654331047139</v>
      </c>
      <c r="P18" s="10">
        <f t="shared" si="10"/>
        <v>4731.5904146012845</v>
      </c>
      <c r="Q18" s="10">
        <f t="shared" si="10"/>
        <v>4802.564270820304</v>
      </c>
      <c r="R18" s="10">
        <f t="shared" si="10"/>
        <v>4874.6027348826083</v>
      </c>
      <c r="S18" s="10">
        <f t="shared" si="10"/>
        <v>4947.7217759058476</v>
      </c>
      <c r="T18" s="10">
        <f t="shared" si="10"/>
        <v>5021.9376025444353</v>
      </c>
      <c r="U18" s="10">
        <f t="shared" si="10"/>
        <v>5097.2666665826018</v>
      </c>
      <c r="V18" s="10">
        <f t="shared" si="10"/>
        <v>5173.7256665813411</v>
      </c>
      <c r="W18" s="10">
        <f t="shared" si="10"/>
        <v>5251.3315515800614</v>
      </c>
      <c r="X18" s="10">
        <f t="shared" si="10"/>
        <v>5330.1015248537624</v>
      </c>
      <c r="Y18" s="10">
        <f t="shared" si="10"/>
        <v>5410.0530477265693</v>
      </c>
      <c r="Z18" s="10">
        <f t="shared" si="10"/>
        <v>5491.2038434424676</v>
      </c>
      <c r="AA18" s="10">
        <f t="shared" si="10"/>
        <v>5573.5719010941048</v>
      </c>
      <c r="AB18" s="10">
        <f t="shared" si="10"/>
        <v>5657.175479610516</v>
      </c>
      <c r="AC18" s="10">
        <f t="shared" si="10"/>
        <v>5742.0331118046734</v>
      </c>
      <c r="AD18" s="10">
        <f t="shared" si="10"/>
        <v>5828.1636084817437</v>
      </c>
    </row>
    <row r="19" spans="1:31" x14ac:dyDescent="0.2">
      <c r="A19" s="12"/>
      <c r="B19" s="13" t="s">
        <v>42</v>
      </c>
      <c r="C19" s="41">
        <f t="shared" ref="C19:AD19" si="11">+C18/$B$7</f>
        <v>48.536765010996312</v>
      </c>
      <c r="D19" s="41">
        <f t="shared" si="11"/>
        <v>49.264816486161251</v>
      </c>
      <c r="E19" s="41">
        <f t="shared" si="11"/>
        <v>50.003788733453675</v>
      </c>
      <c r="F19" s="41">
        <f t="shared" si="11"/>
        <v>50.753845564455474</v>
      </c>
      <c r="G19" s="41">
        <f t="shared" si="11"/>
        <v>51.515153247922314</v>
      </c>
      <c r="H19" s="41">
        <f t="shared" si="11"/>
        <v>52.287880546641141</v>
      </c>
      <c r="I19" s="41">
        <f t="shared" si="11"/>
        <v>53.072198754840763</v>
      </c>
      <c r="J19" s="41">
        <f t="shared" si="11"/>
        <v>53.868281736163368</v>
      </c>
      <c r="K19" s="41">
        <f t="shared" si="11"/>
        <v>54.676305962205817</v>
      </c>
      <c r="L19" s="41">
        <f t="shared" si="11"/>
        <v>55.496450551638901</v>
      </c>
      <c r="M19" s="41">
        <f t="shared" si="11"/>
        <v>56.328897309913479</v>
      </c>
      <c r="N19" s="41">
        <f t="shared" si="11"/>
        <v>57.173830769562187</v>
      </c>
      <c r="O19" s="41">
        <f t="shared" si="11"/>
        <v>58.031438231105611</v>
      </c>
      <c r="P19" s="41">
        <f t="shared" si="11"/>
        <v>58.901909804572199</v>
      </c>
      <c r="Q19" s="41">
        <f t="shared" si="11"/>
        <v>59.785438451640786</v>
      </c>
      <c r="R19" s="41">
        <f t="shared" si="11"/>
        <v>60.682220028415394</v>
      </c>
      <c r="S19" s="41">
        <f t="shared" si="11"/>
        <v>61.592453328841621</v>
      </c>
      <c r="T19" s="41">
        <f t="shared" si="11"/>
        <v>62.516340128774246</v>
      </c>
      <c r="U19" s="41">
        <f t="shared" si="11"/>
        <v>63.454085230705864</v>
      </c>
      <c r="V19" s="41">
        <f t="shared" si="11"/>
        <v>64.405896509166453</v>
      </c>
      <c r="W19" s="41">
        <f t="shared" si="11"/>
        <v>65.371984956803956</v>
      </c>
      <c r="X19" s="41">
        <f t="shared" si="11"/>
        <v>66.352564731156008</v>
      </c>
      <c r="Y19" s="41">
        <f t="shared" si="11"/>
        <v>67.34785320212336</v>
      </c>
      <c r="Z19" s="41">
        <f t="shared" si="11"/>
        <v>68.358071000155206</v>
      </c>
      <c r="AA19" s="41">
        <f t="shared" si="11"/>
        <v>69.383442065157539</v>
      </c>
      <c r="AB19" s="41">
        <f t="shared" si="11"/>
        <v>70.424193696134893</v>
      </c>
      <c r="AC19" s="41">
        <f t="shared" si="11"/>
        <v>71.480556601576907</v>
      </c>
      <c r="AD19" s="41">
        <f t="shared" si="11"/>
        <v>72.552764950600576</v>
      </c>
    </row>
    <row r="20" spans="1:31" x14ac:dyDescent="0.2">
      <c r="A20" s="42" t="s">
        <v>89</v>
      </c>
      <c r="B20" s="42">
        <v>1300</v>
      </c>
      <c r="C20" s="43">
        <v>74695.83</v>
      </c>
      <c r="D20" s="43">
        <v>75833.33</v>
      </c>
      <c r="E20" s="43">
        <f t="shared" ref="E20:AD20" si="12">SUM(D20*1.5%)+D20</f>
        <v>76970.829949999999</v>
      </c>
      <c r="F20" s="43">
        <f t="shared" si="12"/>
        <v>78125.392399250006</v>
      </c>
      <c r="G20" s="43">
        <f t="shared" si="12"/>
        <v>79297.273285238756</v>
      </c>
      <c r="H20" s="43">
        <f t="shared" si="12"/>
        <v>80486.732384517338</v>
      </c>
      <c r="I20" s="43">
        <f t="shared" si="12"/>
        <v>81694.033370285091</v>
      </c>
      <c r="J20" s="43">
        <f t="shared" si="12"/>
        <v>82919.443870839372</v>
      </c>
      <c r="K20" s="43">
        <f t="shared" si="12"/>
        <v>84163.235528901962</v>
      </c>
      <c r="L20" s="43">
        <f t="shared" si="12"/>
        <v>85425.684061835491</v>
      </c>
      <c r="M20" s="43">
        <f t="shared" si="12"/>
        <v>86707.069322763025</v>
      </c>
      <c r="N20" s="43">
        <f t="shared" si="12"/>
        <v>88007.675362604466</v>
      </c>
      <c r="O20" s="43">
        <f t="shared" si="12"/>
        <v>89327.790493043532</v>
      </c>
      <c r="P20" s="43">
        <f t="shared" si="12"/>
        <v>90667.707350439188</v>
      </c>
      <c r="Q20" s="43">
        <f t="shared" si="12"/>
        <v>92027.72296069577</v>
      </c>
      <c r="R20" s="43">
        <f t="shared" si="12"/>
        <v>93408.138805106209</v>
      </c>
      <c r="S20" s="43">
        <f t="shared" si="12"/>
        <v>94809.260887182798</v>
      </c>
      <c r="T20" s="43">
        <f t="shared" si="12"/>
        <v>96231.399800490544</v>
      </c>
      <c r="U20" s="43">
        <f t="shared" si="12"/>
        <v>97674.870797497904</v>
      </c>
      <c r="V20" s="43">
        <f t="shared" si="12"/>
        <v>99139.993859460374</v>
      </c>
      <c r="W20" s="43">
        <f t="shared" si="12"/>
        <v>100627.09376735229</v>
      </c>
      <c r="X20" s="43">
        <f t="shared" si="12"/>
        <v>102136.50017386257</v>
      </c>
      <c r="Y20" s="43">
        <f t="shared" si="12"/>
        <v>103668.54767647051</v>
      </c>
      <c r="Z20" s="43">
        <f t="shared" si="12"/>
        <v>105223.57589161757</v>
      </c>
      <c r="AA20" s="43">
        <f t="shared" si="12"/>
        <v>106801.92952999183</v>
      </c>
      <c r="AB20" s="43">
        <f t="shared" si="12"/>
        <v>108403.95847294171</v>
      </c>
      <c r="AC20" s="43">
        <f t="shared" si="12"/>
        <v>110030.01785003583</v>
      </c>
      <c r="AD20" s="43">
        <f t="shared" si="12"/>
        <v>111680.46811778637</v>
      </c>
      <c r="AE20" s="44"/>
    </row>
    <row r="21" spans="1:31" ht="15.75" customHeight="1" x14ac:dyDescent="0.2">
      <c r="A21" s="2" t="s">
        <v>5</v>
      </c>
      <c r="B21" s="11" t="s">
        <v>39</v>
      </c>
      <c r="C21" s="10">
        <f t="shared" ref="C21:G21" si="13">C20/12</f>
        <v>6224.6525000000001</v>
      </c>
      <c r="D21" s="10">
        <f t="shared" si="13"/>
        <v>6319.4441666666671</v>
      </c>
      <c r="E21" s="10">
        <f t="shared" si="13"/>
        <v>6414.2358291666669</v>
      </c>
      <c r="F21" s="10">
        <f t="shared" si="13"/>
        <v>6510.4493666041672</v>
      </c>
      <c r="G21" s="10">
        <f t="shared" si="13"/>
        <v>6608.10610710323</v>
      </c>
      <c r="H21" s="10">
        <f t="shared" ref="H21:AD21" si="14">SUM(G21*1.5%)+G21</f>
        <v>6707.2276987097785</v>
      </c>
      <c r="I21" s="10">
        <f t="shared" si="14"/>
        <v>6807.8361141904252</v>
      </c>
      <c r="J21" s="10">
        <f t="shared" si="14"/>
        <v>6909.9536559032813</v>
      </c>
      <c r="K21" s="10">
        <f t="shared" si="14"/>
        <v>7013.6029607418304</v>
      </c>
      <c r="L21" s="10">
        <f t="shared" si="14"/>
        <v>7118.8070051529576</v>
      </c>
      <c r="M21" s="10">
        <f t="shared" si="14"/>
        <v>7225.5891102302521</v>
      </c>
      <c r="N21" s="10">
        <f t="shared" si="14"/>
        <v>7333.9729468837058</v>
      </c>
      <c r="O21" s="10">
        <f t="shared" si="14"/>
        <v>7443.9825410869616</v>
      </c>
      <c r="P21" s="10">
        <f t="shared" si="14"/>
        <v>7555.6422792032663</v>
      </c>
      <c r="Q21" s="10">
        <f t="shared" si="14"/>
        <v>7668.9769133913151</v>
      </c>
      <c r="R21" s="10">
        <f t="shared" si="14"/>
        <v>7784.011567092185</v>
      </c>
      <c r="S21" s="10">
        <f t="shared" si="14"/>
        <v>7900.7717405985677</v>
      </c>
      <c r="T21" s="10">
        <f t="shared" si="14"/>
        <v>8019.283316707546</v>
      </c>
      <c r="U21" s="10">
        <f t="shared" si="14"/>
        <v>8139.5725664581587</v>
      </c>
      <c r="V21" s="10">
        <f t="shared" si="14"/>
        <v>8261.6661549550317</v>
      </c>
      <c r="W21" s="10">
        <f t="shared" si="14"/>
        <v>8385.5911472793578</v>
      </c>
      <c r="X21" s="10">
        <f t="shared" si="14"/>
        <v>8511.3750144885489</v>
      </c>
      <c r="Y21" s="10">
        <f t="shared" si="14"/>
        <v>8639.045639705877</v>
      </c>
      <c r="Z21" s="10">
        <f t="shared" si="14"/>
        <v>8768.6313243014647</v>
      </c>
      <c r="AA21" s="10">
        <f t="shared" si="14"/>
        <v>8900.1607941659859</v>
      </c>
      <c r="AB21" s="10">
        <f t="shared" si="14"/>
        <v>9033.6632060784759</v>
      </c>
      <c r="AC21" s="10">
        <f t="shared" si="14"/>
        <v>9169.1681541696526</v>
      </c>
      <c r="AD21" s="10">
        <f t="shared" si="14"/>
        <v>9306.7056764821973</v>
      </c>
    </row>
    <row r="22" spans="1:31" ht="15.75" customHeight="1" x14ac:dyDescent="0.2">
      <c r="A22" s="2"/>
      <c r="B22" s="11" t="s">
        <v>40</v>
      </c>
      <c r="C22" s="10">
        <f t="shared" ref="C22:AD22" si="15">+C21/2</f>
        <v>3112.3262500000001</v>
      </c>
      <c r="D22" s="10">
        <f t="shared" si="15"/>
        <v>3159.7220833333336</v>
      </c>
      <c r="E22" s="10">
        <f t="shared" si="15"/>
        <v>3207.1179145833335</v>
      </c>
      <c r="F22" s="10">
        <f t="shared" si="15"/>
        <v>3255.2246833020836</v>
      </c>
      <c r="G22" s="10">
        <f t="shared" si="15"/>
        <v>3304.053053551615</v>
      </c>
      <c r="H22" s="10">
        <f t="shared" si="15"/>
        <v>3353.6138493548892</v>
      </c>
      <c r="I22" s="10">
        <f t="shared" si="15"/>
        <v>3403.9180570952126</v>
      </c>
      <c r="J22" s="10">
        <f t="shared" si="15"/>
        <v>3454.9768279516406</v>
      </c>
      <c r="K22" s="10">
        <f t="shared" si="15"/>
        <v>3506.8014803709152</v>
      </c>
      <c r="L22" s="10">
        <f t="shared" si="15"/>
        <v>3559.4035025764788</v>
      </c>
      <c r="M22" s="10">
        <f t="shared" si="15"/>
        <v>3612.7945551151261</v>
      </c>
      <c r="N22" s="10">
        <f t="shared" si="15"/>
        <v>3666.9864734418529</v>
      </c>
      <c r="O22" s="10">
        <f t="shared" si="15"/>
        <v>3721.9912705434808</v>
      </c>
      <c r="P22" s="10">
        <f t="shared" si="15"/>
        <v>3777.8211396016331</v>
      </c>
      <c r="Q22" s="10">
        <f t="shared" si="15"/>
        <v>3834.4884566956575</v>
      </c>
      <c r="R22" s="10">
        <f t="shared" si="15"/>
        <v>3892.0057835460925</v>
      </c>
      <c r="S22" s="10">
        <f t="shared" si="15"/>
        <v>3950.3858702992839</v>
      </c>
      <c r="T22" s="10">
        <f t="shared" si="15"/>
        <v>4009.641658353773</v>
      </c>
      <c r="U22" s="10">
        <f t="shared" si="15"/>
        <v>4069.7862832290793</v>
      </c>
      <c r="V22" s="10">
        <f t="shared" si="15"/>
        <v>4130.8330774775159</v>
      </c>
      <c r="W22" s="10">
        <f t="shared" si="15"/>
        <v>4192.7955736396789</v>
      </c>
      <c r="X22" s="10">
        <f t="shared" si="15"/>
        <v>4255.6875072442745</v>
      </c>
      <c r="Y22" s="10">
        <f t="shared" si="15"/>
        <v>4319.5228198529385</v>
      </c>
      <c r="Z22" s="10">
        <f t="shared" si="15"/>
        <v>4384.3156621507324</v>
      </c>
      <c r="AA22" s="10">
        <f t="shared" si="15"/>
        <v>4450.0803970829929</v>
      </c>
      <c r="AB22" s="10">
        <f t="shared" si="15"/>
        <v>4516.831603039238</v>
      </c>
      <c r="AC22" s="10">
        <f t="shared" si="15"/>
        <v>4584.5840770848263</v>
      </c>
      <c r="AD22" s="10">
        <f t="shared" si="15"/>
        <v>4653.3528382410987</v>
      </c>
    </row>
    <row r="23" spans="1:31" ht="15.75" customHeight="1" x14ac:dyDescent="0.2">
      <c r="A23" s="12"/>
      <c r="B23" s="13" t="s">
        <v>42</v>
      </c>
      <c r="C23" s="41">
        <f t="shared" ref="C23:AD23" si="16">+C22/$B$7</f>
        <v>38.744258060500435</v>
      </c>
      <c r="D23" s="41">
        <f t="shared" si="16"/>
        <v>39.334272168969669</v>
      </c>
      <c r="E23" s="41">
        <f t="shared" si="16"/>
        <v>39.924286251504213</v>
      </c>
      <c r="F23" s="41">
        <f t="shared" si="16"/>
        <v>40.523150545276778</v>
      </c>
      <c r="G23" s="41">
        <f t="shared" si="16"/>
        <v>41.130997803455934</v>
      </c>
      <c r="H23" s="41">
        <f t="shared" si="16"/>
        <v>41.747962770507769</v>
      </c>
      <c r="I23" s="41">
        <f t="shared" si="16"/>
        <v>42.374182212065385</v>
      </c>
      <c r="J23" s="41">
        <f t="shared" si="16"/>
        <v>43.009794945246369</v>
      </c>
      <c r="K23" s="41">
        <f t="shared" si="16"/>
        <v>43.654941869425066</v>
      </c>
      <c r="L23" s="41">
        <f t="shared" si="16"/>
        <v>44.309765997466435</v>
      </c>
      <c r="M23" s="41">
        <f t="shared" si="16"/>
        <v>44.974412487428431</v>
      </c>
      <c r="N23" s="41">
        <f t="shared" si="16"/>
        <v>45.64902867473986</v>
      </c>
      <c r="O23" s="41">
        <f t="shared" si="16"/>
        <v>46.333764104860961</v>
      </c>
      <c r="P23" s="41">
        <f t="shared" si="16"/>
        <v>47.028770566433877</v>
      </c>
      <c r="Q23" s="41">
        <f t="shared" si="16"/>
        <v>47.734202124930384</v>
      </c>
      <c r="R23" s="41">
        <f t="shared" si="16"/>
        <v>48.45021515680434</v>
      </c>
      <c r="S23" s="41">
        <f t="shared" si="16"/>
        <v>49.176968384156403</v>
      </c>
      <c r="T23" s="41">
        <f t="shared" si="16"/>
        <v>49.914622909918748</v>
      </c>
      <c r="U23" s="41">
        <f t="shared" si="16"/>
        <v>50.663342253567528</v>
      </c>
      <c r="V23" s="41">
        <f t="shared" si="16"/>
        <v>51.423292387371042</v>
      </c>
      <c r="W23" s="41">
        <f t="shared" si="16"/>
        <v>52.194641773181615</v>
      </c>
      <c r="X23" s="41">
        <f t="shared" si="16"/>
        <v>52.97756139977934</v>
      </c>
      <c r="Y23" s="41">
        <f t="shared" si="16"/>
        <v>53.772224820776032</v>
      </c>
      <c r="Z23" s="41">
        <f t="shared" si="16"/>
        <v>54.578808193087667</v>
      </c>
      <c r="AA23" s="41">
        <f t="shared" si="16"/>
        <v>55.39749031598398</v>
      </c>
      <c r="AB23" s="41">
        <f t="shared" si="16"/>
        <v>56.22845267072374</v>
      </c>
      <c r="AC23" s="41">
        <f t="shared" si="16"/>
        <v>57.071879460784594</v>
      </c>
      <c r="AD23" s="41">
        <f t="shared" si="16"/>
        <v>57.927957652696364</v>
      </c>
    </row>
    <row r="24" spans="1:31" ht="15.75" customHeight="1" x14ac:dyDescent="0.2">
      <c r="A24" s="9" t="s">
        <v>90</v>
      </c>
      <c r="B24" s="9">
        <v>2300</v>
      </c>
      <c r="C24" s="10">
        <v>115000</v>
      </c>
      <c r="D24" s="10">
        <f t="shared" ref="D24:H24" si="17">SUM(C24*0.015)+C24</f>
        <v>116725</v>
      </c>
      <c r="E24" s="10">
        <f t="shared" si="17"/>
        <v>118475.875</v>
      </c>
      <c r="F24" s="10">
        <f t="shared" si="17"/>
        <v>120253.013125</v>
      </c>
      <c r="G24" s="10">
        <f t="shared" si="17"/>
        <v>122056.808321875</v>
      </c>
      <c r="H24" s="10">
        <f t="shared" si="17"/>
        <v>123887.66044670311</v>
      </c>
      <c r="I24" s="10">
        <f t="shared" ref="I24:AD24" si="18">SUM(H24*1.5%)+H24</f>
        <v>125745.97535340366</v>
      </c>
      <c r="J24" s="10">
        <f t="shared" si="18"/>
        <v>127632.16498370472</v>
      </c>
      <c r="K24" s="10">
        <f t="shared" si="18"/>
        <v>129546.64745846028</v>
      </c>
      <c r="L24" s="10">
        <f t="shared" si="18"/>
        <v>131489.84717033719</v>
      </c>
      <c r="M24" s="10">
        <f t="shared" si="18"/>
        <v>133462.19487789224</v>
      </c>
      <c r="N24" s="10">
        <f t="shared" si="18"/>
        <v>135464.12780106062</v>
      </c>
      <c r="O24" s="10">
        <f t="shared" si="18"/>
        <v>137496.08971807652</v>
      </c>
      <c r="P24" s="10">
        <f t="shared" si="18"/>
        <v>139558.53106384765</v>
      </c>
      <c r="Q24" s="10">
        <f t="shared" si="18"/>
        <v>141651.90902980536</v>
      </c>
      <c r="R24" s="10">
        <f t="shared" si="18"/>
        <v>143776.68766525245</v>
      </c>
      <c r="S24" s="10">
        <f t="shared" si="18"/>
        <v>145933.33798023124</v>
      </c>
      <c r="T24" s="10">
        <f t="shared" si="18"/>
        <v>148122.33804993471</v>
      </c>
      <c r="U24" s="10">
        <f t="shared" si="18"/>
        <v>150344.17312068373</v>
      </c>
      <c r="V24" s="10">
        <f t="shared" si="18"/>
        <v>152599.33571749399</v>
      </c>
      <c r="W24" s="10">
        <f t="shared" si="18"/>
        <v>154888.32575325639</v>
      </c>
      <c r="X24" s="10">
        <f t="shared" si="18"/>
        <v>157211.65063955524</v>
      </c>
      <c r="Y24" s="10">
        <f t="shared" si="18"/>
        <v>159569.82539914857</v>
      </c>
      <c r="Z24" s="10">
        <f t="shared" si="18"/>
        <v>161963.3727801358</v>
      </c>
      <c r="AA24" s="10">
        <f t="shared" si="18"/>
        <v>164392.82337183785</v>
      </c>
      <c r="AB24" s="10">
        <f t="shared" si="18"/>
        <v>166858.71572241542</v>
      </c>
      <c r="AC24" s="10">
        <f t="shared" si="18"/>
        <v>169361.59645825165</v>
      </c>
      <c r="AD24" s="10">
        <f t="shared" si="18"/>
        <v>171902.02040512543</v>
      </c>
      <c r="AE24" s="10"/>
    </row>
    <row r="25" spans="1:31" ht="15.75" customHeight="1" x14ac:dyDescent="0.2">
      <c r="A25" s="16" t="s">
        <v>5</v>
      </c>
      <c r="B25" s="11" t="s">
        <v>39</v>
      </c>
      <c r="C25" s="10">
        <f t="shared" ref="C25:AD25" si="19">C24/12</f>
        <v>9583.3333333333339</v>
      </c>
      <c r="D25" s="10">
        <f t="shared" si="19"/>
        <v>9727.0833333333339</v>
      </c>
      <c r="E25" s="10">
        <f t="shared" si="19"/>
        <v>9872.9895833333339</v>
      </c>
      <c r="F25" s="10">
        <f t="shared" si="19"/>
        <v>10021.084427083333</v>
      </c>
      <c r="G25" s="10">
        <f t="shared" si="19"/>
        <v>10171.400693489582</v>
      </c>
      <c r="H25" s="10">
        <f t="shared" si="19"/>
        <v>10323.971703891926</v>
      </c>
      <c r="I25" s="10">
        <f t="shared" si="19"/>
        <v>10478.831279450305</v>
      </c>
      <c r="J25" s="10">
        <f t="shared" si="19"/>
        <v>10636.013748642059</v>
      </c>
      <c r="K25" s="10">
        <f t="shared" si="19"/>
        <v>10795.55395487169</v>
      </c>
      <c r="L25" s="10">
        <f t="shared" si="19"/>
        <v>10957.487264194766</v>
      </c>
      <c r="M25" s="10">
        <f t="shared" si="19"/>
        <v>11121.849573157686</v>
      </c>
      <c r="N25" s="10">
        <f t="shared" si="19"/>
        <v>11288.677316755051</v>
      </c>
      <c r="O25" s="10">
        <f t="shared" si="19"/>
        <v>11458.007476506376</v>
      </c>
      <c r="P25" s="10">
        <f t="shared" si="19"/>
        <v>11629.877588653972</v>
      </c>
      <c r="Q25" s="10">
        <f t="shared" si="19"/>
        <v>11804.325752483781</v>
      </c>
      <c r="R25" s="10">
        <f t="shared" si="19"/>
        <v>11981.390638771038</v>
      </c>
      <c r="S25" s="10">
        <f t="shared" si="19"/>
        <v>12161.111498352604</v>
      </c>
      <c r="T25" s="10">
        <f t="shared" si="19"/>
        <v>12343.528170827893</v>
      </c>
      <c r="U25" s="10">
        <f t="shared" si="19"/>
        <v>12528.681093390311</v>
      </c>
      <c r="V25" s="10">
        <f t="shared" si="19"/>
        <v>12716.611309791166</v>
      </c>
      <c r="W25" s="10">
        <f t="shared" si="19"/>
        <v>12907.360479438032</v>
      </c>
      <c r="X25" s="10">
        <f t="shared" si="19"/>
        <v>13100.970886629604</v>
      </c>
      <c r="Y25" s="10">
        <f t="shared" si="19"/>
        <v>13297.485449929047</v>
      </c>
      <c r="Z25" s="10">
        <f t="shared" si="19"/>
        <v>13496.947731677983</v>
      </c>
      <c r="AA25" s="10">
        <f t="shared" si="19"/>
        <v>13699.401947653154</v>
      </c>
      <c r="AB25" s="10">
        <f t="shared" si="19"/>
        <v>13904.892976867952</v>
      </c>
      <c r="AC25" s="10">
        <f t="shared" si="19"/>
        <v>14113.46637152097</v>
      </c>
      <c r="AD25" s="10">
        <f t="shared" si="19"/>
        <v>14325.168367093785</v>
      </c>
    </row>
    <row r="26" spans="1:31" ht="15.75" customHeight="1" x14ac:dyDescent="0.2">
      <c r="A26" s="16"/>
      <c r="B26" s="11" t="s">
        <v>40</v>
      </c>
      <c r="C26" s="10">
        <f t="shared" ref="C26:AD26" si="20">+C25/2</f>
        <v>4791.666666666667</v>
      </c>
      <c r="D26" s="10">
        <f t="shared" si="20"/>
        <v>4863.541666666667</v>
      </c>
      <c r="E26" s="10">
        <f t="shared" si="20"/>
        <v>4936.494791666667</v>
      </c>
      <c r="F26" s="10">
        <f t="shared" si="20"/>
        <v>5010.5422135416666</v>
      </c>
      <c r="G26" s="10">
        <f t="shared" si="20"/>
        <v>5085.7003467447912</v>
      </c>
      <c r="H26" s="10">
        <f t="shared" si="20"/>
        <v>5161.9858519459631</v>
      </c>
      <c r="I26" s="10">
        <f t="shared" si="20"/>
        <v>5239.4156397251527</v>
      </c>
      <c r="J26" s="10">
        <f t="shared" si="20"/>
        <v>5318.0068743210295</v>
      </c>
      <c r="K26" s="10">
        <f t="shared" si="20"/>
        <v>5397.7769774358449</v>
      </c>
      <c r="L26" s="10">
        <f t="shared" si="20"/>
        <v>5478.7436320973829</v>
      </c>
      <c r="M26" s="10">
        <f t="shared" si="20"/>
        <v>5560.9247865788429</v>
      </c>
      <c r="N26" s="10">
        <f t="shared" si="20"/>
        <v>5644.3386583775255</v>
      </c>
      <c r="O26" s="10">
        <f t="shared" si="20"/>
        <v>5729.0037382531882</v>
      </c>
      <c r="P26" s="10">
        <f t="shared" si="20"/>
        <v>5814.9387943269858</v>
      </c>
      <c r="Q26" s="10">
        <f t="shared" si="20"/>
        <v>5902.1628762418904</v>
      </c>
      <c r="R26" s="10">
        <f t="shared" si="20"/>
        <v>5990.6953193855188</v>
      </c>
      <c r="S26" s="10">
        <f t="shared" si="20"/>
        <v>6080.555749176302</v>
      </c>
      <c r="T26" s="10">
        <f t="shared" si="20"/>
        <v>6171.7640854139463</v>
      </c>
      <c r="U26" s="10">
        <f t="shared" si="20"/>
        <v>6264.3405466951554</v>
      </c>
      <c r="V26" s="10">
        <f t="shared" si="20"/>
        <v>6358.3056548955828</v>
      </c>
      <c r="W26" s="10">
        <f t="shared" si="20"/>
        <v>6453.6802397190158</v>
      </c>
      <c r="X26" s="10">
        <f t="shared" si="20"/>
        <v>6550.4854433148021</v>
      </c>
      <c r="Y26" s="10">
        <f t="shared" si="20"/>
        <v>6648.7427249645234</v>
      </c>
      <c r="Z26" s="10">
        <f t="shared" si="20"/>
        <v>6748.4738658389915</v>
      </c>
      <c r="AA26" s="10">
        <f t="shared" si="20"/>
        <v>6849.700973826577</v>
      </c>
      <c r="AB26" s="10">
        <f t="shared" si="20"/>
        <v>6952.4464884339759</v>
      </c>
      <c r="AC26" s="10">
        <f t="shared" si="20"/>
        <v>7056.733185760485</v>
      </c>
      <c r="AD26" s="10">
        <f t="shared" si="20"/>
        <v>7162.5841835468927</v>
      </c>
    </row>
    <row r="27" spans="1:31" ht="15.75" customHeight="1" x14ac:dyDescent="0.2">
      <c r="A27" s="17"/>
      <c r="B27" s="13" t="s">
        <v>42</v>
      </c>
      <c r="C27" s="41">
        <f t="shared" ref="C27:AD27" si="21">+C26/$B$7</f>
        <v>59.649777999087107</v>
      </c>
      <c r="D27" s="41">
        <f t="shared" si="21"/>
        <v>60.544524669073411</v>
      </c>
      <c r="E27" s="41">
        <f t="shared" si="21"/>
        <v>61.452692539109513</v>
      </c>
      <c r="F27" s="41">
        <f t="shared" si="21"/>
        <v>62.374482927196148</v>
      </c>
      <c r="G27" s="41">
        <f t="shared" si="21"/>
        <v>63.310100171104089</v>
      </c>
      <c r="H27" s="41">
        <f t="shared" si="21"/>
        <v>64.25975167367065</v>
      </c>
      <c r="I27" s="41">
        <f t="shared" si="21"/>
        <v>65.223647948775707</v>
      </c>
      <c r="J27" s="41">
        <f t="shared" si="21"/>
        <v>66.202002668007339</v>
      </c>
      <c r="K27" s="41">
        <f t="shared" si="21"/>
        <v>67.195032708027455</v>
      </c>
      <c r="L27" s="41">
        <f t="shared" si="21"/>
        <v>68.202958198647863</v>
      </c>
      <c r="M27" s="41">
        <f t="shared" si="21"/>
        <v>69.226002571627575</v>
      </c>
      <c r="N27" s="41">
        <f t="shared" si="21"/>
        <v>70.26439261020198</v>
      </c>
      <c r="O27" s="41">
        <f t="shared" si="21"/>
        <v>71.318358499355014</v>
      </c>
      <c r="P27" s="41">
        <f t="shared" si="21"/>
        <v>72.38813387684533</v>
      </c>
      <c r="Q27" s="41">
        <f t="shared" si="21"/>
        <v>73.47395588499802</v>
      </c>
      <c r="R27" s="41">
        <f t="shared" si="21"/>
        <v>74.576065223272991</v>
      </c>
      <c r="S27" s="41">
        <f t="shared" si="21"/>
        <v>75.694706201622083</v>
      </c>
      <c r="T27" s="41">
        <f t="shared" si="21"/>
        <v>76.830126794646418</v>
      </c>
      <c r="U27" s="41">
        <f t="shared" si="21"/>
        <v>77.982578696566108</v>
      </c>
      <c r="V27" s="41">
        <f t="shared" si="21"/>
        <v>79.152317377014597</v>
      </c>
      <c r="W27" s="41">
        <f t="shared" si="21"/>
        <v>80.339602137669814</v>
      </c>
      <c r="X27" s="41">
        <f t="shared" si="21"/>
        <v>81.544696169734877</v>
      </c>
      <c r="Y27" s="41">
        <f t="shared" si="21"/>
        <v>82.767866612280883</v>
      </c>
      <c r="Z27" s="41">
        <f t="shared" si="21"/>
        <v>84.009384611465109</v>
      </c>
      <c r="AA27" s="41">
        <f t="shared" si="21"/>
        <v>85.269525380637091</v>
      </c>
      <c r="AB27" s="41">
        <f t="shared" si="21"/>
        <v>86.548568261346645</v>
      </c>
      <c r="AC27" s="41">
        <f t="shared" si="21"/>
        <v>87.846796785266832</v>
      </c>
      <c r="AD27" s="41">
        <f t="shared" si="21"/>
        <v>89.164498737045847</v>
      </c>
    </row>
    <row r="28" spans="1:31" ht="15.75" customHeight="1" x14ac:dyDescent="0.2">
      <c r="A28" s="9" t="s">
        <v>91</v>
      </c>
      <c r="B28" s="9">
        <v>2400</v>
      </c>
      <c r="C28" s="10">
        <f>(64025*0.08)+64025</f>
        <v>69147</v>
      </c>
      <c r="D28" s="10">
        <f t="shared" ref="D28:AD28" si="22">SUM(C28*1.5%)+C28</f>
        <v>70184.205000000002</v>
      </c>
      <c r="E28" s="10">
        <f t="shared" si="22"/>
        <v>71236.968074999997</v>
      </c>
      <c r="F28" s="10">
        <f t="shared" si="22"/>
        <v>72305.522596124996</v>
      </c>
      <c r="G28" s="10">
        <f t="shared" si="22"/>
        <v>73390.105435066871</v>
      </c>
      <c r="H28" s="10">
        <f t="shared" si="22"/>
        <v>74490.957016592874</v>
      </c>
      <c r="I28" s="10">
        <f t="shared" si="22"/>
        <v>75608.321371841768</v>
      </c>
      <c r="J28" s="10">
        <f t="shared" si="22"/>
        <v>76742.446192419389</v>
      </c>
      <c r="K28" s="10">
        <f t="shared" si="22"/>
        <v>77893.582885305674</v>
      </c>
      <c r="L28" s="10">
        <f t="shared" si="22"/>
        <v>79061.986628585262</v>
      </c>
      <c r="M28" s="10">
        <f t="shared" si="22"/>
        <v>80247.916428014039</v>
      </c>
      <c r="N28" s="10">
        <f t="shared" si="22"/>
        <v>81451.635174434254</v>
      </c>
      <c r="O28" s="10">
        <f t="shared" si="22"/>
        <v>82673.409702050762</v>
      </c>
      <c r="P28" s="10">
        <f t="shared" si="22"/>
        <v>83913.510847581521</v>
      </c>
      <c r="Q28" s="10">
        <f t="shared" si="22"/>
        <v>85172.213510295245</v>
      </c>
      <c r="R28" s="10">
        <f t="shared" si="22"/>
        <v>86449.796712949668</v>
      </c>
      <c r="S28" s="10">
        <f t="shared" si="22"/>
        <v>87746.543663643912</v>
      </c>
      <c r="T28" s="10">
        <f t="shared" si="22"/>
        <v>89062.741818598573</v>
      </c>
      <c r="U28" s="10">
        <f t="shared" si="22"/>
        <v>90398.682945877546</v>
      </c>
      <c r="V28" s="10">
        <f t="shared" si="22"/>
        <v>91754.663190065708</v>
      </c>
      <c r="W28" s="10">
        <f t="shared" si="22"/>
        <v>93130.983137916701</v>
      </c>
      <c r="X28" s="10">
        <f t="shared" si="22"/>
        <v>94527.947884985449</v>
      </c>
      <c r="Y28" s="10">
        <f t="shared" si="22"/>
        <v>95945.867103260229</v>
      </c>
      <c r="Z28" s="10">
        <f t="shared" si="22"/>
        <v>97385.055109809138</v>
      </c>
      <c r="AA28" s="10">
        <f t="shared" si="22"/>
        <v>98845.830936456274</v>
      </c>
      <c r="AB28" s="10">
        <f t="shared" si="22"/>
        <v>100328.51840050312</v>
      </c>
      <c r="AC28" s="10">
        <f t="shared" si="22"/>
        <v>101833.44617651067</v>
      </c>
      <c r="AD28" s="10">
        <f t="shared" si="22"/>
        <v>103360.94786915832</v>
      </c>
    </row>
    <row r="29" spans="1:31" ht="15.75" customHeight="1" x14ac:dyDescent="0.2">
      <c r="A29" s="2" t="s">
        <v>5</v>
      </c>
      <c r="B29" s="11" t="s">
        <v>39</v>
      </c>
      <c r="C29" s="10">
        <f t="shared" ref="C29:AD29" si="23">C28/12</f>
        <v>5762.25</v>
      </c>
      <c r="D29" s="10">
        <f t="shared" si="23"/>
        <v>5848.6837500000001</v>
      </c>
      <c r="E29" s="10">
        <f t="shared" si="23"/>
        <v>5936.4140062500001</v>
      </c>
      <c r="F29" s="10">
        <f t="shared" si="23"/>
        <v>6025.4602163437494</v>
      </c>
      <c r="G29" s="10">
        <f t="shared" si="23"/>
        <v>6115.8421195889059</v>
      </c>
      <c r="H29" s="10">
        <f t="shared" si="23"/>
        <v>6207.5797513827392</v>
      </c>
      <c r="I29" s="10">
        <f t="shared" si="23"/>
        <v>6300.6934476534807</v>
      </c>
      <c r="J29" s="10">
        <f t="shared" si="23"/>
        <v>6395.2038493682821</v>
      </c>
      <c r="K29" s="10">
        <f t="shared" si="23"/>
        <v>6491.1319071088064</v>
      </c>
      <c r="L29" s="10">
        <f t="shared" si="23"/>
        <v>6588.4988857154385</v>
      </c>
      <c r="M29" s="10">
        <f t="shared" si="23"/>
        <v>6687.32636900117</v>
      </c>
      <c r="N29" s="10">
        <f t="shared" si="23"/>
        <v>6787.6362645361878</v>
      </c>
      <c r="O29" s="10">
        <f t="shared" si="23"/>
        <v>6889.4508085042298</v>
      </c>
      <c r="P29" s="10">
        <f t="shared" si="23"/>
        <v>6992.7925706317938</v>
      </c>
      <c r="Q29" s="10">
        <f t="shared" si="23"/>
        <v>7097.6844591912704</v>
      </c>
      <c r="R29" s="10">
        <f t="shared" si="23"/>
        <v>7204.1497260791393</v>
      </c>
      <c r="S29" s="10">
        <f t="shared" si="23"/>
        <v>7312.211971970326</v>
      </c>
      <c r="T29" s="10">
        <f t="shared" si="23"/>
        <v>7421.8951515498811</v>
      </c>
      <c r="U29" s="10">
        <f t="shared" si="23"/>
        <v>7533.2235788231292</v>
      </c>
      <c r="V29" s="10">
        <f t="shared" si="23"/>
        <v>7646.2219325054757</v>
      </c>
      <c r="W29" s="10">
        <f t="shared" si="23"/>
        <v>7760.9152614930581</v>
      </c>
      <c r="X29" s="10">
        <f t="shared" si="23"/>
        <v>7877.3289904154544</v>
      </c>
      <c r="Y29" s="10">
        <f t="shared" si="23"/>
        <v>7995.4889252716857</v>
      </c>
      <c r="Z29" s="10">
        <f t="shared" si="23"/>
        <v>8115.4212591507612</v>
      </c>
      <c r="AA29" s="10">
        <f t="shared" si="23"/>
        <v>8237.1525780380234</v>
      </c>
      <c r="AB29" s="10">
        <f t="shared" si="23"/>
        <v>8360.7098667085938</v>
      </c>
      <c r="AC29" s="10">
        <f t="shared" si="23"/>
        <v>8486.1205147092223</v>
      </c>
      <c r="AD29" s="10">
        <f t="shared" si="23"/>
        <v>8613.4123224298601</v>
      </c>
    </row>
    <row r="30" spans="1:31" ht="15.75" customHeight="1" x14ac:dyDescent="0.2">
      <c r="A30" s="2"/>
      <c r="B30" s="11" t="s">
        <v>40</v>
      </c>
      <c r="C30" s="10">
        <f t="shared" ref="C30:AD30" si="24">+C29/2</f>
        <v>2881.125</v>
      </c>
      <c r="D30" s="10">
        <f t="shared" si="24"/>
        <v>2924.3418750000001</v>
      </c>
      <c r="E30" s="10">
        <f t="shared" si="24"/>
        <v>2968.207003125</v>
      </c>
      <c r="F30" s="10">
        <f t="shared" si="24"/>
        <v>3012.7301081718747</v>
      </c>
      <c r="G30" s="10">
        <f t="shared" si="24"/>
        <v>3057.921059794453</v>
      </c>
      <c r="H30" s="10">
        <f t="shared" si="24"/>
        <v>3103.7898756913696</v>
      </c>
      <c r="I30" s="10">
        <f t="shared" si="24"/>
        <v>3150.3467238267403</v>
      </c>
      <c r="J30" s="10">
        <f t="shared" si="24"/>
        <v>3197.6019246841411</v>
      </c>
      <c r="K30" s="10">
        <f t="shared" si="24"/>
        <v>3245.5659535544032</v>
      </c>
      <c r="L30" s="10">
        <f t="shared" si="24"/>
        <v>3294.2494428577193</v>
      </c>
      <c r="M30" s="10">
        <f t="shared" si="24"/>
        <v>3343.663184500585</v>
      </c>
      <c r="N30" s="10">
        <f t="shared" si="24"/>
        <v>3393.8181322680939</v>
      </c>
      <c r="O30" s="10">
        <f t="shared" si="24"/>
        <v>3444.7254042521149</v>
      </c>
      <c r="P30" s="10">
        <f t="shared" si="24"/>
        <v>3496.3962853158969</v>
      </c>
      <c r="Q30" s="10">
        <f t="shared" si="24"/>
        <v>3548.8422295956352</v>
      </c>
      <c r="R30" s="10">
        <f t="shared" si="24"/>
        <v>3602.0748630395697</v>
      </c>
      <c r="S30" s="10">
        <f t="shared" si="24"/>
        <v>3656.105985985163</v>
      </c>
      <c r="T30" s="10">
        <f t="shared" si="24"/>
        <v>3710.9475757749406</v>
      </c>
      <c r="U30" s="10">
        <f t="shared" si="24"/>
        <v>3766.6117894115646</v>
      </c>
      <c r="V30" s="10">
        <f t="shared" si="24"/>
        <v>3823.1109662527379</v>
      </c>
      <c r="W30" s="10">
        <f t="shared" si="24"/>
        <v>3880.457630746529</v>
      </c>
      <c r="X30" s="10">
        <f t="shared" si="24"/>
        <v>3938.6644952077272</v>
      </c>
      <c r="Y30" s="10">
        <f t="shared" si="24"/>
        <v>3997.7444626358429</v>
      </c>
      <c r="Z30" s="10">
        <f t="shared" si="24"/>
        <v>4057.7106295753806</v>
      </c>
      <c r="AA30" s="10">
        <f t="shared" si="24"/>
        <v>4118.5762890190117</v>
      </c>
      <c r="AB30" s="10">
        <f t="shared" si="24"/>
        <v>4180.3549333542969</v>
      </c>
      <c r="AC30" s="10">
        <f t="shared" si="24"/>
        <v>4243.0602573546112</v>
      </c>
      <c r="AD30" s="10">
        <f t="shared" si="24"/>
        <v>4306.70616121493</v>
      </c>
    </row>
    <row r="31" spans="1:31" ht="15.75" customHeight="1" x14ac:dyDescent="0.2">
      <c r="A31" s="17"/>
      <c r="B31" s="13" t="s">
        <v>42</v>
      </c>
      <c r="C31" s="41">
        <f t="shared" ref="C31:AD31" si="25">+C30/$B$7</f>
        <v>35.866114776546745</v>
      </c>
      <c r="D31" s="41">
        <f t="shared" si="25"/>
        <v>36.404106498194949</v>
      </c>
      <c r="E31" s="41">
        <f t="shared" si="25"/>
        <v>36.95016809566787</v>
      </c>
      <c r="F31" s="41">
        <f t="shared" si="25"/>
        <v>37.504420617102888</v>
      </c>
      <c r="G31" s="41">
        <f t="shared" si="25"/>
        <v>38.066986926359434</v>
      </c>
      <c r="H31" s="41">
        <f t="shared" si="25"/>
        <v>38.637991730254818</v>
      </c>
      <c r="I31" s="41">
        <f t="shared" si="25"/>
        <v>39.217561606208648</v>
      </c>
      <c r="J31" s="41">
        <f t="shared" si="25"/>
        <v>39.805825030301769</v>
      </c>
      <c r="K31" s="41">
        <f t="shared" si="25"/>
        <v>40.402912405756297</v>
      </c>
      <c r="L31" s="41">
        <f t="shared" si="25"/>
        <v>41.008956091842641</v>
      </c>
      <c r="M31" s="41">
        <f t="shared" si="25"/>
        <v>41.624090433220282</v>
      </c>
      <c r="N31" s="41">
        <f t="shared" si="25"/>
        <v>42.248451789718587</v>
      </c>
      <c r="O31" s="41">
        <f t="shared" si="25"/>
        <v>42.882178566564356</v>
      </c>
      <c r="P31" s="41">
        <f t="shared" si="25"/>
        <v>43.525411245062827</v>
      </c>
      <c r="Q31" s="41">
        <f t="shared" si="25"/>
        <v>44.178292413738767</v>
      </c>
      <c r="R31" s="41">
        <f t="shared" si="25"/>
        <v>44.840966799944852</v>
      </c>
      <c r="S31" s="41">
        <f t="shared" si="25"/>
        <v>45.513581301944022</v>
      </c>
      <c r="T31" s="41">
        <f t="shared" si="25"/>
        <v>46.19628502147318</v>
      </c>
      <c r="U31" s="41">
        <f t="shared" si="25"/>
        <v>46.889229296795278</v>
      </c>
      <c r="V31" s="41">
        <f t="shared" si="25"/>
        <v>47.592567736247204</v>
      </c>
      <c r="W31" s="41">
        <f t="shared" si="25"/>
        <v>48.306456252290914</v>
      </c>
      <c r="X31" s="41">
        <f t="shared" si="25"/>
        <v>49.031053096075283</v>
      </c>
      <c r="Y31" s="41">
        <f t="shared" si="25"/>
        <v>49.766518892516409</v>
      </c>
      <c r="Z31" s="41">
        <f t="shared" si="25"/>
        <v>50.513016675904154</v>
      </c>
      <c r="AA31" s="41">
        <f t="shared" si="25"/>
        <v>51.270711926042722</v>
      </c>
      <c r="AB31" s="41">
        <f t="shared" si="25"/>
        <v>52.039772604933361</v>
      </c>
      <c r="AC31" s="41">
        <f t="shared" si="25"/>
        <v>52.820369194007363</v>
      </c>
      <c r="AD31" s="41">
        <f t="shared" si="25"/>
        <v>53.612674731917465</v>
      </c>
    </row>
    <row r="32" spans="1:31" ht="15.75" customHeight="1" x14ac:dyDescent="0.2">
      <c r="A32" s="9" t="s">
        <v>92</v>
      </c>
      <c r="B32" s="9">
        <v>2300</v>
      </c>
      <c r="C32" s="10">
        <f>(90770*0.08)+90770</f>
        <v>98031.6</v>
      </c>
      <c r="D32" s="10">
        <f t="shared" ref="D32:AD32" si="26">SUM(C32*1.5%)+C32</f>
        <v>99502.074000000008</v>
      </c>
      <c r="E32" s="10">
        <f t="shared" si="26"/>
        <v>100994.60511</v>
      </c>
      <c r="F32" s="10">
        <f t="shared" si="26"/>
        <v>102509.52418665</v>
      </c>
      <c r="G32" s="10">
        <f t="shared" si="26"/>
        <v>104047.16704944975</v>
      </c>
      <c r="H32" s="10">
        <f t="shared" si="26"/>
        <v>105607.87455519151</v>
      </c>
      <c r="I32" s="10">
        <f t="shared" si="26"/>
        <v>107191.99267351937</v>
      </c>
      <c r="J32" s="10">
        <f t="shared" si="26"/>
        <v>108799.87256362216</v>
      </c>
      <c r="K32" s="10">
        <f t="shared" si="26"/>
        <v>110431.8706520765</v>
      </c>
      <c r="L32" s="10">
        <f t="shared" si="26"/>
        <v>112088.34871185764</v>
      </c>
      <c r="M32" s="10">
        <f t="shared" si="26"/>
        <v>113769.6739425355</v>
      </c>
      <c r="N32" s="10">
        <f t="shared" si="26"/>
        <v>115476.21905167354</v>
      </c>
      <c r="O32" s="10">
        <f t="shared" si="26"/>
        <v>117208.36233744865</v>
      </c>
      <c r="P32" s="10">
        <f t="shared" si="26"/>
        <v>118966.48777251037</v>
      </c>
      <c r="Q32" s="10">
        <f t="shared" si="26"/>
        <v>120750.98508909803</v>
      </c>
      <c r="R32" s="10">
        <f t="shared" si="26"/>
        <v>122562.2498654345</v>
      </c>
      <c r="S32" s="10">
        <f t="shared" si="26"/>
        <v>124400.68361341601</v>
      </c>
      <c r="T32" s="10">
        <f t="shared" si="26"/>
        <v>126266.69386761726</v>
      </c>
      <c r="U32" s="10">
        <f t="shared" si="26"/>
        <v>128160.69427563151</v>
      </c>
      <c r="V32" s="10">
        <f t="shared" si="26"/>
        <v>130083.10468976598</v>
      </c>
      <c r="W32" s="10">
        <f t="shared" si="26"/>
        <v>132034.35126011248</v>
      </c>
      <c r="X32" s="10">
        <f t="shared" si="26"/>
        <v>134014.86652901417</v>
      </c>
      <c r="Y32" s="10">
        <f t="shared" si="26"/>
        <v>136025.08952694939</v>
      </c>
      <c r="Z32" s="10">
        <f t="shared" si="26"/>
        <v>138065.46586985362</v>
      </c>
      <c r="AA32" s="10">
        <f t="shared" si="26"/>
        <v>140136.44785790142</v>
      </c>
      <c r="AB32" s="10">
        <f t="shared" si="26"/>
        <v>142238.49457576993</v>
      </c>
      <c r="AC32" s="10">
        <f t="shared" si="26"/>
        <v>144372.07199440649</v>
      </c>
      <c r="AD32" s="10">
        <f t="shared" si="26"/>
        <v>146537.65307432259</v>
      </c>
    </row>
    <row r="33" spans="1:31" ht="15.75" customHeight="1" x14ac:dyDescent="0.2">
      <c r="A33" s="16" t="s">
        <v>5</v>
      </c>
      <c r="B33" s="13" t="s">
        <v>39</v>
      </c>
      <c r="C33" s="10">
        <f t="shared" ref="C33:AD33" si="27">C32/12</f>
        <v>8169.3</v>
      </c>
      <c r="D33" s="10">
        <f t="shared" si="27"/>
        <v>8291.8395</v>
      </c>
      <c r="E33" s="10">
        <f t="shared" si="27"/>
        <v>8416.2170925000009</v>
      </c>
      <c r="F33" s="10">
        <f t="shared" si="27"/>
        <v>8542.4603488875</v>
      </c>
      <c r="G33" s="10">
        <f t="shared" si="27"/>
        <v>8670.5972541208121</v>
      </c>
      <c r="H33" s="10">
        <f t="shared" si="27"/>
        <v>8800.6562129326248</v>
      </c>
      <c r="I33" s="10">
        <f t="shared" si="27"/>
        <v>8932.6660561266144</v>
      </c>
      <c r="J33" s="10">
        <f t="shared" si="27"/>
        <v>9066.6560469685137</v>
      </c>
      <c r="K33" s="10">
        <f t="shared" si="27"/>
        <v>9202.6558876730414</v>
      </c>
      <c r="L33" s="10">
        <f t="shared" si="27"/>
        <v>9340.6957259881365</v>
      </c>
      <c r="M33" s="10">
        <f t="shared" si="27"/>
        <v>9480.8061618779593</v>
      </c>
      <c r="N33" s="10">
        <f t="shared" si="27"/>
        <v>9623.0182543061292</v>
      </c>
      <c r="O33" s="10">
        <f t="shared" si="27"/>
        <v>9767.3635281207207</v>
      </c>
      <c r="P33" s="10">
        <f t="shared" si="27"/>
        <v>9913.8739810425304</v>
      </c>
      <c r="Q33" s="10">
        <f t="shared" si="27"/>
        <v>10062.582090758169</v>
      </c>
      <c r="R33" s="10">
        <f t="shared" si="27"/>
        <v>10213.520822119541</v>
      </c>
      <c r="S33" s="10">
        <f t="shared" si="27"/>
        <v>10366.723634451335</v>
      </c>
      <c r="T33" s="10">
        <f t="shared" si="27"/>
        <v>10522.224488968104</v>
      </c>
      <c r="U33" s="10">
        <f t="shared" si="27"/>
        <v>10680.057856302627</v>
      </c>
      <c r="V33" s="10">
        <f t="shared" si="27"/>
        <v>10840.258724147165</v>
      </c>
      <c r="W33" s="10">
        <f t="shared" si="27"/>
        <v>11002.862605009374</v>
      </c>
      <c r="X33" s="10">
        <f t="shared" si="27"/>
        <v>11167.905544084513</v>
      </c>
      <c r="Y33" s="10">
        <f t="shared" si="27"/>
        <v>11335.424127245782</v>
      </c>
      <c r="Z33" s="10">
        <f t="shared" si="27"/>
        <v>11505.455489154469</v>
      </c>
      <c r="AA33" s="10">
        <f t="shared" si="27"/>
        <v>11678.037321491785</v>
      </c>
      <c r="AB33" s="10">
        <f t="shared" si="27"/>
        <v>11853.207881314162</v>
      </c>
      <c r="AC33" s="10">
        <f t="shared" si="27"/>
        <v>12031.005999533874</v>
      </c>
      <c r="AD33" s="10">
        <f t="shared" si="27"/>
        <v>12211.471089526882</v>
      </c>
    </row>
    <row r="34" spans="1:31" ht="15.75" customHeight="1" x14ac:dyDescent="0.2">
      <c r="A34" s="16"/>
      <c r="B34" s="11" t="s">
        <v>40</v>
      </c>
      <c r="C34" s="10">
        <f t="shared" ref="C34:AD34" si="28">+C33/2</f>
        <v>4084.65</v>
      </c>
      <c r="D34" s="10">
        <f t="shared" si="28"/>
        <v>4145.91975</v>
      </c>
      <c r="E34" s="10">
        <f t="shared" si="28"/>
        <v>4208.1085462500005</v>
      </c>
      <c r="F34" s="10">
        <f t="shared" si="28"/>
        <v>4271.23017444375</v>
      </c>
      <c r="G34" s="10">
        <f t="shared" si="28"/>
        <v>4335.298627060406</v>
      </c>
      <c r="H34" s="10">
        <f t="shared" si="28"/>
        <v>4400.3281064663124</v>
      </c>
      <c r="I34" s="10">
        <f t="shared" si="28"/>
        <v>4466.3330280633072</v>
      </c>
      <c r="J34" s="10">
        <f t="shared" si="28"/>
        <v>4533.3280234842568</v>
      </c>
      <c r="K34" s="10">
        <f t="shared" si="28"/>
        <v>4601.3279438365207</v>
      </c>
      <c r="L34" s="10">
        <f t="shared" si="28"/>
        <v>4670.3478629940682</v>
      </c>
      <c r="M34" s="10">
        <f t="shared" si="28"/>
        <v>4740.4030809389797</v>
      </c>
      <c r="N34" s="10">
        <f t="shared" si="28"/>
        <v>4811.5091271530646</v>
      </c>
      <c r="O34" s="10">
        <f t="shared" si="28"/>
        <v>4883.6817640603604</v>
      </c>
      <c r="P34" s="10">
        <f t="shared" si="28"/>
        <v>4956.9369905212652</v>
      </c>
      <c r="Q34" s="10">
        <f t="shared" si="28"/>
        <v>5031.2910453790846</v>
      </c>
      <c r="R34" s="10">
        <f t="shared" si="28"/>
        <v>5106.7604110597704</v>
      </c>
      <c r="S34" s="10">
        <f t="shared" si="28"/>
        <v>5183.3618172256674</v>
      </c>
      <c r="T34" s="10">
        <f t="shared" si="28"/>
        <v>5261.1122444840521</v>
      </c>
      <c r="U34" s="10">
        <f t="shared" si="28"/>
        <v>5340.0289281513133</v>
      </c>
      <c r="V34" s="10">
        <f t="shared" si="28"/>
        <v>5420.1293620735823</v>
      </c>
      <c r="W34" s="10">
        <f t="shared" si="28"/>
        <v>5501.4313025046868</v>
      </c>
      <c r="X34" s="10">
        <f t="shared" si="28"/>
        <v>5583.9527720422566</v>
      </c>
      <c r="Y34" s="10">
        <f t="shared" si="28"/>
        <v>5667.712063622891</v>
      </c>
      <c r="Z34" s="10">
        <f t="shared" si="28"/>
        <v>5752.7277445772343</v>
      </c>
      <c r="AA34" s="10">
        <f t="shared" si="28"/>
        <v>5839.0186607458927</v>
      </c>
      <c r="AB34" s="10">
        <f t="shared" si="28"/>
        <v>5926.6039406570808</v>
      </c>
      <c r="AC34" s="10">
        <f t="shared" si="28"/>
        <v>6015.5029997669371</v>
      </c>
      <c r="AD34" s="10">
        <f t="shared" si="28"/>
        <v>6105.7355447634409</v>
      </c>
    </row>
    <row r="35" spans="1:31" ht="15.75" customHeight="1" x14ac:dyDescent="0.2">
      <c r="A35" s="17"/>
      <c r="B35" s="13" t="s">
        <v>42</v>
      </c>
      <c r="C35" s="41">
        <f t="shared" ref="C35:AD35" si="29">+C34/$B$7</f>
        <v>50.848375451263543</v>
      </c>
      <c r="D35" s="41">
        <f t="shared" si="29"/>
        <v>51.611101083032494</v>
      </c>
      <c r="E35" s="41">
        <f t="shared" si="29"/>
        <v>52.385267599277988</v>
      </c>
      <c r="F35" s="41">
        <f t="shared" si="29"/>
        <v>53.171046613267151</v>
      </c>
      <c r="G35" s="41">
        <f t="shared" si="29"/>
        <v>53.968612312466156</v>
      </c>
      <c r="H35" s="41">
        <f t="shared" si="29"/>
        <v>54.77814149715315</v>
      </c>
      <c r="I35" s="41">
        <f t="shared" si="29"/>
        <v>55.599813619610451</v>
      </c>
      <c r="J35" s="41">
        <f t="shared" si="29"/>
        <v>56.433810823904608</v>
      </c>
      <c r="K35" s="41">
        <f t="shared" si="29"/>
        <v>57.280317986263178</v>
      </c>
      <c r="L35" s="41">
        <f t="shared" si="29"/>
        <v>58.139522756057119</v>
      </c>
      <c r="M35" s="41">
        <f t="shared" si="29"/>
        <v>59.011615597397977</v>
      </c>
      <c r="N35" s="41">
        <f t="shared" si="29"/>
        <v>59.896789831358952</v>
      </c>
      <c r="O35" s="41">
        <f t="shared" si="29"/>
        <v>60.795241678829335</v>
      </c>
      <c r="P35" s="41">
        <f t="shared" si="29"/>
        <v>61.707170304011768</v>
      </c>
      <c r="Q35" s="41">
        <f t="shared" si="29"/>
        <v>62.632777858571949</v>
      </c>
      <c r="R35" s="41">
        <f t="shared" si="29"/>
        <v>63.572269526450526</v>
      </c>
      <c r="S35" s="41">
        <f t="shared" si="29"/>
        <v>64.525853569347291</v>
      </c>
      <c r="T35" s="41">
        <f t="shared" si="29"/>
        <v>65.493741372887499</v>
      </c>
      <c r="U35" s="41">
        <f t="shared" si="29"/>
        <v>66.476147493480809</v>
      </c>
      <c r="V35" s="41">
        <f t="shared" si="29"/>
        <v>67.473289705883019</v>
      </c>
      <c r="W35" s="41">
        <f t="shared" si="29"/>
        <v>68.485389051471273</v>
      </c>
      <c r="X35" s="41">
        <f t="shared" si="29"/>
        <v>69.512669887243334</v>
      </c>
      <c r="Y35" s="41">
        <f t="shared" si="29"/>
        <v>70.555359935551991</v>
      </c>
      <c r="Z35" s="41">
        <f t="shared" si="29"/>
        <v>71.613690334585272</v>
      </c>
      <c r="AA35" s="41">
        <f t="shared" si="29"/>
        <v>72.687895689604048</v>
      </c>
      <c r="AB35" s="41">
        <f t="shared" si="29"/>
        <v>73.778214124948107</v>
      </c>
      <c r="AC35" s="41">
        <f t="shared" si="29"/>
        <v>74.884887336822317</v>
      </c>
      <c r="AD35" s="41">
        <f t="shared" si="29"/>
        <v>76.008160646874657</v>
      </c>
    </row>
    <row r="36" spans="1:31" ht="15.75" customHeight="1" x14ac:dyDescent="0.2">
      <c r="A36" s="9" t="s">
        <v>93</v>
      </c>
      <c r="B36" s="9">
        <v>1200</v>
      </c>
      <c r="C36" s="10">
        <v>69845.45</v>
      </c>
      <c r="D36" s="10">
        <v>70909.09</v>
      </c>
      <c r="E36" s="10">
        <f t="shared" ref="E36:AD36" si="30">SUM(D36*1.5%)+D36</f>
        <v>71972.726349999997</v>
      </c>
      <c r="F36" s="10">
        <f t="shared" si="30"/>
        <v>73052.31724525</v>
      </c>
      <c r="G36" s="10">
        <f t="shared" si="30"/>
        <v>74148.102003928754</v>
      </c>
      <c r="H36" s="10">
        <f t="shared" si="30"/>
        <v>75260.323533987685</v>
      </c>
      <c r="I36" s="10">
        <f t="shared" si="30"/>
        <v>76389.228386997507</v>
      </c>
      <c r="J36" s="10">
        <f t="shared" si="30"/>
        <v>77535.06681280247</v>
      </c>
      <c r="K36" s="10">
        <f t="shared" si="30"/>
        <v>78698.09281499451</v>
      </c>
      <c r="L36" s="10">
        <f t="shared" si="30"/>
        <v>79878.564207219431</v>
      </c>
      <c r="M36" s="10">
        <f t="shared" si="30"/>
        <v>81076.742670327716</v>
      </c>
      <c r="N36" s="10">
        <f t="shared" si="30"/>
        <v>82292.893810382637</v>
      </c>
      <c r="O36" s="10">
        <f t="shared" si="30"/>
        <v>83527.287217538382</v>
      </c>
      <c r="P36" s="10">
        <f t="shared" si="30"/>
        <v>84780.196525801453</v>
      </c>
      <c r="Q36" s="10">
        <f t="shared" si="30"/>
        <v>86051.899473688478</v>
      </c>
      <c r="R36" s="10">
        <f t="shared" si="30"/>
        <v>87342.677965793802</v>
      </c>
      <c r="S36" s="10">
        <f t="shared" si="30"/>
        <v>88652.818135280715</v>
      </c>
      <c r="T36" s="10">
        <f t="shared" si="30"/>
        <v>89982.610407309927</v>
      </c>
      <c r="U36" s="10">
        <f t="shared" si="30"/>
        <v>91332.349563419571</v>
      </c>
      <c r="V36" s="10">
        <f t="shared" si="30"/>
        <v>92702.334806870858</v>
      </c>
      <c r="W36" s="10">
        <f t="shared" si="30"/>
        <v>94092.869828973926</v>
      </c>
      <c r="X36" s="10">
        <f t="shared" si="30"/>
        <v>95504.262876408538</v>
      </c>
      <c r="Y36" s="10">
        <f t="shared" si="30"/>
        <v>96936.82681955467</v>
      </c>
      <c r="Z36" s="10">
        <f t="shared" si="30"/>
        <v>98390.879221847994</v>
      </c>
      <c r="AA36" s="10">
        <f t="shared" si="30"/>
        <v>99866.742410175721</v>
      </c>
      <c r="AB36" s="10">
        <f t="shared" si="30"/>
        <v>101364.74354632836</v>
      </c>
      <c r="AC36" s="10">
        <f t="shared" si="30"/>
        <v>102885.21469952329</v>
      </c>
      <c r="AD36" s="10">
        <f t="shared" si="30"/>
        <v>104428.49292001614</v>
      </c>
    </row>
    <row r="37" spans="1:31" ht="15.75" customHeight="1" x14ac:dyDescent="0.2">
      <c r="A37" s="2" t="s">
        <v>5</v>
      </c>
      <c r="B37" s="11" t="s">
        <v>39</v>
      </c>
      <c r="C37" s="10">
        <f t="shared" ref="C37:AD37" si="31">C36/11</f>
        <v>6349.5863636363638</v>
      </c>
      <c r="D37" s="10">
        <f t="shared" si="31"/>
        <v>6446.2809090909086</v>
      </c>
      <c r="E37" s="10">
        <f t="shared" si="31"/>
        <v>6542.9751227272727</v>
      </c>
      <c r="F37" s="10">
        <f t="shared" si="31"/>
        <v>6641.1197495681818</v>
      </c>
      <c r="G37" s="10">
        <f t="shared" si="31"/>
        <v>6740.7365458117047</v>
      </c>
      <c r="H37" s="10">
        <f t="shared" si="31"/>
        <v>6841.8475939988803</v>
      </c>
      <c r="I37" s="10">
        <f t="shared" si="31"/>
        <v>6944.4753079088641</v>
      </c>
      <c r="J37" s="10">
        <f t="shared" si="31"/>
        <v>7048.6424375274973</v>
      </c>
      <c r="K37" s="10">
        <f t="shared" si="31"/>
        <v>7154.37207409041</v>
      </c>
      <c r="L37" s="10">
        <f t="shared" si="31"/>
        <v>7261.6876552017666</v>
      </c>
      <c r="M37" s="10">
        <f t="shared" si="31"/>
        <v>7370.6129700297925</v>
      </c>
      <c r="N37" s="10">
        <f t="shared" si="31"/>
        <v>7481.17216458024</v>
      </c>
      <c r="O37" s="10">
        <f t="shared" si="31"/>
        <v>7593.3897470489437</v>
      </c>
      <c r="P37" s="10">
        <f t="shared" si="31"/>
        <v>7707.2905932546773</v>
      </c>
      <c r="Q37" s="10">
        <f t="shared" si="31"/>
        <v>7822.8999521534979</v>
      </c>
      <c r="R37" s="10">
        <f t="shared" si="31"/>
        <v>7940.2434514358001</v>
      </c>
      <c r="S37" s="10">
        <f t="shared" si="31"/>
        <v>8059.3471032073376</v>
      </c>
      <c r="T37" s="10">
        <f t="shared" si="31"/>
        <v>8180.2373097554482</v>
      </c>
      <c r="U37" s="10">
        <f t="shared" si="31"/>
        <v>8302.9408694017784</v>
      </c>
      <c r="V37" s="10">
        <f t="shared" si="31"/>
        <v>8427.4849824428056</v>
      </c>
      <c r="W37" s="10">
        <f t="shared" si="31"/>
        <v>8553.8972571794475</v>
      </c>
      <c r="X37" s="10">
        <f t="shared" si="31"/>
        <v>8682.2057160371405</v>
      </c>
      <c r="Y37" s="10">
        <f t="shared" si="31"/>
        <v>8812.4388017776964</v>
      </c>
      <c r="Z37" s="10">
        <f t="shared" si="31"/>
        <v>8944.6253838043631</v>
      </c>
      <c r="AA37" s="10">
        <f t="shared" si="31"/>
        <v>9078.7947645614295</v>
      </c>
      <c r="AB37" s="10">
        <f t="shared" si="31"/>
        <v>9214.9766860298514</v>
      </c>
      <c r="AC37" s="10">
        <f t="shared" si="31"/>
        <v>9353.2013363202987</v>
      </c>
      <c r="AD37" s="10">
        <f t="shared" si="31"/>
        <v>9493.4993563651042</v>
      </c>
    </row>
    <row r="38" spans="1:31" ht="15.75" customHeight="1" x14ac:dyDescent="0.2">
      <c r="A38" s="2"/>
      <c r="B38" s="11" t="s">
        <v>40</v>
      </c>
      <c r="C38" s="10">
        <f t="shared" ref="C38:AD38" si="32">+C37/2</f>
        <v>3174.7931818181819</v>
      </c>
      <c r="D38" s="10">
        <f t="shared" si="32"/>
        <v>3223.1404545454543</v>
      </c>
      <c r="E38" s="10">
        <f t="shared" si="32"/>
        <v>3271.4875613636364</v>
      </c>
      <c r="F38" s="10">
        <f t="shared" si="32"/>
        <v>3320.5598747840909</v>
      </c>
      <c r="G38" s="10">
        <f t="shared" si="32"/>
        <v>3370.3682729058523</v>
      </c>
      <c r="H38" s="10">
        <f t="shared" si="32"/>
        <v>3420.9237969994401</v>
      </c>
      <c r="I38" s="10">
        <f t="shared" si="32"/>
        <v>3472.2376539544321</v>
      </c>
      <c r="J38" s="10">
        <f t="shared" si="32"/>
        <v>3524.3212187637487</v>
      </c>
      <c r="K38" s="10">
        <f t="shared" si="32"/>
        <v>3577.186037045205</v>
      </c>
      <c r="L38" s="10">
        <f t="shared" si="32"/>
        <v>3630.8438276008833</v>
      </c>
      <c r="M38" s="10">
        <f t="shared" si="32"/>
        <v>3685.3064850148962</v>
      </c>
      <c r="N38" s="10">
        <f t="shared" si="32"/>
        <v>3740.58608229012</v>
      </c>
      <c r="O38" s="10">
        <f t="shared" si="32"/>
        <v>3796.6948735244719</v>
      </c>
      <c r="P38" s="10">
        <f t="shared" si="32"/>
        <v>3853.6452966273387</v>
      </c>
      <c r="Q38" s="10">
        <f t="shared" si="32"/>
        <v>3911.449976076749</v>
      </c>
      <c r="R38" s="10">
        <f t="shared" si="32"/>
        <v>3970.1217257179001</v>
      </c>
      <c r="S38" s="10">
        <f t="shared" si="32"/>
        <v>4029.6735516036688</v>
      </c>
      <c r="T38" s="10">
        <f t="shared" si="32"/>
        <v>4090.1186548777241</v>
      </c>
      <c r="U38" s="10">
        <f t="shared" si="32"/>
        <v>4151.4704347008892</v>
      </c>
      <c r="V38" s="10">
        <f t="shared" si="32"/>
        <v>4213.7424912214028</v>
      </c>
      <c r="W38" s="10">
        <f t="shared" si="32"/>
        <v>4276.9486285897237</v>
      </c>
      <c r="X38" s="10">
        <f t="shared" si="32"/>
        <v>4341.1028580185703</v>
      </c>
      <c r="Y38" s="10">
        <f t="shared" si="32"/>
        <v>4406.2194008888482</v>
      </c>
      <c r="Z38" s="10">
        <f t="shared" si="32"/>
        <v>4472.3126919021815</v>
      </c>
      <c r="AA38" s="10">
        <f t="shared" si="32"/>
        <v>4539.3973822807147</v>
      </c>
      <c r="AB38" s="10">
        <f t="shared" si="32"/>
        <v>4607.4883430149257</v>
      </c>
      <c r="AC38" s="10">
        <f t="shared" si="32"/>
        <v>4676.6006681601493</v>
      </c>
      <c r="AD38" s="10">
        <f t="shared" si="32"/>
        <v>4746.7496781825521</v>
      </c>
    </row>
    <row r="39" spans="1:31" ht="15.75" customHeight="1" x14ac:dyDescent="0.2">
      <c r="B39" s="13" t="s">
        <v>42</v>
      </c>
      <c r="C39" s="41">
        <f t="shared" ref="C39:AD39" si="33">+C38/$C$8</f>
        <v>42.588948713101907</v>
      </c>
      <c r="D39" s="41">
        <f t="shared" si="33"/>
        <v>43.23751364337587</v>
      </c>
      <c r="E39" s="41">
        <f t="shared" si="33"/>
        <v>43.886076348026513</v>
      </c>
      <c r="F39" s="41">
        <f t="shared" si="33"/>
        <v>44.544367493246909</v>
      </c>
      <c r="G39" s="41">
        <f t="shared" si="33"/>
        <v>45.212533005645611</v>
      </c>
      <c r="H39" s="41">
        <f t="shared" si="33"/>
        <v>45.890721000730295</v>
      </c>
      <c r="I39" s="41">
        <f t="shared" si="33"/>
        <v>46.579081815741255</v>
      </c>
      <c r="J39" s="41">
        <f t="shared" si="33"/>
        <v>47.277768042977378</v>
      </c>
      <c r="K39" s="41">
        <f t="shared" si="33"/>
        <v>47.986934563622036</v>
      </c>
      <c r="L39" s="41">
        <f t="shared" si="33"/>
        <v>48.706738582076376</v>
      </c>
      <c r="M39" s="41">
        <f t="shared" si="33"/>
        <v>49.437339660807517</v>
      </c>
      <c r="N39" s="41">
        <f t="shared" si="33"/>
        <v>50.178899755719634</v>
      </c>
      <c r="O39" s="41">
        <f t="shared" si="33"/>
        <v>50.931583252055425</v>
      </c>
      <c r="P39" s="41">
        <f t="shared" si="33"/>
        <v>51.695557000836253</v>
      </c>
      <c r="Q39" s="41">
        <f t="shared" si="33"/>
        <v>52.470990355848798</v>
      </c>
      <c r="R39" s="41">
        <f t="shared" si="33"/>
        <v>53.25805521118653</v>
      </c>
      <c r="S39" s="41">
        <f t="shared" si="33"/>
        <v>54.05692603935433</v>
      </c>
      <c r="T39" s="41">
        <f t="shared" si="33"/>
        <v>54.867779929944653</v>
      </c>
      <c r="U39" s="41">
        <f t="shared" si="33"/>
        <v>55.690796628893807</v>
      </c>
      <c r="V39" s="41">
        <f t="shared" si="33"/>
        <v>56.52615857832722</v>
      </c>
      <c r="W39" s="41">
        <f t="shared" si="33"/>
        <v>57.374050957002126</v>
      </c>
      <c r="X39" s="41">
        <f t="shared" si="33"/>
        <v>58.23466172135717</v>
      </c>
      <c r="Y39" s="41">
        <f t="shared" si="33"/>
        <v>59.108181647177517</v>
      </c>
      <c r="Z39" s="41">
        <f t="shared" si="33"/>
        <v>59.994804371885188</v>
      </c>
      <c r="AA39" s="41">
        <f t="shared" si="33"/>
        <v>60.894726437463476</v>
      </c>
      <c r="AB39" s="41">
        <f t="shared" si="33"/>
        <v>61.808147334025428</v>
      </c>
      <c r="AC39" s="41">
        <f t="shared" si="33"/>
        <v>62.735269544035809</v>
      </c>
      <c r="AD39" s="41">
        <f t="shared" si="33"/>
        <v>63.676298587196349</v>
      </c>
    </row>
    <row r="40" spans="1:31" ht="15.75" customHeight="1" x14ac:dyDescent="0.2">
      <c r="A40" s="9" t="s">
        <v>59</v>
      </c>
      <c r="B40" s="9">
        <v>2400</v>
      </c>
      <c r="C40" s="10">
        <v>70000</v>
      </c>
      <c r="D40" s="10">
        <f>SUM(C40*0.015)+C40</f>
        <v>71050</v>
      </c>
      <c r="E40" s="10">
        <f t="shared" ref="E40:AD40" si="34">SUM(D40*1.5%)+D40</f>
        <v>72115.75</v>
      </c>
      <c r="F40" s="10">
        <f t="shared" si="34"/>
        <v>73197.486250000002</v>
      </c>
      <c r="G40" s="10">
        <f t="shared" si="34"/>
        <v>74295.448543749997</v>
      </c>
      <c r="H40" s="10">
        <f t="shared" si="34"/>
        <v>75409.880271906251</v>
      </c>
      <c r="I40" s="10">
        <f t="shared" si="34"/>
        <v>76541.028475984844</v>
      </c>
      <c r="J40" s="10">
        <f t="shared" si="34"/>
        <v>77689.143903124612</v>
      </c>
      <c r="K40" s="10">
        <f t="shared" si="34"/>
        <v>78854.481061671482</v>
      </c>
      <c r="L40" s="10">
        <f t="shared" si="34"/>
        <v>80037.29827759655</v>
      </c>
      <c r="M40" s="10">
        <f t="shared" si="34"/>
        <v>81237.857751760501</v>
      </c>
      <c r="N40" s="10">
        <f t="shared" si="34"/>
        <v>82456.425618036912</v>
      </c>
      <c r="O40" s="10">
        <f t="shared" si="34"/>
        <v>83693.272002307465</v>
      </c>
      <c r="P40" s="10">
        <f t="shared" si="34"/>
        <v>84948.671082342073</v>
      </c>
      <c r="Q40" s="10">
        <f t="shared" si="34"/>
        <v>86222.901148577206</v>
      </c>
      <c r="R40" s="10">
        <f t="shared" si="34"/>
        <v>87516.244665805862</v>
      </c>
      <c r="S40" s="10">
        <f t="shared" si="34"/>
        <v>88828.98833579295</v>
      </c>
      <c r="T40" s="10">
        <f t="shared" si="34"/>
        <v>90161.423160829843</v>
      </c>
      <c r="U40" s="10">
        <f t="shared" si="34"/>
        <v>91513.844508242284</v>
      </c>
      <c r="V40" s="10">
        <f t="shared" si="34"/>
        <v>92886.552175865916</v>
      </c>
      <c r="W40" s="10">
        <f t="shared" si="34"/>
        <v>94279.850458503905</v>
      </c>
      <c r="X40" s="10">
        <f t="shared" si="34"/>
        <v>95694.048215381466</v>
      </c>
      <c r="Y40" s="10">
        <f t="shared" si="34"/>
        <v>97129.458938612195</v>
      </c>
      <c r="Z40" s="10">
        <f t="shared" si="34"/>
        <v>98586.400822691372</v>
      </c>
      <c r="AA40" s="10">
        <f t="shared" si="34"/>
        <v>100065.19683503175</v>
      </c>
      <c r="AB40" s="10">
        <f t="shared" si="34"/>
        <v>101566.17478755722</v>
      </c>
      <c r="AC40" s="10">
        <f t="shared" si="34"/>
        <v>103089.66740937058</v>
      </c>
      <c r="AD40" s="10">
        <f t="shared" si="34"/>
        <v>104636.01242051114</v>
      </c>
      <c r="AE40" s="4"/>
    </row>
    <row r="41" spans="1:31" ht="15.75" customHeight="1" x14ac:dyDescent="0.2">
      <c r="A41" s="2" t="s">
        <v>5</v>
      </c>
      <c r="B41" s="11" t="s">
        <v>39</v>
      </c>
      <c r="C41" s="10">
        <f t="shared" ref="C41:AD41" si="35">C40/11</f>
        <v>6363.636363636364</v>
      </c>
      <c r="D41" s="10">
        <f t="shared" si="35"/>
        <v>6459.090909090909</v>
      </c>
      <c r="E41" s="10">
        <f t="shared" si="35"/>
        <v>6555.977272727273</v>
      </c>
      <c r="F41" s="10">
        <f t="shared" si="35"/>
        <v>6654.3169318181817</v>
      </c>
      <c r="G41" s="10">
        <f t="shared" si="35"/>
        <v>6754.1316857954544</v>
      </c>
      <c r="H41" s="10">
        <f t="shared" si="35"/>
        <v>6855.4436610823868</v>
      </c>
      <c r="I41" s="10">
        <f t="shared" si="35"/>
        <v>6958.2753159986223</v>
      </c>
      <c r="J41" s="10">
        <f t="shared" si="35"/>
        <v>7062.6494457386007</v>
      </c>
      <c r="K41" s="10">
        <f t="shared" si="35"/>
        <v>7168.5891874246799</v>
      </c>
      <c r="L41" s="10">
        <f t="shared" si="35"/>
        <v>7276.11802523605</v>
      </c>
      <c r="M41" s="10">
        <f t="shared" si="35"/>
        <v>7385.259795614591</v>
      </c>
      <c r="N41" s="10">
        <f t="shared" si="35"/>
        <v>7496.0386925488101</v>
      </c>
      <c r="O41" s="10">
        <f t="shared" si="35"/>
        <v>7608.479272937042</v>
      </c>
      <c r="P41" s="10">
        <f t="shared" si="35"/>
        <v>7722.6064620310972</v>
      </c>
      <c r="Q41" s="10">
        <f t="shared" si="35"/>
        <v>7838.4455589615645</v>
      </c>
      <c r="R41" s="10">
        <f t="shared" si="35"/>
        <v>7956.0222423459873</v>
      </c>
      <c r="S41" s="10">
        <f t="shared" si="35"/>
        <v>8075.3625759811775</v>
      </c>
      <c r="T41" s="10">
        <f t="shared" si="35"/>
        <v>8196.4930146208953</v>
      </c>
      <c r="U41" s="10">
        <f t="shared" si="35"/>
        <v>8319.4404098402083</v>
      </c>
      <c r="V41" s="10">
        <f t="shared" si="35"/>
        <v>8444.2320159878109</v>
      </c>
      <c r="W41" s="10">
        <f t="shared" si="35"/>
        <v>8570.8954962276275</v>
      </c>
      <c r="X41" s="10">
        <f t="shared" si="35"/>
        <v>8699.4589286710416</v>
      </c>
      <c r="Y41" s="10">
        <f t="shared" si="35"/>
        <v>8829.9508126011078</v>
      </c>
      <c r="Z41" s="10">
        <f t="shared" si="35"/>
        <v>8962.4000747901246</v>
      </c>
      <c r="AA41" s="10">
        <f t="shared" si="35"/>
        <v>9096.8360759119769</v>
      </c>
      <c r="AB41" s="10">
        <f t="shared" si="35"/>
        <v>9233.2886170506554</v>
      </c>
      <c r="AC41" s="10">
        <f t="shared" si="35"/>
        <v>9371.7879463064164</v>
      </c>
      <c r="AD41" s="10">
        <f t="shared" si="35"/>
        <v>9512.3647655010118</v>
      </c>
      <c r="AE41" s="4"/>
    </row>
    <row r="42" spans="1:31" ht="15.75" customHeight="1" x14ac:dyDescent="0.2">
      <c r="A42" s="2"/>
      <c r="B42" s="11" t="s">
        <v>40</v>
      </c>
      <c r="C42" s="10">
        <f t="shared" ref="C42:AD42" si="36">+C41/2</f>
        <v>3181.818181818182</v>
      </c>
      <c r="D42" s="10">
        <f t="shared" si="36"/>
        <v>3229.5454545454545</v>
      </c>
      <c r="E42" s="10">
        <f t="shared" si="36"/>
        <v>3277.9886363636365</v>
      </c>
      <c r="F42" s="10">
        <f t="shared" si="36"/>
        <v>3327.1584659090909</v>
      </c>
      <c r="G42" s="10">
        <f t="shared" si="36"/>
        <v>3377.0658428977272</v>
      </c>
      <c r="H42" s="10">
        <f t="shared" si="36"/>
        <v>3427.7218305411934</v>
      </c>
      <c r="I42" s="10">
        <f t="shared" si="36"/>
        <v>3479.1376579993112</v>
      </c>
      <c r="J42" s="10">
        <f t="shared" si="36"/>
        <v>3531.3247228693003</v>
      </c>
      <c r="K42" s="10">
        <f t="shared" si="36"/>
        <v>3584.29459371234</v>
      </c>
      <c r="L42" s="10">
        <f t="shared" si="36"/>
        <v>3638.059012618025</v>
      </c>
      <c r="M42" s="10">
        <f t="shared" si="36"/>
        <v>3692.6298978072955</v>
      </c>
      <c r="N42" s="10">
        <f t="shared" si="36"/>
        <v>3748.0193462744051</v>
      </c>
      <c r="O42" s="10">
        <f t="shared" si="36"/>
        <v>3804.239636468521</v>
      </c>
      <c r="P42" s="10">
        <f t="shared" si="36"/>
        <v>3861.3032310155486</v>
      </c>
      <c r="Q42" s="10">
        <f t="shared" si="36"/>
        <v>3919.2227794807823</v>
      </c>
      <c r="R42" s="10">
        <f t="shared" si="36"/>
        <v>3978.0111211729936</v>
      </c>
      <c r="S42" s="10">
        <f t="shared" si="36"/>
        <v>4037.6812879905888</v>
      </c>
      <c r="T42" s="10">
        <f t="shared" si="36"/>
        <v>4098.2465073104477</v>
      </c>
      <c r="U42" s="10">
        <f t="shared" si="36"/>
        <v>4159.7202049201042</v>
      </c>
      <c r="V42" s="10">
        <f t="shared" si="36"/>
        <v>4222.1160079939054</v>
      </c>
      <c r="W42" s="10">
        <f t="shared" si="36"/>
        <v>4285.4477481138138</v>
      </c>
      <c r="X42" s="10">
        <f t="shared" si="36"/>
        <v>4349.7294643355208</v>
      </c>
      <c r="Y42" s="10">
        <f t="shared" si="36"/>
        <v>4414.9754063005539</v>
      </c>
      <c r="Z42" s="10">
        <f t="shared" si="36"/>
        <v>4481.2000373950623</v>
      </c>
      <c r="AA42" s="10">
        <f t="shared" si="36"/>
        <v>4548.4180379559884</v>
      </c>
      <c r="AB42" s="10">
        <f t="shared" si="36"/>
        <v>4616.6443085253277</v>
      </c>
      <c r="AC42" s="10">
        <f t="shared" si="36"/>
        <v>4685.8939731532082</v>
      </c>
      <c r="AD42" s="10">
        <f t="shared" si="36"/>
        <v>4756.1823827505059</v>
      </c>
      <c r="AE42" s="4"/>
    </row>
    <row r="43" spans="1:31" ht="15.75" customHeight="1" x14ac:dyDescent="0.2">
      <c r="A43" s="12"/>
      <c r="B43" s="13" t="s">
        <v>42</v>
      </c>
      <c r="C43" s="41">
        <f t="shared" ref="C43:AD43" si="37">+C42/$B$7</f>
        <v>39.609338750381951</v>
      </c>
      <c r="D43" s="41">
        <f t="shared" si="37"/>
        <v>40.203478831637675</v>
      </c>
      <c r="E43" s="41">
        <f t="shared" si="37"/>
        <v>40.806531014112245</v>
      </c>
      <c r="F43" s="41">
        <f t="shared" si="37"/>
        <v>41.418628979323927</v>
      </c>
      <c r="G43" s="41">
        <f t="shared" si="37"/>
        <v>42.039908414013787</v>
      </c>
      <c r="H43" s="41">
        <f t="shared" si="37"/>
        <v>42.670507040223995</v>
      </c>
      <c r="I43" s="41">
        <f t="shared" si="37"/>
        <v>43.310564645827355</v>
      </c>
      <c r="J43" s="41">
        <f t="shared" si="37"/>
        <v>43.960223115514758</v>
      </c>
      <c r="K43" s="41">
        <f t="shared" si="37"/>
        <v>44.619626462247481</v>
      </c>
      <c r="L43" s="41">
        <f t="shared" si="37"/>
        <v>45.288920859181189</v>
      </c>
      <c r="M43" s="41">
        <f t="shared" si="37"/>
        <v>45.968254672068909</v>
      </c>
      <c r="N43" s="41">
        <f t="shared" si="37"/>
        <v>46.657778492149944</v>
      </c>
      <c r="O43" s="41">
        <f t="shared" si="37"/>
        <v>47.357645169532191</v>
      </c>
      <c r="P43" s="41">
        <f t="shared" si="37"/>
        <v>48.068009847075174</v>
      </c>
      <c r="Q43" s="41">
        <f t="shared" si="37"/>
        <v>48.789029994781309</v>
      </c>
      <c r="R43" s="41">
        <f t="shared" si="37"/>
        <v>49.52086544470302</v>
      </c>
      <c r="S43" s="41">
        <f t="shared" si="37"/>
        <v>50.263678426373566</v>
      </c>
      <c r="T43" s="41">
        <f t="shared" si="37"/>
        <v>51.017633602769173</v>
      </c>
      <c r="U43" s="41">
        <f t="shared" si="37"/>
        <v>51.782898106810705</v>
      </c>
      <c r="V43" s="41">
        <f t="shared" si="37"/>
        <v>52.559641578412865</v>
      </c>
      <c r="W43" s="41">
        <f t="shared" si="37"/>
        <v>53.348036202089055</v>
      </c>
      <c r="X43" s="41">
        <f t="shared" si="37"/>
        <v>54.148256745120392</v>
      </c>
      <c r="Y43" s="41">
        <f t="shared" si="37"/>
        <v>54.960480596297202</v>
      </c>
      <c r="Z43" s="41">
        <f t="shared" si="37"/>
        <v>55.784887805241659</v>
      </c>
      <c r="AA43" s="41">
        <f t="shared" si="37"/>
        <v>56.621661122320283</v>
      </c>
      <c r="AB43" s="41">
        <f t="shared" si="37"/>
        <v>57.470986039155079</v>
      </c>
      <c r="AC43" s="41">
        <f t="shared" si="37"/>
        <v>58.333050829742419</v>
      </c>
      <c r="AD43" s="41">
        <f t="shared" si="37"/>
        <v>59.208046592188545</v>
      </c>
      <c r="AE43" s="4"/>
    </row>
    <row r="44" spans="1:31" ht="15.75" customHeight="1" x14ac:dyDescent="0.2">
      <c r="A44" s="9" t="s">
        <v>94</v>
      </c>
      <c r="B44" s="9">
        <v>1200</v>
      </c>
      <c r="C44" s="10">
        <f>(73875*0.08)+73875</f>
        <v>79785</v>
      </c>
      <c r="D44" s="10">
        <f t="shared" ref="D44:AD44" si="38">SUM(C44*1.5%)+C44</f>
        <v>80981.774999999994</v>
      </c>
      <c r="E44" s="10">
        <f t="shared" si="38"/>
        <v>82196.50162499999</v>
      </c>
      <c r="F44" s="10">
        <f t="shared" si="38"/>
        <v>83429.449149374996</v>
      </c>
      <c r="G44" s="10">
        <f t="shared" si="38"/>
        <v>84680.890886615627</v>
      </c>
      <c r="H44" s="10">
        <f t="shared" si="38"/>
        <v>85951.104249914861</v>
      </c>
      <c r="I44" s="10">
        <f t="shared" si="38"/>
        <v>87240.370813663583</v>
      </c>
      <c r="J44" s="10">
        <f t="shared" si="38"/>
        <v>88548.976375868544</v>
      </c>
      <c r="K44" s="10">
        <f t="shared" si="38"/>
        <v>89877.211021506577</v>
      </c>
      <c r="L44" s="10">
        <f t="shared" si="38"/>
        <v>91225.369186829179</v>
      </c>
      <c r="M44" s="10">
        <f t="shared" si="38"/>
        <v>92593.74972463162</v>
      </c>
      <c r="N44" s="10">
        <f t="shared" si="38"/>
        <v>93982.655970501088</v>
      </c>
      <c r="O44" s="10">
        <f t="shared" si="38"/>
        <v>95392.395810058602</v>
      </c>
      <c r="P44" s="10">
        <f t="shared" si="38"/>
        <v>96823.281747209476</v>
      </c>
      <c r="Q44" s="10">
        <f t="shared" si="38"/>
        <v>98275.630973417617</v>
      </c>
      <c r="R44" s="10">
        <f t="shared" si="38"/>
        <v>99749.765438018876</v>
      </c>
      <c r="S44" s="10">
        <f t="shared" si="38"/>
        <v>101246.01191958916</v>
      </c>
      <c r="T44" s="10">
        <f t="shared" si="38"/>
        <v>102764.702098383</v>
      </c>
      <c r="U44" s="10">
        <f t="shared" si="38"/>
        <v>104306.17262985875</v>
      </c>
      <c r="V44" s="10">
        <f t="shared" si="38"/>
        <v>105870.76521930663</v>
      </c>
      <c r="W44" s="10">
        <f t="shared" si="38"/>
        <v>107458.82669759623</v>
      </c>
      <c r="X44" s="10">
        <f t="shared" si="38"/>
        <v>109070.70909806018</v>
      </c>
      <c r="Y44" s="10">
        <f t="shared" si="38"/>
        <v>110706.76973453109</v>
      </c>
      <c r="Z44" s="10">
        <f t="shared" si="38"/>
        <v>112367.37128054905</v>
      </c>
      <c r="AA44" s="10">
        <f t="shared" si="38"/>
        <v>114052.88184975728</v>
      </c>
      <c r="AB44" s="10">
        <f t="shared" si="38"/>
        <v>115763.67507750363</v>
      </c>
      <c r="AC44" s="10">
        <f t="shared" si="38"/>
        <v>117500.13020366619</v>
      </c>
      <c r="AD44" s="10">
        <f t="shared" si="38"/>
        <v>119262.63215672119</v>
      </c>
    </row>
    <row r="45" spans="1:31" ht="15.75" customHeight="1" x14ac:dyDescent="0.2">
      <c r="A45" s="2" t="s">
        <v>95</v>
      </c>
      <c r="B45" s="13" t="s">
        <v>39</v>
      </c>
      <c r="C45" s="10">
        <f t="shared" ref="C45:AD45" si="39">C44/11</f>
        <v>7253.181818181818</v>
      </c>
      <c r="D45" s="10">
        <f t="shared" si="39"/>
        <v>7361.9795454545447</v>
      </c>
      <c r="E45" s="10">
        <f t="shared" si="39"/>
        <v>7472.4092386363627</v>
      </c>
      <c r="F45" s="10">
        <f t="shared" si="39"/>
        <v>7584.4953772159088</v>
      </c>
      <c r="G45" s="10">
        <f t="shared" si="39"/>
        <v>7698.2628078741482</v>
      </c>
      <c r="H45" s="10">
        <f t="shared" si="39"/>
        <v>7813.7367499922602</v>
      </c>
      <c r="I45" s="10">
        <f t="shared" si="39"/>
        <v>7930.942801242144</v>
      </c>
      <c r="J45" s="10">
        <f t="shared" si="39"/>
        <v>8049.9069432607766</v>
      </c>
      <c r="K45" s="10">
        <f t="shared" si="39"/>
        <v>8170.6555474096886</v>
      </c>
      <c r="L45" s="10">
        <f t="shared" si="39"/>
        <v>8293.2153806208353</v>
      </c>
      <c r="M45" s="10">
        <f t="shared" si="39"/>
        <v>8417.6136113301473</v>
      </c>
      <c r="N45" s="10">
        <f t="shared" si="39"/>
        <v>8543.8778155000982</v>
      </c>
      <c r="O45" s="10">
        <f t="shared" si="39"/>
        <v>8672.035982732601</v>
      </c>
      <c r="P45" s="10">
        <f t="shared" si="39"/>
        <v>8802.1165224735887</v>
      </c>
      <c r="Q45" s="10">
        <f t="shared" si="39"/>
        <v>8934.1482703106922</v>
      </c>
      <c r="R45" s="10">
        <f t="shared" si="39"/>
        <v>9068.1604943653529</v>
      </c>
      <c r="S45" s="10">
        <f t="shared" si="39"/>
        <v>9204.1829017808323</v>
      </c>
      <c r="T45" s="10">
        <f t="shared" si="39"/>
        <v>9342.2456453075447</v>
      </c>
      <c r="U45" s="10">
        <f t="shared" si="39"/>
        <v>9482.3793299871595</v>
      </c>
      <c r="V45" s="10">
        <f t="shared" si="39"/>
        <v>9624.6150199369658</v>
      </c>
      <c r="W45" s="10">
        <f t="shared" si="39"/>
        <v>9768.9842452360208</v>
      </c>
      <c r="X45" s="10">
        <f t="shared" si="39"/>
        <v>9915.5190089145617</v>
      </c>
      <c r="Y45" s="10">
        <f t="shared" si="39"/>
        <v>10064.251794048281</v>
      </c>
      <c r="Z45" s="10">
        <f t="shared" si="39"/>
        <v>10215.215570959004</v>
      </c>
      <c r="AA45" s="10">
        <f t="shared" si="39"/>
        <v>10368.443804523389</v>
      </c>
      <c r="AB45" s="10">
        <f t="shared" si="39"/>
        <v>10523.97046159124</v>
      </c>
      <c r="AC45" s="10">
        <f t="shared" si="39"/>
        <v>10681.830018515109</v>
      </c>
      <c r="AD45" s="10">
        <f t="shared" si="39"/>
        <v>10842.057468792835</v>
      </c>
    </row>
    <row r="46" spans="1:31" ht="15.75" customHeight="1" x14ac:dyDescent="0.2">
      <c r="A46" s="2"/>
      <c r="B46" s="11" t="s">
        <v>40</v>
      </c>
      <c r="C46" s="10">
        <f t="shared" ref="C46:AD46" si="40">+C45/2</f>
        <v>3626.590909090909</v>
      </c>
      <c r="D46" s="10">
        <f t="shared" si="40"/>
        <v>3680.9897727272723</v>
      </c>
      <c r="E46" s="10">
        <f t="shared" si="40"/>
        <v>3736.2046193181814</v>
      </c>
      <c r="F46" s="10">
        <f t="shared" si="40"/>
        <v>3792.2476886079544</v>
      </c>
      <c r="G46" s="10">
        <f t="shared" si="40"/>
        <v>3849.1314039370741</v>
      </c>
      <c r="H46" s="10">
        <f t="shared" si="40"/>
        <v>3906.8683749961301</v>
      </c>
      <c r="I46" s="10">
        <f t="shared" si="40"/>
        <v>3965.471400621072</v>
      </c>
      <c r="J46" s="10">
        <f t="shared" si="40"/>
        <v>4024.9534716303883</v>
      </c>
      <c r="K46" s="10">
        <f t="shared" si="40"/>
        <v>4085.3277737048443</v>
      </c>
      <c r="L46" s="10">
        <f t="shared" si="40"/>
        <v>4146.6076903104176</v>
      </c>
      <c r="M46" s="10">
        <f t="shared" si="40"/>
        <v>4208.8068056650736</v>
      </c>
      <c r="N46" s="10">
        <f t="shared" si="40"/>
        <v>4271.9389077500491</v>
      </c>
      <c r="O46" s="10">
        <f t="shared" si="40"/>
        <v>4336.0179913663005</v>
      </c>
      <c r="P46" s="10">
        <f t="shared" si="40"/>
        <v>4401.0582612367944</v>
      </c>
      <c r="Q46" s="10">
        <f t="shared" si="40"/>
        <v>4467.0741351553461</v>
      </c>
      <c r="R46" s="10">
        <f t="shared" si="40"/>
        <v>4534.0802471826764</v>
      </c>
      <c r="S46" s="10">
        <f t="shared" si="40"/>
        <v>4602.0914508904161</v>
      </c>
      <c r="T46" s="10">
        <f t="shared" si="40"/>
        <v>4671.1228226537723</v>
      </c>
      <c r="U46" s="10">
        <f t="shared" si="40"/>
        <v>4741.1896649935798</v>
      </c>
      <c r="V46" s="10">
        <f t="shared" si="40"/>
        <v>4812.3075099684829</v>
      </c>
      <c r="W46" s="10">
        <f t="shared" si="40"/>
        <v>4884.4921226180104</v>
      </c>
      <c r="X46" s="10">
        <f t="shared" si="40"/>
        <v>4957.7595044572809</v>
      </c>
      <c r="Y46" s="10">
        <f t="shared" si="40"/>
        <v>5032.1258970241406</v>
      </c>
      <c r="Z46" s="10">
        <f t="shared" si="40"/>
        <v>5107.6077854795021</v>
      </c>
      <c r="AA46" s="10">
        <f t="shared" si="40"/>
        <v>5184.2219022616946</v>
      </c>
      <c r="AB46" s="10">
        <f t="shared" si="40"/>
        <v>5261.9852307956198</v>
      </c>
      <c r="AC46" s="10">
        <f t="shared" si="40"/>
        <v>5340.9150092575546</v>
      </c>
      <c r="AD46" s="10">
        <f t="shared" si="40"/>
        <v>5421.0287343964173</v>
      </c>
    </row>
    <row r="47" spans="1:31" ht="15.75" customHeight="1" x14ac:dyDescent="0.2">
      <c r="B47" s="13" t="s">
        <v>42</v>
      </c>
      <c r="C47" s="41">
        <f t="shared" ref="C47:AD47" si="41">+C46/$C$8</f>
        <v>48.649686888334685</v>
      </c>
      <c r="D47" s="41">
        <f t="shared" si="41"/>
        <v>49.379432191659696</v>
      </c>
      <c r="E47" s="41">
        <f t="shared" si="41"/>
        <v>50.120123674534597</v>
      </c>
      <c r="F47" s="41">
        <f t="shared" si="41"/>
        <v>50.871925529652614</v>
      </c>
      <c r="G47" s="41">
        <f t="shared" si="41"/>
        <v>51.635004412597411</v>
      </c>
      <c r="H47" s="41">
        <f t="shared" si="41"/>
        <v>52.409529478786368</v>
      </c>
      <c r="I47" s="41">
        <f t="shared" si="41"/>
        <v>53.195672420968165</v>
      </c>
      <c r="J47" s="41">
        <f t="shared" si="41"/>
        <v>53.99360750728269</v>
      </c>
      <c r="K47" s="41">
        <f t="shared" si="41"/>
        <v>54.803511619891935</v>
      </c>
      <c r="L47" s="41">
        <f t="shared" si="41"/>
        <v>55.625564294190319</v>
      </c>
      <c r="M47" s="41">
        <f t="shared" si="41"/>
        <v>56.459947758603171</v>
      </c>
      <c r="N47" s="41">
        <f t="shared" si="41"/>
        <v>57.306846974982214</v>
      </c>
      <c r="O47" s="41">
        <f t="shared" si="41"/>
        <v>58.166449679606956</v>
      </c>
      <c r="P47" s="41">
        <f t="shared" si="41"/>
        <v>59.038946424801047</v>
      </c>
      <c r="Q47" s="41">
        <f t="shared" si="41"/>
        <v>59.924530621173062</v>
      </c>
      <c r="R47" s="41">
        <f t="shared" si="41"/>
        <v>60.823398580490661</v>
      </c>
      <c r="S47" s="41">
        <f t="shared" si="41"/>
        <v>61.735749559198013</v>
      </c>
      <c r="T47" s="41">
        <f t="shared" si="41"/>
        <v>62.661785802585982</v>
      </c>
      <c r="U47" s="41">
        <f t="shared" si="41"/>
        <v>63.601712589624789</v>
      </c>
      <c r="V47" s="41">
        <f t="shared" si="41"/>
        <v>64.55573827846915</v>
      </c>
      <c r="W47" s="41">
        <f t="shared" si="41"/>
        <v>65.524074352646196</v>
      </c>
      <c r="X47" s="41">
        <f t="shared" si="41"/>
        <v>66.50693546793589</v>
      </c>
      <c r="Y47" s="41">
        <f t="shared" si="41"/>
        <v>67.50453949995493</v>
      </c>
      <c r="Z47" s="41">
        <f t="shared" si="41"/>
        <v>68.517107592454252</v>
      </c>
      <c r="AA47" s="41">
        <f t="shared" si="41"/>
        <v>69.54486420634106</v>
      </c>
      <c r="AB47" s="41">
        <f t="shared" si="41"/>
        <v>70.588037169436177</v>
      </c>
      <c r="AC47" s="41">
        <f t="shared" si="41"/>
        <v>71.646857726977728</v>
      </c>
      <c r="AD47" s="41">
        <f t="shared" si="41"/>
        <v>72.721560592882383</v>
      </c>
    </row>
    <row r="48" spans="1:31" ht="15.75" customHeight="1" x14ac:dyDescent="0.2">
      <c r="A48" s="45" t="s">
        <v>96</v>
      </c>
      <c r="B48" s="9">
        <v>1200</v>
      </c>
      <c r="C48" s="10">
        <v>76695.83</v>
      </c>
      <c r="D48" s="10">
        <f>SUM(C48*0.015+C48)</f>
        <v>77846.267449999999</v>
      </c>
      <c r="E48" s="10">
        <f t="shared" ref="E48:AD48" si="42">SUM(D48*1.5%)+D48</f>
        <v>79013.961461750005</v>
      </c>
      <c r="F48" s="10">
        <f t="shared" si="42"/>
        <v>80199.170883676255</v>
      </c>
      <c r="G48" s="10">
        <f t="shared" si="42"/>
        <v>81402.158446931397</v>
      </c>
      <c r="H48" s="10">
        <f t="shared" si="42"/>
        <v>82623.190823635363</v>
      </c>
      <c r="I48" s="10">
        <f t="shared" si="42"/>
        <v>83862.538685989886</v>
      </c>
      <c r="J48" s="10">
        <f t="shared" si="42"/>
        <v>85120.476766279739</v>
      </c>
      <c r="K48" s="10">
        <f t="shared" si="42"/>
        <v>86397.283917773937</v>
      </c>
      <c r="L48" s="10">
        <f t="shared" si="42"/>
        <v>87693.243176540549</v>
      </c>
      <c r="M48" s="10">
        <f t="shared" si="42"/>
        <v>89008.641824188657</v>
      </c>
      <c r="N48" s="10">
        <f t="shared" si="42"/>
        <v>90343.771451551482</v>
      </c>
      <c r="O48" s="10">
        <f t="shared" si="42"/>
        <v>91698.928023324755</v>
      </c>
      <c r="P48" s="10">
        <f t="shared" si="42"/>
        <v>93074.411943674626</v>
      </c>
      <c r="Q48" s="10">
        <f t="shared" si="42"/>
        <v>94470.528122829739</v>
      </c>
      <c r="R48" s="10">
        <f t="shared" si="42"/>
        <v>95887.586044672178</v>
      </c>
      <c r="S48" s="10">
        <f t="shared" si="42"/>
        <v>97325.899835342265</v>
      </c>
      <c r="T48" s="10">
        <f t="shared" si="42"/>
        <v>98785.788332872398</v>
      </c>
      <c r="U48" s="10">
        <f t="shared" si="42"/>
        <v>100267.57515786549</v>
      </c>
      <c r="V48" s="10">
        <f t="shared" si="42"/>
        <v>101771.58878523347</v>
      </c>
      <c r="W48" s="10">
        <f t="shared" si="42"/>
        <v>103298.16261701197</v>
      </c>
      <c r="X48" s="10">
        <f t="shared" si="42"/>
        <v>104847.63505626714</v>
      </c>
      <c r="Y48" s="10">
        <f t="shared" si="42"/>
        <v>106420.34958211116</v>
      </c>
      <c r="Z48" s="10">
        <f t="shared" si="42"/>
        <v>108016.65482584282</v>
      </c>
      <c r="AA48" s="10">
        <f t="shared" si="42"/>
        <v>109636.90464823047</v>
      </c>
      <c r="AB48" s="10">
        <f t="shared" si="42"/>
        <v>111281.45821795393</v>
      </c>
      <c r="AC48" s="10">
        <f t="shared" si="42"/>
        <v>112950.68009122324</v>
      </c>
      <c r="AD48" s="10">
        <f t="shared" si="42"/>
        <v>114644.94029259159</v>
      </c>
    </row>
    <row r="49" spans="1:31" ht="15.75" customHeight="1" x14ac:dyDescent="0.2">
      <c r="A49" s="2" t="s">
        <v>63</v>
      </c>
      <c r="B49" s="13" t="s">
        <v>39</v>
      </c>
      <c r="C49" s="10">
        <f t="shared" ref="C49:AD49" si="43">C48/11</f>
        <v>6972.3481818181817</v>
      </c>
      <c r="D49" s="10">
        <f t="shared" si="43"/>
        <v>7076.9334045454543</v>
      </c>
      <c r="E49" s="10">
        <f t="shared" si="43"/>
        <v>7183.0874056136372</v>
      </c>
      <c r="F49" s="10">
        <f t="shared" si="43"/>
        <v>7290.8337166978417</v>
      </c>
      <c r="G49" s="10">
        <f t="shared" si="43"/>
        <v>7400.1962224483086</v>
      </c>
      <c r="H49" s="10">
        <f t="shared" si="43"/>
        <v>7511.1991657850331</v>
      </c>
      <c r="I49" s="10">
        <f t="shared" si="43"/>
        <v>7623.8671532718081</v>
      </c>
      <c r="J49" s="10">
        <f t="shared" si="43"/>
        <v>7738.2251605708852</v>
      </c>
      <c r="K49" s="10">
        <f t="shared" si="43"/>
        <v>7854.2985379794491</v>
      </c>
      <c r="L49" s="10">
        <f t="shared" si="43"/>
        <v>7972.1130160491412</v>
      </c>
      <c r="M49" s="10">
        <f t="shared" si="43"/>
        <v>8091.6947112898779</v>
      </c>
      <c r="N49" s="10">
        <f t="shared" si="43"/>
        <v>8213.0701319592263</v>
      </c>
      <c r="O49" s="10">
        <f t="shared" si="43"/>
        <v>8336.2661839386146</v>
      </c>
      <c r="P49" s="10">
        <f t="shared" si="43"/>
        <v>8461.3101766976924</v>
      </c>
      <c r="Q49" s="10">
        <f t="shared" si="43"/>
        <v>8588.2298293481581</v>
      </c>
      <c r="R49" s="10">
        <f t="shared" si="43"/>
        <v>8717.0532767883797</v>
      </c>
      <c r="S49" s="10">
        <f t="shared" si="43"/>
        <v>8847.8090759402057</v>
      </c>
      <c r="T49" s="10">
        <f t="shared" si="43"/>
        <v>8980.5262120793086</v>
      </c>
      <c r="U49" s="10">
        <f t="shared" si="43"/>
        <v>9115.2341052604988</v>
      </c>
      <c r="V49" s="10">
        <f t="shared" si="43"/>
        <v>9251.9626168394061</v>
      </c>
      <c r="W49" s="10">
        <f t="shared" si="43"/>
        <v>9390.7420560919982</v>
      </c>
      <c r="X49" s="10">
        <f t="shared" si="43"/>
        <v>9531.6031869333765</v>
      </c>
      <c r="Y49" s="10">
        <f t="shared" si="43"/>
        <v>9674.5772347373786</v>
      </c>
      <c r="Z49" s="10">
        <f t="shared" si="43"/>
        <v>9819.6958932584384</v>
      </c>
      <c r="AA49" s="10">
        <f t="shared" si="43"/>
        <v>9966.9913316573147</v>
      </c>
      <c r="AB49" s="10">
        <f t="shared" si="43"/>
        <v>10116.496201632175</v>
      </c>
      <c r="AC49" s="10">
        <f t="shared" si="43"/>
        <v>10268.243644656659</v>
      </c>
      <c r="AD49" s="10">
        <f t="shared" si="43"/>
        <v>10422.267299326508</v>
      </c>
    </row>
    <row r="50" spans="1:31" ht="15.75" customHeight="1" x14ac:dyDescent="0.2">
      <c r="A50" s="2"/>
      <c r="B50" s="11" t="s">
        <v>40</v>
      </c>
      <c r="C50" s="10">
        <f t="shared" ref="C50:AD50" si="44">+C49/2</f>
        <v>3486.1740909090909</v>
      </c>
      <c r="D50" s="10">
        <f t="shared" si="44"/>
        <v>3538.4667022727272</v>
      </c>
      <c r="E50" s="10">
        <f t="shared" si="44"/>
        <v>3591.5437028068186</v>
      </c>
      <c r="F50" s="10">
        <f t="shared" si="44"/>
        <v>3645.4168583489209</v>
      </c>
      <c r="G50" s="10">
        <f t="shared" si="44"/>
        <v>3700.0981112241543</v>
      </c>
      <c r="H50" s="10">
        <f t="shared" si="44"/>
        <v>3755.5995828925165</v>
      </c>
      <c r="I50" s="10">
        <f t="shared" si="44"/>
        <v>3811.933576635904</v>
      </c>
      <c r="J50" s="10">
        <f t="shared" si="44"/>
        <v>3869.1125802854426</v>
      </c>
      <c r="K50" s="10">
        <f t="shared" si="44"/>
        <v>3927.1492689897245</v>
      </c>
      <c r="L50" s="10">
        <f t="shared" si="44"/>
        <v>3986.0565080245706</v>
      </c>
      <c r="M50" s="10">
        <f t="shared" si="44"/>
        <v>4045.8473556449389</v>
      </c>
      <c r="N50" s="10">
        <f t="shared" si="44"/>
        <v>4106.5350659796131</v>
      </c>
      <c r="O50" s="10">
        <f t="shared" si="44"/>
        <v>4168.1330919693073</v>
      </c>
      <c r="P50" s="10">
        <f t="shared" si="44"/>
        <v>4230.6550883488462</v>
      </c>
      <c r="Q50" s="10">
        <f t="shared" si="44"/>
        <v>4294.114914674079</v>
      </c>
      <c r="R50" s="10">
        <f t="shared" si="44"/>
        <v>4358.5266383941898</v>
      </c>
      <c r="S50" s="10">
        <f t="shared" si="44"/>
        <v>4423.9045379701029</v>
      </c>
      <c r="T50" s="10">
        <f t="shared" si="44"/>
        <v>4490.2631060396543</v>
      </c>
      <c r="U50" s="10">
        <f t="shared" si="44"/>
        <v>4557.6170526302494</v>
      </c>
      <c r="V50" s="10">
        <f t="shared" si="44"/>
        <v>4625.9813084197031</v>
      </c>
      <c r="W50" s="10">
        <f t="shared" si="44"/>
        <v>4695.3710280459991</v>
      </c>
      <c r="X50" s="10">
        <f t="shared" si="44"/>
        <v>4765.8015934666882</v>
      </c>
      <c r="Y50" s="10">
        <f t="shared" si="44"/>
        <v>4837.2886173686893</v>
      </c>
      <c r="Z50" s="10">
        <f t="shared" si="44"/>
        <v>4909.8479466292192</v>
      </c>
      <c r="AA50" s="10">
        <f t="shared" si="44"/>
        <v>4983.4956658286574</v>
      </c>
      <c r="AB50" s="10">
        <f t="shared" si="44"/>
        <v>5058.2481008160876</v>
      </c>
      <c r="AC50" s="10">
        <f t="shared" si="44"/>
        <v>5134.1218223283295</v>
      </c>
      <c r="AD50" s="10">
        <f t="shared" si="44"/>
        <v>5211.1336496632539</v>
      </c>
    </row>
    <row r="51" spans="1:31" ht="15.75" customHeight="1" x14ac:dyDescent="0.2">
      <c r="B51" s="13" t="s">
        <v>42</v>
      </c>
      <c r="C51" s="41">
        <f t="shared" ref="C51:AD51" si="45">+C50/$C$8</f>
        <v>46.766035158750967</v>
      </c>
      <c r="D51" s="41">
        <f t="shared" si="45"/>
        <v>47.467525686132227</v>
      </c>
      <c r="E51" s="41">
        <f t="shared" si="45"/>
        <v>48.179538571424217</v>
      </c>
      <c r="F51" s="41">
        <f t="shared" si="45"/>
        <v>48.902231649995585</v>
      </c>
      <c r="G51" s="41">
        <f t="shared" si="45"/>
        <v>49.635765124745511</v>
      </c>
      <c r="H51" s="41">
        <f t="shared" si="45"/>
        <v>50.380301601616694</v>
      </c>
      <c r="I51" s="41">
        <f t="shared" si="45"/>
        <v>51.13600612564094</v>
      </c>
      <c r="J51" s="41">
        <f t="shared" si="45"/>
        <v>51.903046217525556</v>
      </c>
      <c r="K51" s="41">
        <f t="shared" si="45"/>
        <v>52.681591910788441</v>
      </c>
      <c r="L51" s="41">
        <f t="shared" si="45"/>
        <v>53.471815789450268</v>
      </c>
      <c r="M51" s="41">
        <f t="shared" si="45"/>
        <v>54.273893026292022</v>
      </c>
      <c r="N51" s="41">
        <f t="shared" si="45"/>
        <v>55.088001421686407</v>
      </c>
      <c r="O51" s="41">
        <f t="shared" si="45"/>
        <v>55.914321443011701</v>
      </c>
      <c r="P51" s="41">
        <f t="shared" si="45"/>
        <v>56.753036264656863</v>
      </c>
      <c r="Q51" s="41">
        <f t="shared" si="45"/>
        <v>57.604331808626725</v>
      </c>
      <c r="R51" s="41">
        <f t="shared" si="45"/>
        <v>58.46839678575612</v>
      </c>
      <c r="S51" s="41">
        <f t="shared" si="45"/>
        <v>59.345422737542464</v>
      </c>
      <c r="T51" s="41">
        <f t="shared" si="45"/>
        <v>60.235604078605597</v>
      </c>
      <c r="U51" s="41">
        <f t="shared" si="45"/>
        <v>61.139138139784684</v>
      </c>
      <c r="V51" s="41">
        <f t="shared" si="45"/>
        <v>62.056225211881454</v>
      </c>
      <c r="W51" s="41">
        <f t="shared" si="45"/>
        <v>62.987068590059678</v>
      </c>
      <c r="X51" s="41">
        <f t="shared" si="45"/>
        <v>63.931874618910562</v>
      </c>
      <c r="Y51" s="41">
        <f t="shared" si="45"/>
        <v>64.890852738194241</v>
      </c>
      <c r="Z51" s="41">
        <f t="shared" si="45"/>
        <v>65.864215529267142</v>
      </c>
      <c r="AA51" s="41">
        <f t="shared" si="45"/>
        <v>66.852178762206151</v>
      </c>
      <c r="AB51" s="41">
        <f t="shared" si="45"/>
        <v>67.85496144363924</v>
      </c>
      <c r="AC51" s="41">
        <f t="shared" si="45"/>
        <v>68.872785865293835</v>
      </c>
      <c r="AD51" s="41">
        <f t="shared" si="45"/>
        <v>69.905877653273237</v>
      </c>
    </row>
    <row r="52" spans="1:31" ht="15.75" customHeight="1" x14ac:dyDescent="0.2">
      <c r="A52" s="9" t="s">
        <v>97</v>
      </c>
      <c r="B52" s="9">
        <v>1200</v>
      </c>
      <c r="C52" s="10">
        <v>70000</v>
      </c>
      <c r="D52" s="10">
        <f>SUM(C52*0.015)+C52</f>
        <v>71050</v>
      </c>
      <c r="E52" s="10">
        <f t="shared" ref="E52:AD52" si="46">SUM(D52*1.5%)+D52</f>
        <v>72115.75</v>
      </c>
      <c r="F52" s="10">
        <f t="shared" si="46"/>
        <v>73197.486250000002</v>
      </c>
      <c r="G52" s="10">
        <f t="shared" si="46"/>
        <v>74295.448543749997</v>
      </c>
      <c r="H52" s="10">
        <f t="shared" si="46"/>
        <v>75409.880271906251</v>
      </c>
      <c r="I52" s="10">
        <f t="shared" si="46"/>
        <v>76541.028475984844</v>
      </c>
      <c r="J52" s="10">
        <f t="shared" si="46"/>
        <v>77689.143903124612</v>
      </c>
      <c r="K52" s="10">
        <f t="shared" si="46"/>
        <v>78854.481061671482</v>
      </c>
      <c r="L52" s="10">
        <f t="shared" si="46"/>
        <v>80037.29827759655</v>
      </c>
      <c r="M52" s="10">
        <f t="shared" si="46"/>
        <v>81237.857751760501</v>
      </c>
      <c r="N52" s="10">
        <f t="shared" si="46"/>
        <v>82456.425618036912</v>
      </c>
      <c r="O52" s="10">
        <f t="shared" si="46"/>
        <v>83693.272002307465</v>
      </c>
      <c r="P52" s="10">
        <f t="shared" si="46"/>
        <v>84948.671082342073</v>
      </c>
      <c r="Q52" s="10">
        <f t="shared" si="46"/>
        <v>86222.901148577206</v>
      </c>
      <c r="R52" s="10">
        <f t="shared" si="46"/>
        <v>87516.244665805862</v>
      </c>
      <c r="S52" s="10">
        <f t="shared" si="46"/>
        <v>88828.98833579295</v>
      </c>
      <c r="T52" s="10">
        <f t="shared" si="46"/>
        <v>90161.423160829843</v>
      </c>
      <c r="U52" s="10">
        <f t="shared" si="46"/>
        <v>91513.844508242284</v>
      </c>
      <c r="V52" s="10">
        <f t="shared" si="46"/>
        <v>92886.552175865916</v>
      </c>
      <c r="W52" s="10">
        <f t="shared" si="46"/>
        <v>94279.850458503905</v>
      </c>
      <c r="X52" s="10">
        <f t="shared" si="46"/>
        <v>95694.048215381466</v>
      </c>
      <c r="Y52" s="10">
        <f t="shared" si="46"/>
        <v>97129.458938612195</v>
      </c>
      <c r="Z52" s="10">
        <f t="shared" si="46"/>
        <v>98586.400822691372</v>
      </c>
      <c r="AA52" s="10">
        <f t="shared" si="46"/>
        <v>100065.19683503175</v>
      </c>
      <c r="AB52" s="10">
        <f t="shared" si="46"/>
        <v>101566.17478755722</v>
      </c>
      <c r="AC52" s="10">
        <f t="shared" si="46"/>
        <v>103089.66740937058</v>
      </c>
      <c r="AD52" s="10">
        <f t="shared" si="46"/>
        <v>104636.01242051114</v>
      </c>
      <c r="AE52" s="4"/>
    </row>
    <row r="53" spans="1:31" ht="15.75" customHeight="1" x14ac:dyDescent="0.2">
      <c r="A53" s="2" t="s">
        <v>5</v>
      </c>
      <c r="B53" s="11" t="s">
        <v>39</v>
      </c>
      <c r="C53" s="10">
        <f t="shared" ref="C53:AD53" si="47">C52/11</f>
        <v>6363.636363636364</v>
      </c>
      <c r="D53" s="10">
        <f t="shared" si="47"/>
        <v>6459.090909090909</v>
      </c>
      <c r="E53" s="10">
        <f t="shared" si="47"/>
        <v>6555.977272727273</v>
      </c>
      <c r="F53" s="10">
        <f t="shared" si="47"/>
        <v>6654.3169318181817</v>
      </c>
      <c r="G53" s="10">
        <f t="shared" si="47"/>
        <v>6754.1316857954544</v>
      </c>
      <c r="H53" s="10">
        <f t="shared" si="47"/>
        <v>6855.4436610823868</v>
      </c>
      <c r="I53" s="10">
        <f t="shared" si="47"/>
        <v>6958.2753159986223</v>
      </c>
      <c r="J53" s="10">
        <f t="shared" si="47"/>
        <v>7062.6494457386007</v>
      </c>
      <c r="K53" s="10">
        <f t="shared" si="47"/>
        <v>7168.5891874246799</v>
      </c>
      <c r="L53" s="10">
        <f t="shared" si="47"/>
        <v>7276.11802523605</v>
      </c>
      <c r="M53" s="10">
        <f t="shared" si="47"/>
        <v>7385.259795614591</v>
      </c>
      <c r="N53" s="10">
        <f t="shared" si="47"/>
        <v>7496.0386925488101</v>
      </c>
      <c r="O53" s="10">
        <f t="shared" si="47"/>
        <v>7608.479272937042</v>
      </c>
      <c r="P53" s="10">
        <f t="shared" si="47"/>
        <v>7722.6064620310972</v>
      </c>
      <c r="Q53" s="10">
        <f t="shared" si="47"/>
        <v>7838.4455589615645</v>
      </c>
      <c r="R53" s="10">
        <f t="shared" si="47"/>
        <v>7956.0222423459873</v>
      </c>
      <c r="S53" s="10">
        <f t="shared" si="47"/>
        <v>8075.3625759811775</v>
      </c>
      <c r="T53" s="10">
        <f t="shared" si="47"/>
        <v>8196.4930146208953</v>
      </c>
      <c r="U53" s="10">
        <f t="shared" si="47"/>
        <v>8319.4404098402083</v>
      </c>
      <c r="V53" s="10">
        <f t="shared" si="47"/>
        <v>8444.2320159878109</v>
      </c>
      <c r="W53" s="10">
        <f t="shared" si="47"/>
        <v>8570.8954962276275</v>
      </c>
      <c r="X53" s="10">
        <f t="shared" si="47"/>
        <v>8699.4589286710416</v>
      </c>
      <c r="Y53" s="10">
        <f t="shared" si="47"/>
        <v>8829.9508126011078</v>
      </c>
      <c r="Z53" s="10">
        <f t="shared" si="47"/>
        <v>8962.4000747901246</v>
      </c>
      <c r="AA53" s="10">
        <f t="shared" si="47"/>
        <v>9096.8360759119769</v>
      </c>
      <c r="AB53" s="10">
        <f t="shared" si="47"/>
        <v>9233.2886170506554</v>
      </c>
      <c r="AC53" s="10">
        <f t="shared" si="47"/>
        <v>9371.7879463064164</v>
      </c>
      <c r="AD53" s="10">
        <f t="shared" si="47"/>
        <v>9512.3647655010118</v>
      </c>
      <c r="AE53" s="4"/>
    </row>
    <row r="54" spans="1:31" ht="15.75" customHeight="1" x14ac:dyDescent="0.2">
      <c r="A54" s="2"/>
      <c r="B54" s="11" t="s">
        <v>40</v>
      </c>
      <c r="C54" s="10">
        <f t="shared" ref="C54:AD54" si="48">+C53/2</f>
        <v>3181.818181818182</v>
      </c>
      <c r="D54" s="10">
        <f t="shared" si="48"/>
        <v>3229.5454545454545</v>
      </c>
      <c r="E54" s="10">
        <f t="shared" si="48"/>
        <v>3277.9886363636365</v>
      </c>
      <c r="F54" s="10">
        <f t="shared" si="48"/>
        <v>3327.1584659090909</v>
      </c>
      <c r="G54" s="10">
        <f t="shared" si="48"/>
        <v>3377.0658428977272</v>
      </c>
      <c r="H54" s="10">
        <f t="shared" si="48"/>
        <v>3427.7218305411934</v>
      </c>
      <c r="I54" s="10">
        <f t="shared" si="48"/>
        <v>3479.1376579993112</v>
      </c>
      <c r="J54" s="10">
        <f t="shared" si="48"/>
        <v>3531.3247228693003</v>
      </c>
      <c r="K54" s="10">
        <f t="shared" si="48"/>
        <v>3584.29459371234</v>
      </c>
      <c r="L54" s="10">
        <f t="shared" si="48"/>
        <v>3638.059012618025</v>
      </c>
      <c r="M54" s="10">
        <f t="shared" si="48"/>
        <v>3692.6298978072955</v>
      </c>
      <c r="N54" s="10">
        <f t="shared" si="48"/>
        <v>3748.0193462744051</v>
      </c>
      <c r="O54" s="10">
        <f t="shared" si="48"/>
        <v>3804.239636468521</v>
      </c>
      <c r="P54" s="10">
        <f t="shared" si="48"/>
        <v>3861.3032310155486</v>
      </c>
      <c r="Q54" s="10">
        <f t="shared" si="48"/>
        <v>3919.2227794807823</v>
      </c>
      <c r="R54" s="10">
        <f t="shared" si="48"/>
        <v>3978.0111211729936</v>
      </c>
      <c r="S54" s="10">
        <f t="shared" si="48"/>
        <v>4037.6812879905888</v>
      </c>
      <c r="T54" s="10">
        <f t="shared" si="48"/>
        <v>4098.2465073104477</v>
      </c>
      <c r="U54" s="10">
        <f t="shared" si="48"/>
        <v>4159.7202049201042</v>
      </c>
      <c r="V54" s="10">
        <f t="shared" si="48"/>
        <v>4222.1160079939054</v>
      </c>
      <c r="W54" s="10">
        <f t="shared" si="48"/>
        <v>4285.4477481138138</v>
      </c>
      <c r="X54" s="10">
        <f t="shared" si="48"/>
        <v>4349.7294643355208</v>
      </c>
      <c r="Y54" s="10">
        <f t="shared" si="48"/>
        <v>4414.9754063005539</v>
      </c>
      <c r="Z54" s="10">
        <f t="shared" si="48"/>
        <v>4481.2000373950623</v>
      </c>
      <c r="AA54" s="10">
        <f t="shared" si="48"/>
        <v>4548.4180379559884</v>
      </c>
      <c r="AB54" s="10">
        <f t="shared" si="48"/>
        <v>4616.6443085253277</v>
      </c>
      <c r="AC54" s="10">
        <f t="shared" si="48"/>
        <v>4685.8939731532082</v>
      </c>
      <c r="AD54" s="10">
        <f t="shared" si="48"/>
        <v>4756.1823827505059</v>
      </c>
      <c r="AE54" s="4"/>
    </row>
    <row r="55" spans="1:31" ht="15.75" customHeight="1" x14ac:dyDescent="0.2">
      <c r="A55" s="12"/>
      <c r="B55" s="13" t="s">
        <v>42</v>
      </c>
      <c r="C55" s="41">
        <f t="shared" ref="C55:AD55" si="49">+C54/$B$7</f>
        <v>39.609338750381951</v>
      </c>
      <c r="D55" s="41">
        <f t="shared" si="49"/>
        <v>40.203478831637675</v>
      </c>
      <c r="E55" s="41">
        <f t="shared" si="49"/>
        <v>40.806531014112245</v>
      </c>
      <c r="F55" s="41">
        <f t="shared" si="49"/>
        <v>41.418628979323927</v>
      </c>
      <c r="G55" s="41">
        <f t="shared" si="49"/>
        <v>42.039908414013787</v>
      </c>
      <c r="H55" s="41">
        <f t="shared" si="49"/>
        <v>42.670507040223995</v>
      </c>
      <c r="I55" s="41">
        <f t="shared" si="49"/>
        <v>43.310564645827355</v>
      </c>
      <c r="J55" s="41">
        <f t="shared" si="49"/>
        <v>43.960223115514758</v>
      </c>
      <c r="K55" s="41">
        <f t="shared" si="49"/>
        <v>44.619626462247481</v>
      </c>
      <c r="L55" s="41">
        <f t="shared" si="49"/>
        <v>45.288920859181189</v>
      </c>
      <c r="M55" s="41">
        <f t="shared" si="49"/>
        <v>45.968254672068909</v>
      </c>
      <c r="N55" s="41">
        <f t="shared" si="49"/>
        <v>46.657778492149944</v>
      </c>
      <c r="O55" s="41">
        <f t="shared" si="49"/>
        <v>47.357645169532191</v>
      </c>
      <c r="P55" s="41">
        <f t="shared" si="49"/>
        <v>48.068009847075174</v>
      </c>
      <c r="Q55" s="41">
        <f t="shared" si="49"/>
        <v>48.789029994781309</v>
      </c>
      <c r="R55" s="41">
        <f t="shared" si="49"/>
        <v>49.52086544470302</v>
      </c>
      <c r="S55" s="41">
        <f t="shared" si="49"/>
        <v>50.263678426373566</v>
      </c>
      <c r="T55" s="41">
        <f t="shared" si="49"/>
        <v>51.017633602769173</v>
      </c>
      <c r="U55" s="41">
        <f t="shared" si="49"/>
        <v>51.782898106810705</v>
      </c>
      <c r="V55" s="41">
        <f t="shared" si="49"/>
        <v>52.559641578412865</v>
      </c>
      <c r="W55" s="41">
        <f t="shared" si="49"/>
        <v>53.348036202089055</v>
      </c>
      <c r="X55" s="41">
        <f t="shared" si="49"/>
        <v>54.148256745120392</v>
      </c>
      <c r="Y55" s="41">
        <f t="shared" si="49"/>
        <v>54.960480596297202</v>
      </c>
      <c r="Z55" s="41">
        <f t="shared" si="49"/>
        <v>55.784887805241659</v>
      </c>
      <c r="AA55" s="41">
        <f t="shared" si="49"/>
        <v>56.621661122320283</v>
      </c>
      <c r="AB55" s="41">
        <f t="shared" si="49"/>
        <v>57.470986039155079</v>
      </c>
      <c r="AC55" s="41">
        <f t="shared" si="49"/>
        <v>58.333050829742419</v>
      </c>
      <c r="AD55" s="41">
        <f t="shared" si="49"/>
        <v>59.208046592188545</v>
      </c>
      <c r="AE55" s="4"/>
    </row>
    <row r="56" spans="1:31" ht="15.75" customHeight="1" x14ac:dyDescent="0.2">
      <c r="A56" s="9" t="s">
        <v>98</v>
      </c>
      <c r="B56" s="9">
        <v>1200</v>
      </c>
      <c r="C56" s="10">
        <v>70000</v>
      </c>
      <c r="D56" s="10">
        <f>SUM(C56*0.015)+C56</f>
        <v>71050</v>
      </c>
      <c r="E56" s="10">
        <f t="shared" ref="E56:AD56" si="50">SUM(D56*1.5%)+D56</f>
        <v>72115.75</v>
      </c>
      <c r="F56" s="10">
        <f t="shared" si="50"/>
        <v>73197.486250000002</v>
      </c>
      <c r="G56" s="10">
        <f t="shared" si="50"/>
        <v>74295.448543749997</v>
      </c>
      <c r="H56" s="10">
        <f t="shared" si="50"/>
        <v>75409.880271906251</v>
      </c>
      <c r="I56" s="10">
        <f t="shared" si="50"/>
        <v>76541.028475984844</v>
      </c>
      <c r="J56" s="10">
        <f t="shared" si="50"/>
        <v>77689.143903124612</v>
      </c>
      <c r="K56" s="10">
        <f t="shared" si="50"/>
        <v>78854.481061671482</v>
      </c>
      <c r="L56" s="10">
        <f t="shared" si="50"/>
        <v>80037.29827759655</v>
      </c>
      <c r="M56" s="10">
        <f t="shared" si="50"/>
        <v>81237.857751760501</v>
      </c>
      <c r="N56" s="10">
        <f t="shared" si="50"/>
        <v>82456.425618036912</v>
      </c>
      <c r="O56" s="10">
        <f t="shared" si="50"/>
        <v>83693.272002307465</v>
      </c>
      <c r="P56" s="10">
        <f t="shared" si="50"/>
        <v>84948.671082342073</v>
      </c>
      <c r="Q56" s="10">
        <f t="shared" si="50"/>
        <v>86222.901148577206</v>
      </c>
      <c r="R56" s="10">
        <f t="shared" si="50"/>
        <v>87516.244665805862</v>
      </c>
      <c r="S56" s="10">
        <f t="shared" si="50"/>
        <v>88828.98833579295</v>
      </c>
      <c r="T56" s="10">
        <f t="shared" si="50"/>
        <v>90161.423160829843</v>
      </c>
      <c r="U56" s="10">
        <f t="shared" si="50"/>
        <v>91513.844508242284</v>
      </c>
      <c r="V56" s="10">
        <f t="shared" si="50"/>
        <v>92886.552175865916</v>
      </c>
      <c r="W56" s="10">
        <f t="shared" si="50"/>
        <v>94279.850458503905</v>
      </c>
      <c r="X56" s="10">
        <f t="shared" si="50"/>
        <v>95694.048215381466</v>
      </c>
      <c r="Y56" s="10">
        <f t="shared" si="50"/>
        <v>97129.458938612195</v>
      </c>
      <c r="Z56" s="10">
        <f t="shared" si="50"/>
        <v>98586.400822691372</v>
      </c>
      <c r="AA56" s="10">
        <f t="shared" si="50"/>
        <v>100065.19683503175</v>
      </c>
      <c r="AB56" s="10">
        <f t="shared" si="50"/>
        <v>101566.17478755722</v>
      </c>
      <c r="AC56" s="10">
        <f t="shared" si="50"/>
        <v>103089.66740937058</v>
      </c>
      <c r="AD56" s="10">
        <f t="shared" si="50"/>
        <v>104636.01242051114</v>
      </c>
      <c r="AE56" s="4"/>
    </row>
    <row r="57" spans="1:31" ht="15.75" customHeight="1" x14ac:dyDescent="0.2">
      <c r="A57" s="2" t="s">
        <v>5</v>
      </c>
      <c r="B57" s="11" t="s">
        <v>39</v>
      </c>
      <c r="C57" s="10">
        <f t="shared" ref="C57:AD57" si="51">C56/11</f>
        <v>6363.636363636364</v>
      </c>
      <c r="D57" s="10">
        <f t="shared" si="51"/>
        <v>6459.090909090909</v>
      </c>
      <c r="E57" s="10">
        <f t="shared" si="51"/>
        <v>6555.977272727273</v>
      </c>
      <c r="F57" s="10">
        <f t="shared" si="51"/>
        <v>6654.3169318181817</v>
      </c>
      <c r="G57" s="10">
        <f t="shared" si="51"/>
        <v>6754.1316857954544</v>
      </c>
      <c r="H57" s="10">
        <f t="shared" si="51"/>
        <v>6855.4436610823868</v>
      </c>
      <c r="I57" s="10">
        <f t="shared" si="51"/>
        <v>6958.2753159986223</v>
      </c>
      <c r="J57" s="10">
        <f t="shared" si="51"/>
        <v>7062.6494457386007</v>
      </c>
      <c r="K57" s="10">
        <f t="shared" si="51"/>
        <v>7168.5891874246799</v>
      </c>
      <c r="L57" s="10">
        <f t="shared" si="51"/>
        <v>7276.11802523605</v>
      </c>
      <c r="M57" s="10">
        <f t="shared" si="51"/>
        <v>7385.259795614591</v>
      </c>
      <c r="N57" s="10">
        <f t="shared" si="51"/>
        <v>7496.0386925488101</v>
      </c>
      <c r="O57" s="10">
        <f t="shared" si="51"/>
        <v>7608.479272937042</v>
      </c>
      <c r="P57" s="10">
        <f t="shared" si="51"/>
        <v>7722.6064620310972</v>
      </c>
      <c r="Q57" s="10">
        <f t="shared" si="51"/>
        <v>7838.4455589615645</v>
      </c>
      <c r="R57" s="10">
        <f t="shared" si="51"/>
        <v>7956.0222423459873</v>
      </c>
      <c r="S57" s="10">
        <f t="shared" si="51"/>
        <v>8075.3625759811775</v>
      </c>
      <c r="T57" s="10">
        <f t="shared" si="51"/>
        <v>8196.4930146208953</v>
      </c>
      <c r="U57" s="10">
        <f t="shared" si="51"/>
        <v>8319.4404098402083</v>
      </c>
      <c r="V57" s="10">
        <f t="shared" si="51"/>
        <v>8444.2320159878109</v>
      </c>
      <c r="W57" s="10">
        <f t="shared" si="51"/>
        <v>8570.8954962276275</v>
      </c>
      <c r="X57" s="10">
        <f t="shared" si="51"/>
        <v>8699.4589286710416</v>
      </c>
      <c r="Y57" s="10">
        <f t="shared" si="51"/>
        <v>8829.9508126011078</v>
      </c>
      <c r="Z57" s="10">
        <f t="shared" si="51"/>
        <v>8962.4000747901246</v>
      </c>
      <c r="AA57" s="10">
        <f t="shared" si="51"/>
        <v>9096.8360759119769</v>
      </c>
      <c r="AB57" s="10">
        <f t="shared" si="51"/>
        <v>9233.2886170506554</v>
      </c>
      <c r="AC57" s="10">
        <f t="shared" si="51"/>
        <v>9371.7879463064164</v>
      </c>
      <c r="AD57" s="10">
        <f t="shared" si="51"/>
        <v>9512.3647655010118</v>
      </c>
      <c r="AE57" s="4"/>
    </row>
    <row r="58" spans="1:31" ht="15.75" customHeight="1" x14ac:dyDescent="0.2">
      <c r="A58" s="2"/>
      <c r="B58" s="11" t="s">
        <v>40</v>
      </c>
      <c r="C58" s="10">
        <f t="shared" ref="C58:AD58" si="52">+C57/2</f>
        <v>3181.818181818182</v>
      </c>
      <c r="D58" s="10">
        <f t="shared" si="52"/>
        <v>3229.5454545454545</v>
      </c>
      <c r="E58" s="10">
        <f t="shared" si="52"/>
        <v>3277.9886363636365</v>
      </c>
      <c r="F58" s="10">
        <f t="shared" si="52"/>
        <v>3327.1584659090909</v>
      </c>
      <c r="G58" s="10">
        <f t="shared" si="52"/>
        <v>3377.0658428977272</v>
      </c>
      <c r="H58" s="10">
        <f t="shared" si="52"/>
        <v>3427.7218305411934</v>
      </c>
      <c r="I58" s="10">
        <f t="shared" si="52"/>
        <v>3479.1376579993112</v>
      </c>
      <c r="J58" s="10">
        <f t="shared" si="52"/>
        <v>3531.3247228693003</v>
      </c>
      <c r="K58" s="10">
        <f t="shared" si="52"/>
        <v>3584.29459371234</v>
      </c>
      <c r="L58" s="10">
        <f t="shared" si="52"/>
        <v>3638.059012618025</v>
      </c>
      <c r="M58" s="10">
        <f t="shared" si="52"/>
        <v>3692.6298978072955</v>
      </c>
      <c r="N58" s="10">
        <f t="shared" si="52"/>
        <v>3748.0193462744051</v>
      </c>
      <c r="O58" s="10">
        <f t="shared" si="52"/>
        <v>3804.239636468521</v>
      </c>
      <c r="P58" s="10">
        <f t="shared" si="52"/>
        <v>3861.3032310155486</v>
      </c>
      <c r="Q58" s="10">
        <f t="shared" si="52"/>
        <v>3919.2227794807823</v>
      </c>
      <c r="R58" s="10">
        <f t="shared" si="52"/>
        <v>3978.0111211729936</v>
      </c>
      <c r="S58" s="10">
        <f t="shared" si="52"/>
        <v>4037.6812879905888</v>
      </c>
      <c r="T58" s="10">
        <f t="shared" si="52"/>
        <v>4098.2465073104477</v>
      </c>
      <c r="U58" s="10">
        <f t="shared" si="52"/>
        <v>4159.7202049201042</v>
      </c>
      <c r="V58" s="10">
        <f t="shared" si="52"/>
        <v>4222.1160079939054</v>
      </c>
      <c r="W58" s="10">
        <f t="shared" si="52"/>
        <v>4285.4477481138138</v>
      </c>
      <c r="X58" s="10">
        <f t="shared" si="52"/>
        <v>4349.7294643355208</v>
      </c>
      <c r="Y58" s="10">
        <f t="shared" si="52"/>
        <v>4414.9754063005539</v>
      </c>
      <c r="Z58" s="10">
        <f t="shared" si="52"/>
        <v>4481.2000373950623</v>
      </c>
      <c r="AA58" s="10">
        <f t="shared" si="52"/>
        <v>4548.4180379559884</v>
      </c>
      <c r="AB58" s="10">
        <f t="shared" si="52"/>
        <v>4616.6443085253277</v>
      </c>
      <c r="AC58" s="10">
        <f t="shared" si="52"/>
        <v>4685.8939731532082</v>
      </c>
      <c r="AD58" s="10">
        <f t="shared" si="52"/>
        <v>4756.1823827505059</v>
      </c>
      <c r="AE58" s="4"/>
    </row>
    <row r="59" spans="1:31" ht="15.75" customHeight="1" x14ac:dyDescent="0.2">
      <c r="A59" s="12"/>
      <c r="B59" s="13" t="s">
        <v>42</v>
      </c>
      <c r="C59" s="41">
        <f t="shared" ref="C59:AD59" si="53">+C58/$B$7</f>
        <v>39.609338750381951</v>
      </c>
      <c r="D59" s="41">
        <f t="shared" si="53"/>
        <v>40.203478831637675</v>
      </c>
      <c r="E59" s="41">
        <f t="shared" si="53"/>
        <v>40.806531014112245</v>
      </c>
      <c r="F59" s="41">
        <f t="shared" si="53"/>
        <v>41.418628979323927</v>
      </c>
      <c r="G59" s="41">
        <f t="shared" si="53"/>
        <v>42.039908414013787</v>
      </c>
      <c r="H59" s="41">
        <f t="shared" si="53"/>
        <v>42.670507040223995</v>
      </c>
      <c r="I59" s="41">
        <f t="shared" si="53"/>
        <v>43.310564645827355</v>
      </c>
      <c r="J59" s="41">
        <f t="shared" si="53"/>
        <v>43.960223115514758</v>
      </c>
      <c r="K59" s="41">
        <f t="shared" si="53"/>
        <v>44.619626462247481</v>
      </c>
      <c r="L59" s="41">
        <f t="shared" si="53"/>
        <v>45.288920859181189</v>
      </c>
      <c r="M59" s="41">
        <f t="shared" si="53"/>
        <v>45.968254672068909</v>
      </c>
      <c r="N59" s="41">
        <f t="shared" si="53"/>
        <v>46.657778492149944</v>
      </c>
      <c r="O59" s="41">
        <f t="shared" si="53"/>
        <v>47.357645169532191</v>
      </c>
      <c r="P59" s="41">
        <f t="shared" si="53"/>
        <v>48.068009847075174</v>
      </c>
      <c r="Q59" s="41">
        <f t="shared" si="53"/>
        <v>48.789029994781309</v>
      </c>
      <c r="R59" s="41">
        <f t="shared" si="53"/>
        <v>49.52086544470302</v>
      </c>
      <c r="S59" s="41">
        <f t="shared" si="53"/>
        <v>50.263678426373566</v>
      </c>
      <c r="T59" s="41">
        <f t="shared" si="53"/>
        <v>51.017633602769173</v>
      </c>
      <c r="U59" s="41">
        <f t="shared" si="53"/>
        <v>51.782898106810705</v>
      </c>
      <c r="V59" s="41">
        <f t="shared" si="53"/>
        <v>52.559641578412865</v>
      </c>
      <c r="W59" s="41">
        <f t="shared" si="53"/>
        <v>53.348036202089055</v>
      </c>
      <c r="X59" s="41">
        <f t="shared" si="53"/>
        <v>54.148256745120392</v>
      </c>
      <c r="Y59" s="41">
        <f t="shared" si="53"/>
        <v>54.960480596297202</v>
      </c>
      <c r="Z59" s="41">
        <f t="shared" si="53"/>
        <v>55.784887805241659</v>
      </c>
      <c r="AA59" s="41">
        <f t="shared" si="53"/>
        <v>56.621661122320283</v>
      </c>
      <c r="AB59" s="41">
        <f t="shared" si="53"/>
        <v>57.470986039155079</v>
      </c>
      <c r="AC59" s="41">
        <f t="shared" si="53"/>
        <v>58.333050829742419</v>
      </c>
      <c r="AD59" s="41">
        <f t="shared" si="53"/>
        <v>59.208046592188545</v>
      </c>
      <c r="AE59" s="4"/>
    </row>
    <row r="60" spans="1:31" ht="15.75" customHeight="1" x14ac:dyDescent="0.2">
      <c r="A60" s="9" t="s">
        <v>99</v>
      </c>
      <c r="B60" s="9">
        <v>1200</v>
      </c>
      <c r="C60" s="10">
        <v>70000</v>
      </c>
      <c r="D60" s="10">
        <f>SUM(C60*0.015)+C60</f>
        <v>71050</v>
      </c>
      <c r="E60" s="10">
        <f t="shared" ref="E60:AD60" si="54">SUM(D60*1.5%)+D60</f>
        <v>72115.75</v>
      </c>
      <c r="F60" s="10">
        <f t="shared" si="54"/>
        <v>73197.486250000002</v>
      </c>
      <c r="G60" s="10">
        <f t="shared" si="54"/>
        <v>74295.448543749997</v>
      </c>
      <c r="H60" s="10">
        <f t="shared" si="54"/>
        <v>75409.880271906251</v>
      </c>
      <c r="I60" s="10">
        <f t="shared" si="54"/>
        <v>76541.028475984844</v>
      </c>
      <c r="J60" s="10">
        <f t="shared" si="54"/>
        <v>77689.143903124612</v>
      </c>
      <c r="K60" s="10">
        <f t="shared" si="54"/>
        <v>78854.481061671482</v>
      </c>
      <c r="L60" s="10">
        <f t="shared" si="54"/>
        <v>80037.29827759655</v>
      </c>
      <c r="M60" s="10">
        <f t="shared" si="54"/>
        <v>81237.857751760501</v>
      </c>
      <c r="N60" s="10">
        <f t="shared" si="54"/>
        <v>82456.425618036912</v>
      </c>
      <c r="O60" s="10">
        <f t="shared" si="54"/>
        <v>83693.272002307465</v>
      </c>
      <c r="P60" s="10">
        <f t="shared" si="54"/>
        <v>84948.671082342073</v>
      </c>
      <c r="Q60" s="10">
        <f t="shared" si="54"/>
        <v>86222.901148577206</v>
      </c>
      <c r="R60" s="10">
        <f t="shared" si="54"/>
        <v>87516.244665805862</v>
      </c>
      <c r="S60" s="10">
        <f t="shared" si="54"/>
        <v>88828.98833579295</v>
      </c>
      <c r="T60" s="10">
        <f t="shared" si="54"/>
        <v>90161.423160829843</v>
      </c>
      <c r="U60" s="10">
        <f t="shared" si="54"/>
        <v>91513.844508242284</v>
      </c>
      <c r="V60" s="10">
        <f t="shared" si="54"/>
        <v>92886.552175865916</v>
      </c>
      <c r="W60" s="10">
        <f t="shared" si="54"/>
        <v>94279.850458503905</v>
      </c>
      <c r="X60" s="10">
        <f t="shared" si="54"/>
        <v>95694.048215381466</v>
      </c>
      <c r="Y60" s="10">
        <f t="shared" si="54"/>
        <v>97129.458938612195</v>
      </c>
      <c r="Z60" s="10">
        <f t="shared" si="54"/>
        <v>98586.400822691372</v>
      </c>
      <c r="AA60" s="10">
        <f t="shared" si="54"/>
        <v>100065.19683503175</v>
      </c>
      <c r="AB60" s="10">
        <f t="shared" si="54"/>
        <v>101566.17478755722</v>
      </c>
      <c r="AC60" s="10">
        <f t="shared" si="54"/>
        <v>103089.66740937058</v>
      </c>
      <c r="AD60" s="10">
        <f t="shared" si="54"/>
        <v>104636.01242051114</v>
      </c>
      <c r="AE60" s="4"/>
    </row>
    <row r="61" spans="1:31" ht="15.75" customHeight="1" x14ac:dyDescent="0.2">
      <c r="A61" s="2" t="s">
        <v>5</v>
      </c>
      <c r="B61" s="11" t="s">
        <v>39</v>
      </c>
      <c r="C61" s="10">
        <f t="shared" ref="C61:AD61" si="55">C60/11</f>
        <v>6363.636363636364</v>
      </c>
      <c r="D61" s="10">
        <f t="shared" si="55"/>
        <v>6459.090909090909</v>
      </c>
      <c r="E61" s="10">
        <f t="shared" si="55"/>
        <v>6555.977272727273</v>
      </c>
      <c r="F61" s="10">
        <f t="shared" si="55"/>
        <v>6654.3169318181817</v>
      </c>
      <c r="G61" s="10">
        <f t="shared" si="55"/>
        <v>6754.1316857954544</v>
      </c>
      <c r="H61" s="10">
        <f t="shared" si="55"/>
        <v>6855.4436610823868</v>
      </c>
      <c r="I61" s="10">
        <f t="shared" si="55"/>
        <v>6958.2753159986223</v>
      </c>
      <c r="J61" s="10">
        <f t="shared" si="55"/>
        <v>7062.6494457386007</v>
      </c>
      <c r="K61" s="10">
        <f t="shared" si="55"/>
        <v>7168.5891874246799</v>
      </c>
      <c r="L61" s="10">
        <f t="shared" si="55"/>
        <v>7276.11802523605</v>
      </c>
      <c r="M61" s="10">
        <f t="shared" si="55"/>
        <v>7385.259795614591</v>
      </c>
      <c r="N61" s="10">
        <f t="shared" si="55"/>
        <v>7496.0386925488101</v>
      </c>
      <c r="O61" s="10">
        <f t="shared" si="55"/>
        <v>7608.479272937042</v>
      </c>
      <c r="P61" s="10">
        <f t="shared" si="55"/>
        <v>7722.6064620310972</v>
      </c>
      <c r="Q61" s="10">
        <f t="shared" si="55"/>
        <v>7838.4455589615645</v>
      </c>
      <c r="R61" s="10">
        <f t="shared" si="55"/>
        <v>7956.0222423459873</v>
      </c>
      <c r="S61" s="10">
        <f t="shared" si="55"/>
        <v>8075.3625759811775</v>
      </c>
      <c r="T61" s="10">
        <f t="shared" si="55"/>
        <v>8196.4930146208953</v>
      </c>
      <c r="U61" s="10">
        <f t="shared" si="55"/>
        <v>8319.4404098402083</v>
      </c>
      <c r="V61" s="10">
        <f t="shared" si="55"/>
        <v>8444.2320159878109</v>
      </c>
      <c r="W61" s="10">
        <f t="shared" si="55"/>
        <v>8570.8954962276275</v>
      </c>
      <c r="X61" s="10">
        <f t="shared" si="55"/>
        <v>8699.4589286710416</v>
      </c>
      <c r="Y61" s="10">
        <f t="shared" si="55"/>
        <v>8829.9508126011078</v>
      </c>
      <c r="Z61" s="10">
        <f t="shared" si="55"/>
        <v>8962.4000747901246</v>
      </c>
      <c r="AA61" s="10">
        <f t="shared" si="55"/>
        <v>9096.8360759119769</v>
      </c>
      <c r="AB61" s="10">
        <f t="shared" si="55"/>
        <v>9233.2886170506554</v>
      </c>
      <c r="AC61" s="10">
        <f t="shared" si="55"/>
        <v>9371.7879463064164</v>
      </c>
      <c r="AD61" s="10">
        <f t="shared" si="55"/>
        <v>9512.3647655010118</v>
      </c>
      <c r="AE61" s="4"/>
    </row>
    <row r="62" spans="1:31" ht="15.75" customHeight="1" x14ac:dyDescent="0.2">
      <c r="A62" s="2"/>
      <c r="B62" s="11" t="s">
        <v>40</v>
      </c>
      <c r="C62" s="10">
        <f t="shared" ref="C62:AD62" si="56">+C61/2</f>
        <v>3181.818181818182</v>
      </c>
      <c r="D62" s="10">
        <f t="shared" si="56"/>
        <v>3229.5454545454545</v>
      </c>
      <c r="E62" s="10">
        <f t="shared" si="56"/>
        <v>3277.9886363636365</v>
      </c>
      <c r="F62" s="10">
        <f t="shared" si="56"/>
        <v>3327.1584659090909</v>
      </c>
      <c r="G62" s="10">
        <f t="shared" si="56"/>
        <v>3377.0658428977272</v>
      </c>
      <c r="H62" s="10">
        <f t="shared" si="56"/>
        <v>3427.7218305411934</v>
      </c>
      <c r="I62" s="10">
        <f t="shared" si="56"/>
        <v>3479.1376579993112</v>
      </c>
      <c r="J62" s="10">
        <f t="shared" si="56"/>
        <v>3531.3247228693003</v>
      </c>
      <c r="K62" s="10">
        <f t="shared" si="56"/>
        <v>3584.29459371234</v>
      </c>
      <c r="L62" s="10">
        <f t="shared" si="56"/>
        <v>3638.059012618025</v>
      </c>
      <c r="M62" s="10">
        <f t="shared" si="56"/>
        <v>3692.6298978072955</v>
      </c>
      <c r="N62" s="10">
        <f t="shared" si="56"/>
        <v>3748.0193462744051</v>
      </c>
      <c r="O62" s="10">
        <f t="shared" si="56"/>
        <v>3804.239636468521</v>
      </c>
      <c r="P62" s="10">
        <f t="shared" si="56"/>
        <v>3861.3032310155486</v>
      </c>
      <c r="Q62" s="10">
        <f t="shared" si="56"/>
        <v>3919.2227794807823</v>
      </c>
      <c r="R62" s="10">
        <f t="shared" si="56"/>
        <v>3978.0111211729936</v>
      </c>
      <c r="S62" s="10">
        <f t="shared" si="56"/>
        <v>4037.6812879905888</v>
      </c>
      <c r="T62" s="10">
        <f t="shared" si="56"/>
        <v>4098.2465073104477</v>
      </c>
      <c r="U62" s="10">
        <f t="shared" si="56"/>
        <v>4159.7202049201042</v>
      </c>
      <c r="V62" s="10">
        <f t="shared" si="56"/>
        <v>4222.1160079939054</v>
      </c>
      <c r="W62" s="10">
        <f t="shared" si="56"/>
        <v>4285.4477481138138</v>
      </c>
      <c r="X62" s="10">
        <f t="shared" si="56"/>
        <v>4349.7294643355208</v>
      </c>
      <c r="Y62" s="10">
        <f t="shared" si="56"/>
        <v>4414.9754063005539</v>
      </c>
      <c r="Z62" s="10">
        <f t="shared" si="56"/>
        <v>4481.2000373950623</v>
      </c>
      <c r="AA62" s="10">
        <f t="shared" si="56"/>
        <v>4548.4180379559884</v>
      </c>
      <c r="AB62" s="10">
        <f t="shared" si="56"/>
        <v>4616.6443085253277</v>
      </c>
      <c r="AC62" s="10">
        <f t="shared" si="56"/>
        <v>4685.8939731532082</v>
      </c>
      <c r="AD62" s="10">
        <f t="shared" si="56"/>
        <v>4756.1823827505059</v>
      </c>
      <c r="AE62" s="4"/>
    </row>
    <row r="63" spans="1:31" ht="15.75" customHeight="1" x14ac:dyDescent="0.2">
      <c r="A63" s="12"/>
      <c r="B63" s="13" t="s">
        <v>42</v>
      </c>
      <c r="C63" s="41">
        <f t="shared" ref="C63:AD63" si="57">+C62/$B$7</f>
        <v>39.609338750381951</v>
      </c>
      <c r="D63" s="41">
        <f t="shared" si="57"/>
        <v>40.203478831637675</v>
      </c>
      <c r="E63" s="41">
        <f t="shared" si="57"/>
        <v>40.806531014112245</v>
      </c>
      <c r="F63" s="41">
        <f t="shared" si="57"/>
        <v>41.418628979323927</v>
      </c>
      <c r="G63" s="41">
        <f t="shared" si="57"/>
        <v>42.039908414013787</v>
      </c>
      <c r="H63" s="41">
        <f t="shared" si="57"/>
        <v>42.670507040223995</v>
      </c>
      <c r="I63" s="41">
        <f t="shared" si="57"/>
        <v>43.310564645827355</v>
      </c>
      <c r="J63" s="41">
        <f t="shared" si="57"/>
        <v>43.960223115514758</v>
      </c>
      <c r="K63" s="41">
        <f t="shared" si="57"/>
        <v>44.619626462247481</v>
      </c>
      <c r="L63" s="41">
        <f t="shared" si="57"/>
        <v>45.288920859181189</v>
      </c>
      <c r="M63" s="41">
        <f t="shared" si="57"/>
        <v>45.968254672068909</v>
      </c>
      <c r="N63" s="41">
        <f t="shared" si="57"/>
        <v>46.657778492149944</v>
      </c>
      <c r="O63" s="41">
        <f t="shared" si="57"/>
        <v>47.357645169532191</v>
      </c>
      <c r="P63" s="41">
        <f t="shared" si="57"/>
        <v>48.068009847075174</v>
      </c>
      <c r="Q63" s="41">
        <f t="shared" si="57"/>
        <v>48.789029994781309</v>
      </c>
      <c r="R63" s="41">
        <f t="shared" si="57"/>
        <v>49.52086544470302</v>
      </c>
      <c r="S63" s="41">
        <f t="shared" si="57"/>
        <v>50.263678426373566</v>
      </c>
      <c r="T63" s="41">
        <f t="shared" si="57"/>
        <v>51.017633602769173</v>
      </c>
      <c r="U63" s="41">
        <f t="shared" si="57"/>
        <v>51.782898106810705</v>
      </c>
      <c r="V63" s="41">
        <f t="shared" si="57"/>
        <v>52.559641578412865</v>
      </c>
      <c r="W63" s="41">
        <f t="shared" si="57"/>
        <v>53.348036202089055</v>
      </c>
      <c r="X63" s="41">
        <f t="shared" si="57"/>
        <v>54.148256745120392</v>
      </c>
      <c r="Y63" s="41">
        <f t="shared" si="57"/>
        <v>54.960480596297202</v>
      </c>
      <c r="Z63" s="41">
        <f t="shared" si="57"/>
        <v>55.784887805241659</v>
      </c>
      <c r="AA63" s="41">
        <f t="shared" si="57"/>
        <v>56.621661122320283</v>
      </c>
      <c r="AB63" s="41">
        <f t="shared" si="57"/>
        <v>57.470986039155079</v>
      </c>
      <c r="AC63" s="41">
        <f t="shared" si="57"/>
        <v>58.333050829742419</v>
      </c>
      <c r="AD63" s="41">
        <f t="shared" si="57"/>
        <v>59.208046592188545</v>
      </c>
      <c r="AE63" s="4"/>
    </row>
    <row r="64" spans="1:31" ht="15.75" customHeight="1" x14ac:dyDescent="0.2">
      <c r="A64" s="9" t="s">
        <v>100</v>
      </c>
      <c r="B64" s="9">
        <v>2300</v>
      </c>
      <c r="C64" s="10">
        <v>90770</v>
      </c>
      <c r="D64" s="10">
        <v>92000</v>
      </c>
      <c r="E64" s="10">
        <f t="shared" ref="E64:AD64" si="58">SUM(D64*1.5%)+D64</f>
        <v>93380</v>
      </c>
      <c r="F64" s="10">
        <f t="shared" si="58"/>
        <v>94780.7</v>
      </c>
      <c r="G64" s="10">
        <f t="shared" si="58"/>
        <v>96202.410499999998</v>
      </c>
      <c r="H64" s="10">
        <f t="shared" si="58"/>
        <v>97645.446657499997</v>
      </c>
      <c r="I64" s="10">
        <f t="shared" si="58"/>
        <v>99110.128357362497</v>
      </c>
      <c r="J64" s="10">
        <f t="shared" si="58"/>
        <v>100596.78028272293</v>
      </c>
      <c r="K64" s="10">
        <f t="shared" si="58"/>
        <v>102105.73198696377</v>
      </c>
      <c r="L64" s="10">
        <f t="shared" si="58"/>
        <v>103637.31796676823</v>
      </c>
      <c r="M64" s="10">
        <f t="shared" si="58"/>
        <v>105191.87773626974</v>
      </c>
      <c r="N64" s="10">
        <f t="shared" si="58"/>
        <v>106769.75590231379</v>
      </c>
      <c r="O64" s="10">
        <f t="shared" si="58"/>
        <v>108371.3022408485</v>
      </c>
      <c r="P64" s="10">
        <f t="shared" si="58"/>
        <v>109996.87177446122</v>
      </c>
      <c r="Q64" s="10">
        <f t="shared" si="58"/>
        <v>111646.82485107814</v>
      </c>
      <c r="R64" s="10">
        <f t="shared" si="58"/>
        <v>113321.52722384431</v>
      </c>
      <c r="S64" s="10">
        <f t="shared" si="58"/>
        <v>115021.35013220197</v>
      </c>
      <c r="T64" s="10">
        <f t="shared" si="58"/>
        <v>116746.670384185</v>
      </c>
      <c r="U64" s="10">
        <f t="shared" si="58"/>
        <v>118497.87043994777</v>
      </c>
      <c r="V64" s="10">
        <f t="shared" si="58"/>
        <v>120275.33849654699</v>
      </c>
      <c r="W64" s="10">
        <f t="shared" si="58"/>
        <v>122079.4685739952</v>
      </c>
      <c r="X64" s="10">
        <f t="shared" si="58"/>
        <v>123910.66060260513</v>
      </c>
      <c r="Y64" s="10">
        <f t="shared" si="58"/>
        <v>125769.32051164421</v>
      </c>
      <c r="Z64" s="10">
        <f t="shared" si="58"/>
        <v>127655.86031931888</v>
      </c>
      <c r="AA64" s="10">
        <f t="shared" si="58"/>
        <v>129570.69822410865</v>
      </c>
      <c r="AB64" s="10">
        <f t="shared" si="58"/>
        <v>131514.25869747027</v>
      </c>
      <c r="AC64" s="10">
        <f t="shared" si="58"/>
        <v>133486.97257793232</v>
      </c>
      <c r="AD64" s="10">
        <f t="shared" si="58"/>
        <v>135489.2771666013</v>
      </c>
    </row>
    <row r="65" spans="1:30" ht="15.75" customHeight="1" x14ac:dyDescent="0.2">
      <c r="A65" s="16" t="s">
        <v>5</v>
      </c>
      <c r="B65" s="13" t="s">
        <v>39</v>
      </c>
      <c r="C65" s="10">
        <f t="shared" ref="C65:AD65" si="59">C64/12</f>
        <v>7564.166666666667</v>
      </c>
      <c r="D65" s="10">
        <f t="shared" si="59"/>
        <v>7666.666666666667</v>
      </c>
      <c r="E65" s="10">
        <f t="shared" si="59"/>
        <v>7781.666666666667</v>
      </c>
      <c r="F65" s="10">
        <f t="shared" si="59"/>
        <v>7898.3916666666664</v>
      </c>
      <c r="G65" s="10">
        <f t="shared" si="59"/>
        <v>8016.8675416666665</v>
      </c>
      <c r="H65" s="10">
        <f t="shared" si="59"/>
        <v>8137.1205547916661</v>
      </c>
      <c r="I65" s="10">
        <f t="shared" si="59"/>
        <v>8259.177363113542</v>
      </c>
      <c r="J65" s="10">
        <f t="shared" si="59"/>
        <v>8383.0650235602443</v>
      </c>
      <c r="K65" s="10">
        <f t="shared" si="59"/>
        <v>8508.8109989136483</v>
      </c>
      <c r="L65" s="10">
        <f t="shared" si="59"/>
        <v>8636.4431638973529</v>
      </c>
      <c r="M65" s="10">
        <f t="shared" si="59"/>
        <v>8765.989811355812</v>
      </c>
      <c r="N65" s="10">
        <f t="shared" si="59"/>
        <v>8897.4796585261483</v>
      </c>
      <c r="O65" s="10">
        <f t="shared" si="59"/>
        <v>9030.9418534040415</v>
      </c>
      <c r="P65" s="10">
        <f t="shared" si="59"/>
        <v>9166.4059812051019</v>
      </c>
      <c r="Q65" s="10">
        <f t="shared" si="59"/>
        <v>9303.9020709231791</v>
      </c>
      <c r="R65" s="10">
        <f t="shared" si="59"/>
        <v>9443.4606019870262</v>
      </c>
      <c r="S65" s="10">
        <f t="shared" si="59"/>
        <v>9585.1125110168305</v>
      </c>
      <c r="T65" s="10">
        <f t="shared" si="59"/>
        <v>9728.8891986820836</v>
      </c>
      <c r="U65" s="10">
        <f t="shared" si="59"/>
        <v>9874.8225366623137</v>
      </c>
      <c r="V65" s="10">
        <f t="shared" si="59"/>
        <v>10022.94487471225</v>
      </c>
      <c r="W65" s="10">
        <f t="shared" si="59"/>
        <v>10173.289047832934</v>
      </c>
      <c r="X65" s="10">
        <f t="shared" si="59"/>
        <v>10325.888383550428</v>
      </c>
      <c r="Y65" s="10">
        <f t="shared" si="59"/>
        <v>10480.776709303684</v>
      </c>
      <c r="Z65" s="10">
        <f t="shared" si="59"/>
        <v>10637.98835994324</v>
      </c>
      <c r="AA65" s="10">
        <f t="shared" si="59"/>
        <v>10797.558185342388</v>
      </c>
      <c r="AB65" s="10">
        <f t="shared" si="59"/>
        <v>10959.521558122522</v>
      </c>
      <c r="AC65" s="10">
        <f t="shared" si="59"/>
        <v>11123.91438149436</v>
      </c>
      <c r="AD65" s="10">
        <f t="shared" si="59"/>
        <v>11290.773097216776</v>
      </c>
    </row>
    <row r="66" spans="1:30" ht="15.75" customHeight="1" x14ac:dyDescent="0.2">
      <c r="A66" s="16"/>
      <c r="B66" s="11" t="s">
        <v>40</v>
      </c>
      <c r="C66" s="10">
        <f t="shared" ref="C66:AD66" si="60">+C65/2</f>
        <v>3782.0833333333335</v>
      </c>
      <c r="D66" s="10">
        <f t="shared" si="60"/>
        <v>3833.3333333333335</v>
      </c>
      <c r="E66" s="10">
        <f t="shared" si="60"/>
        <v>3890.8333333333335</v>
      </c>
      <c r="F66" s="10">
        <f t="shared" si="60"/>
        <v>3949.1958333333332</v>
      </c>
      <c r="G66" s="10">
        <f t="shared" si="60"/>
        <v>4008.4337708333333</v>
      </c>
      <c r="H66" s="10">
        <f t="shared" si="60"/>
        <v>4068.5602773958331</v>
      </c>
      <c r="I66" s="10">
        <f t="shared" si="60"/>
        <v>4129.588681556771</v>
      </c>
      <c r="J66" s="10">
        <f t="shared" si="60"/>
        <v>4191.5325117801221</v>
      </c>
      <c r="K66" s="10">
        <f t="shared" si="60"/>
        <v>4254.4054994568241</v>
      </c>
      <c r="L66" s="10">
        <f t="shared" si="60"/>
        <v>4318.2215819486764</v>
      </c>
      <c r="M66" s="10">
        <f t="shared" si="60"/>
        <v>4382.994905677906</v>
      </c>
      <c r="N66" s="10">
        <f t="shared" si="60"/>
        <v>4448.7398292630742</v>
      </c>
      <c r="O66" s="10">
        <f t="shared" si="60"/>
        <v>4515.4709267020207</v>
      </c>
      <c r="P66" s="10">
        <f t="shared" si="60"/>
        <v>4583.2029906025509</v>
      </c>
      <c r="Q66" s="10">
        <f t="shared" si="60"/>
        <v>4651.9510354615895</v>
      </c>
      <c r="R66" s="10">
        <f t="shared" si="60"/>
        <v>4721.7303009935131</v>
      </c>
      <c r="S66" s="10">
        <f t="shared" si="60"/>
        <v>4792.5562555084152</v>
      </c>
      <c r="T66" s="10">
        <f t="shared" si="60"/>
        <v>4864.4445993410418</v>
      </c>
      <c r="U66" s="10">
        <f t="shared" si="60"/>
        <v>4937.4112683311569</v>
      </c>
      <c r="V66" s="10">
        <f t="shared" si="60"/>
        <v>5011.4724373561248</v>
      </c>
      <c r="W66" s="10">
        <f t="shared" si="60"/>
        <v>5086.6445239164668</v>
      </c>
      <c r="X66" s="10">
        <f t="shared" si="60"/>
        <v>5162.9441917752138</v>
      </c>
      <c r="Y66" s="10">
        <f t="shared" si="60"/>
        <v>5240.3883546518418</v>
      </c>
      <c r="Z66" s="10">
        <f t="shared" si="60"/>
        <v>5318.9941799716198</v>
      </c>
      <c r="AA66" s="10">
        <f t="shared" si="60"/>
        <v>5398.7790926711941</v>
      </c>
      <c r="AB66" s="10">
        <f t="shared" si="60"/>
        <v>5479.760779061261</v>
      </c>
      <c r="AC66" s="10">
        <f t="shared" si="60"/>
        <v>5561.95719074718</v>
      </c>
      <c r="AD66" s="10">
        <f t="shared" si="60"/>
        <v>5645.3865486083878</v>
      </c>
    </row>
    <row r="67" spans="1:30" ht="15.75" customHeight="1" x14ac:dyDescent="0.2">
      <c r="A67" s="17"/>
      <c r="B67" s="13" t="s">
        <v>42</v>
      </c>
      <c r="C67" s="41">
        <f t="shared" ref="C67:AD67" si="61">+C66/$B$7</f>
        <v>47.081829121540316</v>
      </c>
      <c r="D67" s="41">
        <f t="shared" si="61"/>
        <v>47.719822399269681</v>
      </c>
      <c r="E67" s="41">
        <f t="shared" si="61"/>
        <v>48.435619735258726</v>
      </c>
      <c r="F67" s="41">
        <f t="shared" si="61"/>
        <v>49.162154031287606</v>
      </c>
      <c r="G67" s="41">
        <f t="shared" si="61"/>
        <v>49.899586341756923</v>
      </c>
      <c r="H67" s="41">
        <f t="shared" si="61"/>
        <v>50.648080136883273</v>
      </c>
      <c r="I67" s="41">
        <f t="shared" si="61"/>
        <v>51.407801338936522</v>
      </c>
      <c r="J67" s="41">
        <f t="shared" si="61"/>
        <v>52.178918359020571</v>
      </c>
      <c r="K67" s="41">
        <f t="shared" si="61"/>
        <v>52.961602134405879</v>
      </c>
      <c r="L67" s="41">
        <f t="shared" si="61"/>
        <v>53.756026166421968</v>
      </c>
      <c r="M67" s="41">
        <f t="shared" si="61"/>
        <v>54.562366558918285</v>
      </c>
      <c r="N67" s="41">
        <f t="shared" si="61"/>
        <v>55.380802057302056</v>
      </c>
      <c r="O67" s="41">
        <f t="shared" si="61"/>
        <v>56.211514088161593</v>
      </c>
      <c r="P67" s="41">
        <f t="shared" si="61"/>
        <v>57.054686799484017</v>
      </c>
      <c r="Q67" s="41">
        <f t="shared" si="61"/>
        <v>57.910507101476277</v>
      </c>
      <c r="R67" s="41">
        <f t="shared" si="61"/>
        <v>58.779164707998419</v>
      </c>
      <c r="S67" s="41">
        <f t="shared" si="61"/>
        <v>59.660852178618391</v>
      </c>
      <c r="T67" s="41">
        <f t="shared" si="61"/>
        <v>60.555764961297669</v>
      </c>
      <c r="U67" s="41">
        <f t="shared" si="61"/>
        <v>61.464101435717126</v>
      </c>
      <c r="V67" s="41">
        <f t="shared" si="61"/>
        <v>62.386062957252896</v>
      </c>
      <c r="W67" s="41">
        <f t="shared" si="61"/>
        <v>63.321853901611689</v>
      </c>
      <c r="X67" s="41">
        <f t="shared" si="61"/>
        <v>64.271681710135866</v>
      </c>
      <c r="Y67" s="41">
        <f t="shared" si="61"/>
        <v>65.235756935787904</v>
      </c>
      <c r="Z67" s="41">
        <f t="shared" si="61"/>
        <v>66.214293289824724</v>
      </c>
      <c r="AA67" s="41">
        <f t="shared" si="61"/>
        <v>67.20750768917209</v>
      </c>
      <c r="AB67" s="41">
        <f t="shared" si="61"/>
        <v>68.215620304509656</v>
      </c>
      <c r="AC67" s="41">
        <f t="shared" si="61"/>
        <v>69.238854609077308</v>
      </c>
      <c r="AD67" s="41">
        <f t="shared" si="61"/>
        <v>70.277437428213474</v>
      </c>
    </row>
  </sheetData>
  <mergeCells count="3">
    <mergeCell ref="A1:D1"/>
    <mergeCell ref="B3:C3"/>
    <mergeCell ref="G3:I3"/>
  </mergeCells>
  <pageMargins left="0.7" right="0.7" top="0.75" bottom="0.75" header="0" footer="0"/>
  <pageSetup orientation="landscape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42"/>
  <sheetViews>
    <sheetView workbookViewId="0">
      <pane ySplit="10" topLeftCell="A11" activePane="bottomLeft" state="frozen"/>
      <selection pane="bottomLeft" activeCell="B12" sqref="B12"/>
    </sheetView>
  </sheetViews>
  <sheetFormatPr baseColWidth="10" defaultColWidth="14.5" defaultRowHeight="15" customHeight="1" x14ac:dyDescent="0.2"/>
  <cols>
    <col min="1" max="1" width="35.33203125" customWidth="1"/>
    <col min="2" max="2" width="16" customWidth="1"/>
    <col min="3" max="3" width="15.5" customWidth="1"/>
  </cols>
  <sheetData>
    <row r="1" spans="1:31" x14ac:dyDescent="0.2">
      <c r="A1" s="82">
        <v>61</v>
      </c>
      <c r="B1" s="83"/>
      <c r="C1" s="83"/>
      <c r="D1" s="83"/>
      <c r="I1" s="2"/>
    </row>
    <row r="2" spans="1:31" x14ac:dyDescent="0.2">
      <c r="A2" s="1"/>
      <c r="B2" s="1"/>
      <c r="C2" s="1"/>
      <c r="D2" s="1"/>
      <c r="I2" s="2"/>
    </row>
    <row r="3" spans="1:31" x14ac:dyDescent="0.2">
      <c r="A3" s="1"/>
      <c r="B3" s="84" t="s">
        <v>1</v>
      </c>
      <c r="C3" s="83"/>
      <c r="D3" s="1"/>
      <c r="E3" s="4"/>
      <c r="F3" s="2"/>
      <c r="G3" s="85" t="s">
        <v>79</v>
      </c>
      <c r="H3" s="86"/>
      <c r="I3" s="87"/>
      <c r="J3" s="2"/>
    </row>
    <row r="4" spans="1:31" x14ac:dyDescent="0.2">
      <c r="A4" s="1"/>
      <c r="B4" s="3" t="s">
        <v>3</v>
      </c>
      <c r="C4" s="22" t="s">
        <v>80</v>
      </c>
      <c r="D4" s="1"/>
      <c r="E4" s="2"/>
      <c r="F4" s="2"/>
      <c r="G4" s="23" t="s">
        <v>81</v>
      </c>
      <c r="H4" s="24" t="s">
        <v>82</v>
      </c>
      <c r="I4" s="25"/>
      <c r="J4" s="2"/>
    </row>
    <row r="5" spans="1:31" x14ac:dyDescent="0.2">
      <c r="A5" s="5" t="s">
        <v>5</v>
      </c>
      <c r="B5" s="26">
        <v>238</v>
      </c>
      <c r="C5" s="1">
        <v>8</v>
      </c>
      <c r="D5" s="1"/>
      <c r="E5" s="2"/>
      <c r="F5" s="2"/>
      <c r="G5" s="27">
        <f t="shared" ref="G5:G6" si="0">+B5*C5</f>
        <v>1904</v>
      </c>
      <c r="H5" s="28">
        <v>24</v>
      </c>
      <c r="I5" s="29">
        <f t="shared" ref="I5:I6" si="1">+G5/H5</f>
        <v>79.333333333333329</v>
      </c>
      <c r="J5" s="2"/>
    </row>
    <row r="6" spans="1:31" x14ac:dyDescent="0.2">
      <c r="A6" s="5" t="s">
        <v>6</v>
      </c>
      <c r="B6" s="26">
        <v>205</v>
      </c>
      <c r="C6" s="1">
        <v>8</v>
      </c>
      <c r="D6" s="1">
        <v>74.545000000000002</v>
      </c>
      <c r="E6" s="2"/>
      <c r="F6" s="2"/>
      <c r="G6" s="30">
        <f t="shared" si="0"/>
        <v>1640</v>
      </c>
      <c r="H6" s="31">
        <v>22</v>
      </c>
      <c r="I6" s="32">
        <f t="shared" si="1"/>
        <v>74.545454545454547</v>
      </c>
      <c r="J6" s="2"/>
    </row>
    <row r="7" spans="1:31" x14ac:dyDescent="0.2">
      <c r="A7" s="34" t="s">
        <v>83</v>
      </c>
      <c r="B7" s="35">
        <v>80.33</v>
      </c>
      <c r="C7" s="36">
        <v>79.33</v>
      </c>
      <c r="D7" s="37" t="s">
        <v>86</v>
      </c>
      <c r="E7" s="2"/>
      <c r="F7" s="2"/>
      <c r="G7" s="2"/>
      <c r="H7" s="2"/>
      <c r="I7" s="2"/>
      <c r="J7" s="2"/>
    </row>
    <row r="8" spans="1:31" x14ac:dyDescent="0.2">
      <c r="A8" s="38" t="s">
        <v>85</v>
      </c>
      <c r="B8" s="39"/>
      <c r="C8" s="40">
        <v>74.545000000000002</v>
      </c>
      <c r="D8" s="37" t="s">
        <v>86</v>
      </c>
      <c r="E8" s="2"/>
      <c r="F8" s="2"/>
      <c r="G8" s="2"/>
      <c r="H8" s="2"/>
      <c r="I8" s="2"/>
      <c r="J8" s="2"/>
    </row>
    <row r="9" spans="1:31" x14ac:dyDescent="0.2">
      <c r="I9" s="6"/>
    </row>
    <row r="10" spans="1:31" ht="19" x14ac:dyDescent="0.25">
      <c r="A10" s="20" t="s">
        <v>87</v>
      </c>
      <c r="B10" s="8" t="s">
        <v>8</v>
      </c>
      <c r="C10" s="8" t="s">
        <v>10</v>
      </c>
      <c r="D10" s="8" t="s">
        <v>11</v>
      </c>
      <c r="E10" s="8" t="s">
        <v>12</v>
      </c>
      <c r="F10" s="8" t="s">
        <v>13</v>
      </c>
      <c r="G10" s="8" t="s">
        <v>14</v>
      </c>
      <c r="H10" s="8" t="s">
        <v>15</v>
      </c>
      <c r="I10" s="8" t="s">
        <v>16</v>
      </c>
      <c r="J10" s="8" t="s">
        <v>17</v>
      </c>
      <c r="K10" s="8" t="s">
        <v>18</v>
      </c>
      <c r="L10" s="8" t="s">
        <v>19</v>
      </c>
      <c r="M10" s="8" t="s">
        <v>20</v>
      </c>
      <c r="N10" s="8" t="s">
        <v>21</v>
      </c>
      <c r="O10" s="8" t="s">
        <v>22</v>
      </c>
      <c r="P10" s="8" t="s">
        <v>23</v>
      </c>
      <c r="Q10" s="8" t="s">
        <v>24</v>
      </c>
      <c r="R10" s="8" t="s">
        <v>25</v>
      </c>
      <c r="S10" s="8" t="s">
        <v>26</v>
      </c>
      <c r="T10" s="8" t="s">
        <v>27</v>
      </c>
      <c r="U10" s="8" t="s">
        <v>28</v>
      </c>
      <c r="V10" s="8" t="s">
        <v>29</v>
      </c>
      <c r="W10" s="8" t="s">
        <v>30</v>
      </c>
      <c r="X10" s="8" t="s">
        <v>31</v>
      </c>
      <c r="Y10" s="8" t="s">
        <v>32</v>
      </c>
      <c r="Z10" s="8" t="s">
        <v>33</v>
      </c>
      <c r="AA10" s="8" t="s">
        <v>34</v>
      </c>
      <c r="AB10" s="8" t="s">
        <v>35</v>
      </c>
      <c r="AC10" s="8" t="s">
        <v>36</v>
      </c>
      <c r="AD10" s="8" t="s">
        <v>37</v>
      </c>
    </row>
    <row r="11" spans="1:31" ht="15.75" customHeight="1" x14ac:dyDescent="0.2">
      <c r="A11" s="9" t="s">
        <v>101</v>
      </c>
      <c r="B11" s="9">
        <v>2400</v>
      </c>
      <c r="C11" s="10">
        <f>(54817.71*0.08)+54817.71</f>
        <v>59203.126799999998</v>
      </c>
      <c r="D11" s="10">
        <f t="shared" ref="D11:J11" si="2">SUM(C11*1.5%)+C11</f>
        <v>60091.173702</v>
      </c>
      <c r="E11" s="10">
        <f t="shared" si="2"/>
        <v>60992.541307530002</v>
      </c>
      <c r="F11" s="10">
        <f t="shared" si="2"/>
        <v>61907.429427142954</v>
      </c>
      <c r="G11" s="10">
        <f t="shared" si="2"/>
        <v>62836.040868550095</v>
      </c>
      <c r="H11" s="10">
        <f t="shared" si="2"/>
        <v>63778.581481578345</v>
      </c>
      <c r="I11" s="10">
        <f t="shared" si="2"/>
        <v>64735.26020380202</v>
      </c>
      <c r="J11" s="10">
        <f t="shared" si="2"/>
        <v>65706.289106859054</v>
      </c>
      <c r="K11" s="10">
        <f>(J11*1.5%)+J11</f>
        <v>66691.883443461935</v>
      </c>
      <c r="L11" s="10">
        <f t="shared" ref="L11:AD11" si="3">(61751.74*1.5%)+K11</f>
        <v>67618.159543461938</v>
      </c>
      <c r="M11" s="10">
        <f t="shared" si="3"/>
        <v>68544.43564346194</v>
      </c>
      <c r="N11" s="10">
        <f t="shared" si="3"/>
        <v>69470.711743461943</v>
      </c>
      <c r="O11" s="10">
        <f t="shared" si="3"/>
        <v>70396.987843461946</v>
      </c>
      <c r="P11" s="10">
        <f t="shared" si="3"/>
        <v>71323.263943461949</v>
      </c>
      <c r="Q11" s="10">
        <f t="shared" si="3"/>
        <v>72249.540043461951</v>
      </c>
      <c r="R11" s="10">
        <f t="shared" si="3"/>
        <v>73175.816143461954</v>
      </c>
      <c r="S11" s="10">
        <f t="shared" si="3"/>
        <v>74102.092243461957</v>
      </c>
      <c r="T11" s="10">
        <f t="shared" si="3"/>
        <v>75028.36834346196</v>
      </c>
      <c r="U11" s="10">
        <f t="shared" si="3"/>
        <v>75954.644443461963</v>
      </c>
      <c r="V11" s="10">
        <f t="shared" si="3"/>
        <v>76880.920543461965</v>
      </c>
      <c r="W11" s="10">
        <f t="shared" si="3"/>
        <v>77807.196643461968</v>
      </c>
      <c r="X11" s="10">
        <f t="shared" si="3"/>
        <v>78733.472743461971</v>
      </c>
      <c r="Y11" s="10">
        <f t="shared" si="3"/>
        <v>79659.748843461974</v>
      </c>
      <c r="Z11" s="10">
        <f t="shared" si="3"/>
        <v>80586.024943461976</v>
      </c>
      <c r="AA11" s="10">
        <f t="shared" si="3"/>
        <v>81512.301043461979</v>
      </c>
      <c r="AB11" s="10">
        <f t="shared" si="3"/>
        <v>82438.577143461982</v>
      </c>
      <c r="AC11" s="10">
        <f t="shared" si="3"/>
        <v>83364.853243461985</v>
      </c>
      <c r="AD11" s="10">
        <f t="shared" si="3"/>
        <v>84291.129343461987</v>
      </c>
    </row>
    <row r="12" spans="1:31" ht="15.75" customHeight="1" x14ac:dyDescent="0.2">
      <c r="A12" s="2" t="s">
        <v>5</v>
      </c>
      <c r="B12" s="13" t="s">
        <v>39</v>
      </c>
      <c r="C12" s="10">
        <f t="shared" ref="C12:AD12" si="4">C11/12</f>
        <v>4933.5938999999998</v>
      </c>
      <c r="D12" s="10">
        <f t="shared" si="4"/>
        <v>5007.5978084999997</v>
      </c>
      <c r="E12" s="10">
        <f t="shared" si="4"/>
        <v>5082.7117756275002</v>
      </c>
      <c r="F12" s="10">
        <f t="shared" si="4"/>
        <v>5158.9524522619131</v>
      </c>
      <c r="G12" s="10">
        <f t="shared" si="4"/>
        <v>5236.3367390458416</v>
      </c>
      <c r="H12" s="10">
        <f t="shared" si="4"/>
        <v>5314.8817901315288</v>
      </c>
      <c r="I12" s="10">
        <f t="shared" si="4"/>
        <v>5394.6050169835016</v>
      </c>
      <c r="J12" s="10">
        <f t="shared" si="4"/>
        <v>5475.5240922382545</v>
      </c>
      <c r="K12" s="10">
        <f t="shared" si="4"/>
        <v>5557.6569536218276</v>
      </c>
      <c r="L12" s="10">
        <f t="shared" si="4"/>
        <v>5634.8466286218281</v>
      </c>
      <c r="M12" s="10">
        <f t="shared" si="4"/>
        <v>5712.0363036218287</v>
      </c>
      <c r="N12" s="10">
        <f t="shared" si="4"/>
        <v>5789.2259786218283</v>
      </c>
      <c r="O12" s="10">
        <f t="shared" si="4"/>
        <v>5866.4156536218288</v>
      </c>
      <c r="P12" s="10">
        <f t="shared" si="4"/>
        <v>5943.6053286218294</v>
      </c>
      <c r="Q12" s="10">
        <f t="shared" si="4"/>
        <v>6020.795003621829</v>
      </c>
      <c r="R12" s="10">
        <f t="shared" si="4"/>
        <v>6097.9846786218295</v>
      </c>
      <c r="S12" s="10">
        <f t="shared" si="4"/>
        <v>6175.1743536218301</v>
      </c>
      <c r="T12" s="10">
        <f t="shared" si="4"/>
        <v>6252.3640286218297</v>
      </c>
      <c r="U12" s="10">
        <f t="shared" si="4"/>
        <v>6329.5537036218302</v>
      </c>
      <c r="V12" s="10">
        <f t="shared" si="4"/>
        <v>6406.7433786218307</v>
      </c>
      <c r="W12" s="10">
        <f t="shared" si="4"/>
        <v>6483.9330536218304</v>
      </c>
      <c r="X12" s="10">
        <f t="shared" si="4"/>
        <v>6561.1227286218309</v>
      </c>
      <c r="Y12" s="10">
        <f t="shared" si="4"/>
        <v>6638.3124036218314</v>
      </c>
      <c r="Z12" s="10">
        <f t="shared" si="4"/>
        <v>6715.5020786218311</v>
      </c>
      <c r="AA12" s="10">
        <f t="shared" si="4"/>
        <v>6792.6917536218316</v>
      </c>
      <c r="AB12" s="10">
        <f t="shared" si="4"/>
        <v>6869.8814286218321</v>
      </c>
      <c r="AC12" s="10">
        <f t="shared" si="4"/>
        <v>6947.0711036218318</v>
      </c>
      <c r="AD12" s="10">
        <f t="shared" si="4"/>
        <v>7024.2607786218323</v>
      </c>
    </row>
    <row r="13" spans="1:31" ht="15.75" customHeight="1" x14ac:dyDescent="0.2">
      <c r="A13" s="2"/>
      <c r="B13" s="11" t="s">
        <v>40</v>
      </c>
      <c r="C13" s="10">
        <f t="shared" ref="C13:AD13" si="5">+C12/2</f>
        <v>2466.7969499999999</v>
      </c>
      <c r="D13" s="10">
        <f t="shared" si="5"/>
        <v>2503.7989042499999</v>
      </c>
      <c r="E13" s="10">
        <f t="shared" si="5"/>
        <v>2541.3558878137501</v>
      </c>
      <c r="F13" s="10">
        <f t="shared" si="5"/>
        <v>2579.4762261309565</v>
      </c>
      <c r="G13" s="10">
        <f t="shared" si="5"/>
        <v>2618.1683695229208</v>
      </c>
      <c r="H13" s="10">
        <f t="shared" si="5"/>
        <v>2657.4408950657644</v>
      </c>
      <c r="I13" s="10">
        <f t="shared" si="5"/>
        <v>2697.3025084917508</v>
      </c>
      <c r="J13" s="10">
        <f t="shared" si="5"/>
        <v>2737.7620461191273</v>
      </c>
      <c r="K13" s="10">
        <f t="shared" si="5"/>
        <v>2778.8284768109138</v>
      </c>
      <c r="L13" s="10">
        <f t="shared" si="5"/>
        <v>2817.4233143109141</v>
      </c>
      <c r="M13" s="10">
        <f t="shared" si="5"/>
        <v>2856.0181518109143</v>
      </c>
      <c r="N13" s="10">
        <f t="shared" si="5"/>
        <v>2894.6129893109141</v>
      </c>
      <c r="O13" s="10">
        <f t="shared" si="5"/>
        <v>2933.2078268109144</v>
      </c>
      <c r="P13" s="10">
        <f t="shared" si="5"/>
        <v>2971.8026643109147</v>
      </c>
      <c r="Q13" s="10">
        <f t="shared" si="5"/>
        <v>3010.3975018109145</v>
      </c>
      <c r="R13" s="10">
        <f t="shared" si="5"/>
        <v>3048.9923393109148</v>
      </c>
      <c r="S13" s="10">
        <f t="shared" si="5"/>
        <v>3087.587176810915</v>
      </c>
      <c r="T13" s="10">
        <f t="shared" si="5"/>
        <v>3126.1820143109148</v>
      </c>
      <c r="U13" s="10">
        <f t="shared" si="5"/>
        <v>3164.7768518109151</v>
      </c>
      <c r="V13" s="10">
        <f t="shared" si="5"/>
        <v>3203.3716893109154</v>
      </c>
      <c r="W13" s="10">
        <f t="shared" si="5"/>
        <v>3241.9665268109152</v>
      </c>
      <c r="X13" s="10">
        <f t="shared" si="5"/>
        <v>3280.5613643109155</v>
      </c>
      <c r="Y13" s="10">
        <f t="shared" si="5"/>
        <v>3319.1562018109157</v>
      </c>
      <c r="Z13" s="10">
        <f t="shared" si="5"/>
        <v>3357.7510393109155</v>
      </c>
      <c r="AA13" s="10">
        <f t="shared" si="5"/>
        <v>3396.3458768109158</v>
      </c>
      <c r="AB13" s="10">
        <f t="shared" si="5"/>
        <v>3434.9407143109161</v>
      </c>
      <c r="AC13" s="10">
        <f t="shared" si="5"/>
        <v>3473.5355518109159</v>
      </c>
      <c r="AD13" s="10">
        <f t="shared" si="5"/>
        <v>3512.1303893109161</v>
      </c>
    </row>
    <row r="14" spans="1:31" ht="15.75" customHeight="1" x14ac:dyDescent="0.2">
      <c r="A14" s="17"/>
      <c r="B14" s="13" t="s">
        <v>42</v>
      </c>
      <c r="C14" s="41">
        <f t="shared" ref="C14:AD14" si="6">+C13/$B$7</f>
        <v>30.708290178015684</v>
      </c>
      <c r="D14" s="41">
        <f t="shared" si="6"/>
        <v>31.168914530685921</v>
      </c>
      <c r="E14" s="41">
        <f t="shared" si="6"/>
        <v>31.636448248646211</v>
      </c>
      <c r="F14" s="41">
        <f t="shared" si="6"/>
        <v>32.110994972375906</v>
      </c>
      <c r="G14" s="41">
        <f t="shared" si="6"/>
        <v>32.592659896961543</v>
      </c>
      <c r="H14" s="41">
        <f t="shared" si="6"/>
        <v>33.081549795415967</v>
      </c>
      <c r="I14" s="41">
        <f t="shared" si="6"/>
        <v>33.577773042347204</v>
      </c>
      <c r="J14" s="41">
        <f t="shared" si="6"/>
        <v>34.081439637982413</v>
      </c>
      <c r="K14" s="41">
        <f t="shared" si="6"/>
        <v>34.592661232552146</v>
      </c>
      <c r="L14" s="41">
        <f t="shared" si="6"/>
        <v>35.0731148302118</v>
      </c>
      <c r="M14" s="41">
        <f t="shared" si="6"/>
        <v>35.553568427871461</v>
      </c>
      <c r="N14" s="41">
        <f t="shared" si="6"/>
        <v>36.034022025531115</v>
      </c>
      <c r="O14" s="41">
        <f t="shared" si="6"/>
        <v>36.514475623190769</v>
      </c>
      <c r="P14" s="41">
        <f t="shared" si="6"/>
        <v>36.994929220850423</v>
      </c>
      <c r="Q14" s="41">
        <f t="shared" si="6"/>
        <v>37.475382818510077</v>
      </c>
      <c r="R14" s="41">
        <f t="shared" si="6"/>
        <v>37.955836416169738</v>
      </c>
      <c r="S14" s="41">
        <f t="shared" si="6"/>
        <v>38.436290013829392</v>
      </c>
      <c r="T14" s="41">
        <f t="shared" si="6"/>
        <v>38.916743611489046</v>
      </c>
      <c r="U14" s="41">
        <f t="shared" si="6"/>
        <v>39.3971972091487</v>
      </c>
      <c r="V14" s="41">
        <f t="shared" si="6"/>
        <v>39.877650806808361</v>
      </c>
      <c r="W14" s="41">
        <f t="shared" si="6"/>
        <v>40.358104404468008</v>
      </c>
      <c r="X14" s="41">
        <f t="shared" si="6"/>
        <v>40.83855800212767</v>
      </c>
      <c r="Y14" s="41">
        <f t="shared" si="6"/>
        <v>41.319011599787324</v>
      </c>
      <c r="Z14" s="41">
        <f t="shared" si="6"/>
        <v>41.799465197446978</v>
      </c>
      <c r="AA14" s="41">
        <f t="shared" si="6"/>
        <v>42.279918795106632</v>
      </c>
      <c r="AB14" s="41">
        <f t="shared" si="6"/>
        <v>42.760372392766293</v>
      </c>
      <c r="AC14" s="41">
        <f t="shared" si="6"/>
        <v>43.24082599042594</v>
      </c>
      <c r="AD14" s="41">
        <f t="shared" si="6"/>
        <v>43.721279588085601</v>
      </c>
    </row>
    <row r="15" spans="1:31" ht="15.75" customHeight="1" x14ac:dyDescent="0.2">
      <c r="A15" s="9" t="s">
        <v>102</v>
      </c>
      <c r="B15" s="9">
        <v>2400</v>
      </c>
      <c r="C15" s="10">
        <f>(57347.5*8%)+57347.5</f>
        <v>61935.3</v>
      </c>
      <c r="D15" s="10">
        <f t="shared" ref="D15:AD15" si="7">SUM(C15*1.5%)+C15</f>
        <v>62864.3295</v>
      </c>
      <c r="E15" s="10">
        <f t="shared" si="7"/>
        <v>63807.294442500002</v>
      </c>
      <c r="F15" s="10">
        <f t="shared" si="7"/>
        <v>64764.403859137499</v>
      </c>
      <c r="G15" s="10">
        <f t="shared" si="7"/>
        <v>65735.869917024567</v>
      </c>
      <c r="H15" s="10">
        <f t="shared" si="7"/>
        <v>66721.90796577993</v>
      </c>
      <c r="I15" s="10">
        <f t="shared" si="7"/>
        <v>67722.736585266626</v>
      </c>
      <c r="J15" s="10">
        <f t="shared" si="7"/>
        <v>68738.577634045621</v>
      </c>
      <c r="K15" s="10">
        <f t="shared" si="7"/>
        <v>69769.656298556307</v>
      </c>
      <c r="L15" s="10">
        <f t="shared" si="7"/>
        <v>70816.201143034647</v>
      </c>
      <c r="M15" s="10">
        <f t="shared" si="7"/>
        <v>71878.444160180166</v>
      </c>
      <c r="N15" s="10">
        <f t="shared" si="7"/>
        <v>72956.620822582874</v>
      </c>
      <c r="O15" s="10">
        <f t="shared" si="7"/>
        <v>74050.970134921619</v>
      </c>
      <c r="P15" s="10">
        <f t="shared" si="7"/>
        <v>75161.734686945449</v>
      </c>
      <c r="Q15" s="10">
        <f t="shared" si="7"/>
        <v>76289.160707249626</v>
      </c>
      <c r="R15" s="10">
        <f t="shared" si="7"/>
        <v>77433.498117858369</v>
      </c>
      <c r="S15" s="10">
        <f t="shared" si="7"/>
        <v>78595.000589626245</v>
      </c>
      <c r="T15" s="10">
        <f t="shared" si="7"/>
        <v>79773.92559847064</v>
      </c>
      <c r="U15" s="10">
        <f t="shared" si="7"/>
        <v>80970.534482447692</v>
      </c>
      <c r="V15" s="10">
        <f t="shared" si="7"/>
        <v>82185.092499684411</v>
      </c>
      <c r="W15" s="10">
        <f t="shared" si="7"/>
        <v>83417.868887179677</v>
      </c>
      <c r="X15" s="10">
        <f t="shared" si="7"/>
        <v>84669.136920487377</v>
      </c>
      <c r="Y15" s="10">
        <f t="shared" si="7"/>
        <v>85939.173974294681</v>
      </c>
      <c r="Z15" s="10">
        <f t="shared" si="7"/>
        <v>87228.261583909101</v>
      </c>
      <c r="AA15" s="10">
        <f t="shared" si="7"/>
        <v>88536.685507667731</v>
      </c>
      <c r="AB15" s="10">
        <f t="shared" si="7"/>
        <v>89864.73579028275</v>
      </c>
      <c r="AC15" s="10">
        <f t="shared" si="7"/>
        <v>91212.706827136994</v>
      </c>
      <c r="AD15" s="10">
        <f t="shared" si="7"/>
        <v>92580.897429544042</v>
      </c>
    </row>
    <row r="16" spans="1:31" ht="15.75" customHeight="1" x14ac:dyDescent="0.2">
      <c r="A16" s="2" t="s">
        <v>5</v>
      </c>
      <c r="B16" s="11" t="s">
        <v>39</v>
      </c>
      <c r="C16" s="10">
        <f t="shared" ref="C16:AD16" si="8">C15/12</f>
        <v>5161.2750000000005</v>
      </c>
      <c r="D16" s="10">
        <f t="shared" si="8"/>
        <v>5238.694125</v>
      </c>
      <c r="E16" s="10">
        <f t="shared" si="8"/>
        <v>5317.2745368750002</v>
      </c>
      <c r="F16" s="10">
        <f t="shared" si="8"/>
        <v>5397.0336549281246</v>
      </c>
      <c r="G16" s="10">
        <f t="shared" si="8"/>
        <v>5477.9891597520473</v>
      </c>
      <c r="H16" s="10">
        <f t="shared" si="8"/>
        <v>5560.1589971483272</v>
      </c>
      <c r="I16" s="10">
        <f t="shared" si="8"/>
        <v>5643.5613821055522</v>
      </c>
      <c r="J16" s="10">
        <f t="shared" si="8"/>
        <v>5728.2148028371348</v>
      </c>
      <c r="K16" s="10">
        <f t="shared" si="8"/>
        <v>5814.1380248796922</v>
      </c>
      <c r="L16" s="10">
        <f t="shared" si="8"/>
        <v>5901.3500952528875</v>
      </c>
      <c r="M16" s="10">
        <f t="shared" si="8"/>
        <v>5989.8703466816805</v>
      </c>
      <c r="N16" s="10">
        <f t="shared" si="8"/>
        <v>6079.7184018819062</v>
      </c>
      <c r="O16" s="10">
        <f t="shared" si="8"/>
        <v>6170.9141779101346</v>
      </c>
      <c r="P16" s="10">
        <f t="shared" si="8"/>
        <v>6263.4778905787871</v>
      </c>
      <c r="Q16" s="10">
        <f t="shared" si="8"/>
        <v>6357.4300589374689</v>
      </c>
      <c r="R16" s="10">
        <f t="shared" si="8"/>
        <v>6452.7915098215308</v>
      </c>
      <c r="S16" s="10">
        <f t="shared" si="8"/>
        <v>6549.5833824688534</v>
      </c>
      <c r="T16" s="10">
        <f t="shared" si="8"/>
        <v>6647.8271332058866</v>
      </c>
      <c r="U16" s="10">
        <f t="shared" si="8"/>
        <v>6747.5445402039741</v>
      </c>
      <c r="V16" s="10">
        <f t="shared" si="8"/>
        <v>6848.7577083070346</v>
      </c>
      <c r="W16" s="10">
        <f t="shared" si="8"/>
        <v>6951.4890739316397</v>
      </c>
      <c r="X16" s="10">
        <f t="shared" si="8"/>
        <v>7055.7614100406145</v>
      </c>
      <c r="Y16" s="10">
        <f t="shared" si="8"/>
        <v>7161.5978311912231</v>
      </c>
      <c r="Z16" s="10">
        <f t="shared" si="8"/>
        <v>7269.0217986590915</v>
      </c>
      <c r="AA16" s="10">
        <f t="shared" si="8"/>
        <v>7378.0571256389776</v>
      </c>
      <c r="AB16" s="10">
        <f t="shared" si="8"/>
        <v>7488.7279825235628</v>
      </c>
      <c r="AC16" s="10">
        <f t="shared" si="8"/>
        <v>7601.0589022614158</v>
      </c>
      <c r="AD16" s="10">
        <f t="shared" si="8"/>
        <v>7715.0747857953365</v>
      </c>
      <c r="AE16" s="10"/>
    </row>
    <row r="17" spans="1:31" ht="15.75" customHeight="1" x14ac:dyDescent="0.2">
      <c r="A17" s="2"/>
      <c r="B17" s="11" t="s">
        <v>40</v>
      </c>
      <c r="C17" s="10">
        <f t="shared" ref="C17:AD17" si="9">+C16/2</f>
        <v>2580.6375000000003</v>
      </c>
      <c r="D17" s="10">
        <f t="shared" si="9"/>
        <v>2619.3470625</v>
      </c>
      <c r="E17" s="10">
        <f t="shared" si="9"/>
        <v>2658.6372684375001</v>
      </c>
      <c r="F17" s="10">
        <f t="shared" si="9"/>
        <v>2698.5168274640623</v>
      </c>
      <c r="G17" s="10">
        <f t="shared" si="9"/>
        <v>2738.9945798760236</v>
      </c>
      <c r="H17" s="10">
        <f t="shared" si="9"/>
        <v>2780.0794985741636</v>
      </c>
      <c r="I17" s="10">
        <f t="shared" si="9"/>
        <v>2821.7806910527761</v>
      </c>
      <c r="J17" s="10">
        <f t="shared" si="9"/>
        <v>2864.1074014185674</v>
      </c>
      <c r="K17" s="10">
        <f t="shared" si="9"/>
        <v>2907.0690124398461</v>
      </c>
      <c r="L17" s="10">
        <f t="shared" si="9"/>
        <v>2950.6750476264438</v>
      </c>
      <c r="M17" s="10">
        <f t="shared" si="9"/>
        <v>2994.9351733408403</v>
      </c>
      <c r="N17" s="10">
        <f t="shared" si="9"/>
        <v>3039.8592009409531</v>
      </c>
      <c r="O17" s="10">
        <f t="shared" si="9"/>
        <v>3085.4570889550673</v>
      </c>
      <c r="P17" s="10">
        <f t="shared" si="9"/>
        <v>3131.7389452893935</v>
      </c>
      <c r="Q17" s="10">
        <f t="shared" si="9"/>
        <v>3178.7150294687344</v>
      </c>
      <c r="R17" s="10">
        <f t="shared" si="9"/>
        <v>3226.3957549107654</v>
      </c>
      <c r="S17" s="10">
        <f t="shared" si="9"/>
        <v>3274.7916912344267</v>
      </c>
      <c r="T17" s="10">
        <f t="shared" si="9"/>
        <v>3323.9135666029433</v>
      </c>
      <c r="U17" s="10">
        <f t="shared" si="9"/>
        <v>3373.772270101987</v>
      </c>
      <c r="V17" s="10">
        <f t="shared" si="9"/>
        <v>3424.3788541535173</v>
      </c>
      <c r="W17" s="10">
        <f t="shared" si="9"/>
        <v>3475.7445369658199</v>
      </c>
      <c r="X17" s="10">
        <f t="shared" si="9"/>
        <v>3527.8807050203072</v>
      </c>
      <c r="Y17" s="10">
        <f t="shared" si="9"/>
        <v>3580.7989155956116</v>
      </c>
      <c r="Z17" s="10">
        <f t="shared" si="9"/>
        <v>3634.5108993295457</v>
      </c>
      <c r="AA17" s="10">
        <f t="shared" si="9"/>
        <v>3689.0285628194888</v>
      </c>
      <c r="AB17" s="10">
        <f t="shared" si="9"/>
        <v>3744.3639912617814</v>
      </c>
      <c r="AC17" s="10">
        <f t="shared" si="9"/>
        <v>3800.5294511307079</v>
      </c>
      <c r="AD17" s="10">
        <f t="shared" si="9"/>
        <v>3857.5373928976683</v>
      </c>
      <c r="AE17" s="4"/>
    </row>
    <row r="18" spans="1:31" ht="15.75" customHeight="1" x14ac:dyDescent="0.2">
      <c r="A18" s="17"/>
      <c r="B18" s="13" t="s">
        <v>42</v>
      </c>
      <c r="C18" s="41">
        <f t="shared" ref="C18:AD18" si="10">+C17/$C$7</f>
        <v>32.530410941636205</v>
      </c>
      <c r="D18" s="41">
        <f t="shared" si="10"/>
        <v>33.018367105760746</v>
      </c>
      <c r="E18" s="41">
        <f t="shared" si="10"/>
        <v>33.513642612347162</v>
      </c>
      <c r="F18" s="41">
        <f t="shared" si="10"/>
        <v>34.016347251532366</v>
      </c>
      <c r="G18" s="41">
        <f t="shared" si="10"/>
        <v>34.526592460305352</v>
      </c>
      <c r="H18" s="41">
        <f t="shared" si="10"/>
        <v>35.044491347209927</v>
      </c>
      <c r="I18" s="41">
        <f t="shared" si="10"/>
        <v>35.570158717418082</v>
      </c>
      <c r="J18" s="41">
        <f t="shared" si="10"/>
        <v>36.103711098179346</v>
      </c>
      <c r="K18" s="41">
        <f t="shared" si="10"/>
        <v>36.645266764652035</v>
      </c>
      <c r="L18" s="41">
        <f t="shared" si="10"/>
        <v>37.194945766121819</v>
      </c>
      <c r="M18" s="41">
        <f t="shared" si="10"/>
        <v>37.752869952613644</v>
      </c>
      <c r="N18" s="41">
        <f t="shared" si="10"/>
        <v>38.319163001902851</v>
      </c>
      <c r="O18" s="41">
        <f t="shared" si="10"/>
        <v>38.893950446931392</v>
      </c>
      <c r="P18" s="41">
        <f t="shared" si="10"/>
        <v>39.477359703635365</v>
      </c>
      <c r="Q18" s="41">
        <f t="shared" si="10"/>
        <v>40.069520099189894</v>
      </c>
      <c r="R18" s="41">
        <f t="shared" si="10"/>
        <v>40.670562900677744</v>
      </c>
      <c r="S18" s="41">
        <f t="shared" si="10"/>
        <v>41.280621344187907</v>
      </c>
      <c r="T18" s="41">
        <f t="shared" si="10"/>
        <v>41.899830664350731</v>
      </c>
      <c r="U18" s="41">
        <f t="shared" si="10"/>
        <v>42.528328124315983</v>
      </c>
      <c r="V18" s="41">
        <f t="shared" si="10"/>
        <v>43.166253046180728</v>
      </c>
      <c r="W18" s="41">
        <f t="shared" si="10"/>
        <v>43.813746841873439</v>
      </c>
      <c r="X18" s="41">
        <f t="shared" si="10"/>
        <v>44.470953044501542</v>
      </c>
      <c r="Y18" s="41">
        <f t="shared" si="10"/>
        <v>45.138017340169064</v>
      </c>
      <c r="Z18" s="41">
        <f t="shared" si="10"/>
        <v>45.815087600271596</v>
      </c>
      <c r="AA18" s="41">
        <f t="shared" si="10"/>
        <v>46.502313914275668</v>
      </c>
      <c r="AB18" s="41">
        <f t="shared" si="10"/>
        <v>47.199848622989805</v>
      </c>
      <c r="AC18" s="41">
        <f t="shared" si="10"/>
        <v>47.907846352334651</v>
      </c>
      <c r="AD18" s="41">
        <f t="shared" si="10"/>
        <v>48.62646404761967</v>
      </c>
    </row>
    <row r="19" spans="1:31" ht="15.75" customHeight="1" x14ac:dyDescent="0.2">
      <c r="A19" s="9" t="s">
        <v>103</v>
      </c>
      <c r="B19" s="9">
        <v>2100</v>
      </c>
      <c r="C19" s="10">
        <f>(43615*0.08)+43615</f>
        <v>47104.2</v>
      </c>
      <c r="D19" s="10">
        <f t="shared" ref="D19:AD19" si="11">SUM(C19*1.5%)+C19</f>
        <v>47810.762999999999</v>
      </c>
      <c r="E19" s="10">
        <f t="shared" si="11"/>
        <v>48527.924444999997</v>
      </c>
      <c r="F19" s="10">
        <f t="shared" si="11"/>
        <v>49255.843311674995</v>
      </c>
      <c r="G19" s="10">
        <f t="shared" si="11"/>
        <v>49994.680961350117</v>
      </c>
      <c r="H19" s="10">
        <f t="shared" si="11"/>
        <v>50744.601175770367</v>
      </c>
      <c r="I19" s="10">
        <f t="shared" si="11"/>
        <v>51505.770193406919</v>
      </c>
      <c r="J19" s="10">
        <f t="shared" si="11"/>
        <v>52278.356746308025</v>
      </c>
      <c r="K19" s="10">
        <f t="shared" si="11"/>
        <v>53062.532097502648</v>
      </c>
      <c r="L19" s="10">
        <f t="shared" si="11"/>
        <v>53858.470078965191</v>
      </c>
      <c r="M19" s="10">
        <f t="shared" si="11"/>
        <v>54666.347130149668</v>
      </c>
      <c r="N19" s="10">
        <f t="shared" si="11"/>
        <v>55486.342337101916</v>
      </c>
      <c r="O19" s="10">
        <f t="shared" si="11"/>
        <v>56318.637472158443</v>
      </c>
      <c r="P19" s="10">
        <f t="shared" si="11"/>
        <v>57163.417034240818</v>
      </c>
      <c r="Q19" s="10">
        <f t="shared" si="11"/>
        <v>58020.868289754428</v>
      </c>
      <c r="R19" s="10">
        <f t="shared" si="11"/>
        <v>58891.181314100744</v>
      </c>
      <c r="S19" s="10">
        <f t="shared" si="11"/>
        <v>59774.549033812254</v>
      </c>
      <c r="T19" s="10">
        <f t="shared" si="11"/>
        <v>60671.167269319441</v>
      </c>
      <c r="U19" s="10">
        <f t="shared" si="11"/>
        <v>61581.234778359234</v>
      </c>
      <c r="V19" s="10">
        <f t="shared" si="11"/>
        <v>62504.95330003462</v>
      </c>
      <c r="W19" s="10">
        <f t="shared" si="11"/>
        <v>63442.52759953514</v>
      </c>
      <c r="X19" s="10">
        <f t="shared" si="11"/>
        <v>64394.165513528169</v>
      </c>
      <c r="Y19" s="10">
        <f t="shared" si="11"/>
        <v>65360.077996231092</v>
      </c>
      <c r="Z19" s="10">
        <f t="shared" si="11"/>
        <v>66340.479166174555</v>
      </c>
      <c r="AA19" s="10">
        <f t="shared" si="11"/>
        <v>67335.586353667168</v>
      </c>
      <c r="AB19" s="10">
        <f t="shared" si="11"/>
        <v>68345.620148972172</v>
      </c>
      <c r="AC19" s="10">
        <f t="shared" si="11"/>
        <v>69370.804451206757</v>
      </c>
      <c r="AD19" s="10">
        <f t="shared" si="11"/>
        <v>70411.366517974864</v>
      </c>
    </row>
    <row r="20" spans="1:31" ht="15.75" customHeight="1" x14ac:dyDescent="0.2">
      <c r="A20" s="2" t="s">
        <v>69</v>
      </c>
      <c r="B20" s="13" t="s">
        <v>39</v>
      </c>
      <c r="C20" s="10">
        <f t="shared" ref="C20:AD20" si="12">C19/11</f>
        <v>4282.2</v>
      </c>
      <c r="D20" s="10">
        <f t="shared" si="12"/>
        <v>4346.433</v>
      </c>
      <c r="E20" s="10">
        <f t="shared" si="12"/>
        <v>4411.6294950000001</v>
      </c>
      <c r="F20" s="10">
        <f t="shared" si="12"/>
        <v>4477.8039374249993</v>
      </c>
      <c r="G20" s="10">
        <f t="shared" si="12"/>
        <v>4544.9709964863741</v>
      </c>
      <c r="H20" s="10">
        <f t="shared" si="12"/>
        <v>4613.1455614336701</v>
      </c>
      <c r="I20" s="10">
        <f t="shared" si="12"/>
        <v>4682.3427448551747</v>
      </c>
      <c r="J20" s="10">
        <f t="shared" si="12"/>
        <v>4752.5778860280025</v>
      </c>
      <c r="K20" s="10">
        <f t="shared" si="12"/>
        <v>4823.8665543184225</v>
      </c>
      <c r="L20" s="10">
        <f t="shared" si="12"/>
        <v>4896.224552633199</v>
      </c>
      <c r="M20" s="10">
        <f t="shared" si="12"/>
        <v>4969.6679209226968</v>
      </c>
      <c r="N20" s="10">
        <f t="shared" si="12"/>
        <v>5044.2129397365379</v>
      </c>
      <c r="O20" s="10">
        <f t="shared" si="12"/>
        <v>5119.8761338325858</v>
      </c>
      <c r="P20" s="10">
        <f t="shared" si="12"/>
        <v>5196.6742758400742</v>
      </c>
      <c r="Q20" s="10">
        <f t="shared" si="12"/>
        <v>5274.6243899776755</v>
      </c>
      <c r="R20" s="10">
        <f t="shared" si="12"/>
        <v>5353.7437558273405</v>
      </c>
      <c r="S20" s="10">
        <f t="shared" si="12"/>
        <v>5434.0499121647508</v>
      </c>
      <c r="T20" s="10">
        <f t="shared" si="12"/>
        <v>5515.5606608472217</v>
      </c>
      <c r="U20" s="10">
        <f t="shared" si="12"/>
        <v>5598.29407075993</v>
      </c>
      <c r="V20" s="10">
        <f t="shared" si="12"/>
        <v>5682.2684818213293</v>
      </c>
      <c r="W20" s="10">
        <f t="shared" si="12"/>
        <v>5767.5025090486488</v>
      </c>
      <c r="X20" s="10">
        <f t="shared" si="12"/>
        <v>5854.0150466843788</v>
      </c>
      <c r="Y20" s="10">
        <f t="shared" si="12"/>
        <v>5941.8252723846444</v>
      </c>
      <c r="Z20" s="10">
        <f t="shared" si="12"/>
        <v>6030.9526514704139</v>
      </c>
      <c r="AA20" s="10">
        <f t="shared" si="12"/>
        <v>6121.4169412424699</v>
      </c>
      <c r="AB20" s="10">
        <f t="shared" si="12"/>
        <v>6213.2381953611066</v>
      </c>
      <c r="AC20" s="10">
        <f t="shared" si="12"/>
        <v>6306.4367682915235</v>
      </c>
      <c r="AD20" s="10">
        <f t="shared" si="12"/>
        <v>6401.0333198158969</v>
      </c>
    </row>
    <row r="21" spans="1:31" ht="15.75" customHeight="1" x14ac:dyDescent="0.2">
      <c r="A21" s="2"/>
      <c r="B21" s="11" t="s">
        <v>40</v>
      </c>
      <c r="C21" s="10">
        <f t="shared" ref="C21:AD21" si="13">+C20/2</f>
        <v>2141.1</v>
      </c>
      <c r="D21" s="10">
        <f t="shared" si="13"/>
        <v>2173.2165</v>
      </c>
      <c r="E21" s="10">
        <f t="shared" si="13"/>
        <v>2205.8147475000001</v>
      </c>
      <c r="F21" s="10">
        <f t="shared" si="13"/>
        <v>2238.9019687124996</v>
      </c>
      <c r="G21" s="10">
        <f t="shared" si="13"/>
        <v>2272.4854982431871</v>
      </c>
      <c r="H21" s="10">
        <f t="shared" si="13"/>
        <v>2306.572780716835</v>
      </c>
      <c r="I21" s="10">
        <f t="shared" si="13"/>
        <v>2341.1713724275874</v>
      </c>
      <c r="J21" s="10">
        <f t="shared" si="13"/>
        <v>2376.2889430140012</v>
      </c>
      <c r="K21" s="10">
        <f t="shared" si="13"/>
        <v>2411.9332771592112</v>
      </c>
      <c r="L21" s="10">
        <f t="shared" si="13"/>
        <v>2448.1122763165995</v>
      </c>
      <c r="M21" s="10">
        <f t="shared" si="13"/>
        <v>2484.8339604613484</v>
      </c>
      <c r="N21" s="10">
        <f t="shared" si="13"/>
        <v>2522.106469868269</v>
      </c>
      <c r="O21" s="10">
        <f t="shared" si="13"/>
        <v>2559.9380669162929</v>
      </c>
      <c r="P21" s="10">
        <f t="shared" si="13"/>
        <v>2598.3371379200371</v>
      </c>
      <c r="Q21" s="10">
        <f t="shared" si="13"/>
        <v>2637.3121949888377</v>
      </c>
      <c r="R21" s="10">
        <f t="shared" si="13"/>
        <v>2676.8718779136702</v>
      </c>
      <c r="S21" s="10">
        <f t="shared" si="13"/>
        <v>2717.0249560823754</v>
      </c>
      <c r="T21" s="10">
        <f t="shared" si="13"/>
        <v>2757.7803304236108</v>
      </c>
      <c r="U21" s="10">
        <f t="shared" si="13"/>
        <v>2799.147035379965</v>
      </c>
      <c r="V21" s="10">
        <f t="shared" si="13"/>
        <v>2841.1342409106646</v>
      </c>
      <c r="W21" s="10">
        <f t="shared" si="13"/>
        <v>2883.7512545243244</v>
      </c>
      <c r="X21" s="10">
        <f t="shared" si="13"/>
        <v>2927.0075233421894</v>
      </c>
      <c r="Y21" s="10">
        <f t="shared" si="13"/>
        <v>2970.9126361923222</v>
      </c>
      <c r="Z21" s="10">
        <f t="shared" si="13"/>
        <v>3015.476325735207</v>
      </c>
      <c r="AA21" s="10">
        <f t="shared" si="13"/>
        <v>3060.7084706212349</v>
      </c>
      <c r="AB21" s="10">
        <f t="shared" si="13"/>
        <v>3106.6190976805533</v>
      </c>
      <c r="AC21" s="10">
        <f t="shared" si="13"/>
        <v>3153.2183841457618</v>
      </c>
      <c r="AD21" s="10">
        <f t="shared" si="13"/>
        <v>3200.5166599079485</v>
      </c>
    </row>
    <row r="22" spans="1:31" ht="15.75" customHeight="1" x14ac:dyDescent="0.2">
      <c r="A22" s="17"/>
      <c r="B22" s="13" t="s">
        <v>42</v>
      </c>
      <c r="C22" s="41">
        <f t="shared" ref="C22:AD22" si="14">+C21/$C$8</f>
        <v>28.72224830639211</v>
      </c>
      <c r="D22" s="41">
        <f t="shared" si="14"/>
        <v>29.153082030987992</v>
      </c>
      <c r="E22" s="41">
        <f t="shared" si="14"/>
        <v>29.590378261452813</v>
      </c>
      <c r="F22" s="41">
        <f t="shared" si="14"/>
        <v>30.034233935374601</v>
      </c>
      <c r="G22" s="41">
        <f t="shared" si="14"/>
        <v>30.484747444405219</v>
      </c>
      <c r="H22" s="41">
        <f t="shared" si="14"/>
        <v>30.942018656071298</v>
      </c>
      <c r="I22" s="41">
        <f t="shared" si="14"/>
        <v>31.406148935912366</v>
      </c>
      <c r="J22" s="41">
        <f t="shared" si="14"/>
        <v>31.877241169951052</v>
      </c>
      <c r="K22" s="41">
        <f t="shared" si="14"/>
        <v>32.355399787500318</v>
      </c>
      <c r="L22" s="41">
        <f t="shared" si="14"/>
        <v>32.840730784312825</v>
      </c>
      <c r="M22" s="41">
        <f t="shared" si="14"/>
        <v>33.333341746077515</v>
      </c>
      <c r="N22" s="41">
        <f t="shared" si="14"/>
        <v>33.833341872268683</v>
      </c>
      <c r="O22" s="41">
        <f t="shared" si="14"/>
        <v>34.340842000352708</v>
      </c>
      <c r="P22" s="41">
        <f t="shared" si="14"/>
        <v>34.855954630357999</v>
      </c>
      <c r="Q22" s="41">
        <f t="shared" si="14"/>
        <v>35.378793949813371</v>
      </c>
      <c r="R22" s="41">
        <f t="shared" si="14"/>
        <v>35.909475859060571</v>
      </c>
      <c r="S22" s="41">
        <f t="shared" si="14"/>
        <v>36.448117996946479</v>
      </c>
      <c r="T22" s="41">
        <f t="shared" si="14"/>
        <v>36.994839766900675</v>
      </c>
      <c r="U22" s="41">
        <f t="shared" si="14"/>
        <v>37.549762363404184</v>
      </c>
      <c r="V22" s="41">
        <f t="shared" si="14"/>
        <v>38.113008798855248</v>
      </c>
      <c r="W22" s="41">
        <f t="shared" si="14"/>
        <v>38.684703930838076</v>
      </c>
      <c r="X22" s="41">
        <f t="shared" si="14"/>
        <v>39.26497448980065</v>
      </c>
      <c r="Y22" s="41">
        <f t="shared" si="14"/>
        <v>39.853949107147656</v>
      </c>
      <c r="Z22" s="41">
        <f t="shared" si="14"/>
        <v>40.451758343754868</v>
      </c>
      <c r="AA22" s="41">
        <f t="shared" si="14"/>
        <v>41.05853471891119</v>
      </c>
      <c r="AB22" s="41">
        <f t="shared" si="14"/>
        <v>41.674412739694858</v>
      </c>
      <c r="AC22" s="41">
        <f t="shared" si="14"/>
        <v>42.299528930790281</v>
      </c>
      <c r="AD22" s="41">
        <f t="shared" si="14"/>
        <v>42.93402186475214</v>
      </c>
    </row>
    <row r="23" spans="1:31" ht="15.75" customHeight="1" x14ac:dyDescent="0.2">
      <c r="A23" s="9" t="s">
        <v>104</v>
      </c>
      <c r="B23" s="9">
        <v>2100</v>
      </c>
      <c r="C23" s="10">
        <f>(49342*0.08)+49342</f>
        <v>53289.36</v>
      </c>
      <c r="D23" s="10">
        <f t="shared" ref="D23:AD23" si="15">SUM(C23*1.5%)+C23</f>
        <v>54088.700400000002</v>
      </c>
      <c r="E23" s="10">
        <f t="shared" si="15"/>
        <v>54900.030906</v>
      </c>
      <c r="F23" s="10">
        <f t="shared" si="15"/>
        <v>55723.531369589997</v>
      </c>
      <c r="G23" s="10">
        <f t="shared" si="15"/>
        <v>56559.384340133845</v>
      </c>
      <c r="H23" s="10">
        <f t="shared" si="15"/>
        <v>57407.775105235851</v>
      </c>
      <c r="I23" s="10">
        <f t="shared" si="15"/>
        <v>58268.891731814387</v>
      </c>
      <c r="J23" s="10">
        <f t="shared" si="15"/>
        <v>59142.925107791605</v>
      </c>
      <c r="K23" s="10">
        <f t="shared" si="15"/>
        <v>60030.068984408477</v>
      </c>
      <c r="L23" s="10">
        <f t="shared" si="15"/>
        <v>60930.520019174604</v>
      </c>
      <c r="M23" s="10">
        <f t="shared" si="15"/>
        <v>61844.477819462227</v>
      </c>
      <c r="N23" s="10">
        <f t="shared" si="15"/>
        <v>62772.14498675416</v>
      </c>
      <c r="O23" s="10">
        <f t="shared" si="15"/>
        <v>63713.727161555471</v>
      </c>
      <c r="P23" s="10">
        <f t="shared" si="15"/>
        <v>64669.433068978804</v>
      </c>
      <c r="Q23" s="10">
        <f t="shared" si="15"/>
        <v>65639.474565013486</v>
      </c>
      <c r="R23" s="10">
        <f t="shared" si="15"/>
        <v>66624.066683488694</v>
      </c>
      <c r="S23" s="10">
        <f t="shared" si="15"/>
        <v>67623.427683741029</v>
      </c>
      <c r="T23" s="10">
        <f t="shared" si="15"/>
        <v>68637.77909899714</v>
      </c>
      <c r="U23" s="10">
        <f t="shared" si="15"/>
        <v>69667.345785482103</v>
      </c>
      <c r="V23" s="10">
        <f t="shared" si="15"/>
        <v>70712.35597226434</v>
      </c>
      <c r="W23" s="10">
        <f t="shared" si="15"/>
        <v>71773.041311848312</v>
      </c>
      <c r="X23" s="10">
        <f t="shared" si="15"/>
        <v>72849.636931526038</v>
      </c>
      <c r="Y23" s="10">
        <f t="shared" si="15"/>
        <v>73942.381485498932</v>
      </c>
      <c r="Z23" s="10">
        <f t="shared" si="15"/>
        <v>75051.51720778142</v>
      </c>
      <c r="AA23" s="10">
        <f t="shared" si="15"/>
        <v>76177.289965898148</v>
      </c>
      <c r="AB23" s="10">
        <f t="shared" si="15"/>
        <v>77319.949315386621</v>
      </c>
      <c r="AC23" s="10">
        <f t="shared" si="15"/>
        <v>78479.748555117418</v>
      </c>
      <c r="AD23" s="10">
        <f t="shared" si="15"/>
        <v>79656.944783444182</v>
      </c>
    </row>
    <row r="24" spans="1:31" ht="15.75" customHeight="1" x14ac:dyDescent="0.2">
      <c r="A24" s="2" t="s">
        <v>69</v>
      </c>
      <c r="B24" s="13" t="s">
        <v>39</v>
      </c>
      <c r="C24" s="10">
        <f t="shared" ref="C24:AD24" si="16">C23/11</f>
        <v>4844.4872727272732</v>
      </c>
      <c r="D24" s="10">
        <f t="shared" si="16"/>
        <v>4917.1545818181821</v>
      </c>
      <c r="E24" s="10">
        <f t="shared" si="16"/>
        <v>4990.911900545455</v>
      </c>
      <c r="F24" s="10">
        <f t="shared" si="16"/>
        <v>5065.7755790536357</v>
      </c>
      <c r="G24" s="10">
        <f t="shared" si="16"/>
        <v>5141.7622127394407</v>
      </c>
      <c r="H24" s="10">
        <f t="shared" si="16"/>
        <v>5218.8886459305322</v>
      </c>
      <c r="I24" s="10">
        <f t="shared" si="16"/>
        <v>5297.1719756194898</v>
      </c>
      <c r="J24" s="10">
        <f t="shared" si="16"/>
        <v>5376.6295552537822</v>
      </c>
      <c r="K24" s="10">
        <f t="shared" si="16"/>
        <v>5457.2789985825884</v>
      </c>
      <c r="L24" s="10">
        <f t="shared" si="16"/>
        <v>5539.1381835613274</v>
      </c>
      <c r="M24" s="10">
        <f t="shared" si="16"/>
        <v>5622.2252563147476</v>
      </c>
      <c r="N24" s="10">
        <f t="shared" si="16"/>
        <v>5706.5586351594693</v>
      </c>
      <c r="O24" s="10">
        <f t="shared" si="16"/>
        <v>5792.1570146868607</v>
      </c>
      <c r="P24" s="10">
        <f t="shared" si="16"/>
        <v>5879.0393699071637</v>
      </c>
      <c r="Q24" s="10">
        <f t="shared" si="16"/>
        <v>5967.2249604557719</v>
      </c>
      <c r="R24" s="10">
        <f t="shared" si="16"/>
        <v>6056.7333348626089</v>
      </c>
      <c r="S24" s="10">
        <f t="shared" si="16"/>
        <v>6147.5843348855478</v>
      </c>
      <c r="T24" s="10">
        <f t="shared" si="16"/>
        <v>6239.7980999088313</v>
      </c>
      <c r="U24" s="10">
        <f t="shared" si="16"/>
        <v>6333.3950714074635</v>
      </c>
      <c r="V24" s="10">
        <f t="shared" si="16"/>
        <v>6428.3959974785766</v>
      </c>
      <c r="W24" s="10">
        <f t="shared" si="16"/>
        <v>6524.8219374407554</v>
      </c>
      <c r="X24" s="10">
        <f t="shared" si="16"/>
        <v>6622.6942665023671</v>
      </c>
      <c r="Y24" s="10">
        <f t="shared" si="16"/>
        <v>6722.0346804999026</v>
      </c>
      <c r="Z24" s="10">
        <f t="shared" si="16"/>
        <v>6822.8652007074015</v>
      </c>
      <c r="AA24" s="10">
        <f t="shared" si="16"/>
        <v>6925.2081787180132</v>
      </c>
      <c r="AB24" s="10">
        <f t="shared" si="16"/>
        <v>7029.0863013987837</v>
      </c>
      <c r="AC24" s="10">
        <f t="shared" si="16"/>
        <v>7134.5225959197651</v>
      </c>
      <c r="AD24" s="10">
        <f t="shared" si="16"/>
        <v>7241.5404348585616</v>
      </c>
    </row>
    <row r="25" spans="1:31" ht="15.75" customHeight="1" x14ac:dyDescent="0.2">
      <c r="A25" s="2"/>
      <c r="B25" s="11" t="s">
        <v>40</v>
      </c>
      <c r="C25" s="10">
        <f t="shared" ref="C25:AD25" si="17">+C24/2</f>
        <v>2422.2436363636366</v>
      </c>
      <c r="D25" s="10">
        <f t="shared" si="17"/>
        <v>2458.5772909090911</v>
      </c>
      <c r="E25" s="10">
        <f t="shared" si="17"/>
        <v>2495.4559502727275</v>
      </c>
      <c r="F25" s="10">
        <f t="shared" si="17"/>
        <v>2532.8877895268179</v>
      </c>
      <c r="G25" s="10">
        <f t="shared" si="17"/>
        <v>2570.8811063697203</v>
      </c>
      <c r="H25" s="10">
        <f t="shared" si="17"/>
        <v>2609.4443229652661</v>
      </c>
      <c r="I25" s="10">
        <f t="shared" si="17"/>
        <v>2648.5859878097449</v>
      </c>
      <c r="J25" s="10">
        <f t="shared" si="17"/>
        <v>2688.3147776268911</v>
      </c>
      <c r="K25" s="10">
        <f t="shared" si="17"/>
        <v>2728.6394992912942</v>
      </c>
      <c r="L25" s="10">
        <f t="shared" si="17"/>
        <v>2769.5690917806637</v>
      </c>
      <c r="M25" s="10">
        <f t="shared" si="17"/>
        <v>2811.1126281573738</v>
      </c>
      <c r="N25" s="10">
        <f t="shared" si="17"/>
        <v>2853.2793175797347</v>
      </c>
      <c r="O25" s="10">
        <f t="shared" si="17"/>
        <v>2896.0785073434304</v>
      </c>
      <c r="P25" s="10">
        <f t="shared" si="17"/>
        <v>2939.5196849535819</v>
      </c>
      <c r="Q25" s="10">
        <f t="shared" si="17"/>
        <v>2983.612480227886</v>
      </c>
      <c r="R25" s="10">
        <f t="shared" si="17"/>
        <v>3028.3666674313044</v>
      </c>
      <c r="S25" s="10">
        <f t="shared" si="17"/>
        <v>3073.7921674427739</v>
      </c>
      <c r="T25" s="10">
        <f t="shared" si="17"/>
        <v>3119.8990499544157</v>
      </c>
      <c r="U25" s="10">
        <f t="shared" si="17"/>
        <v>3166.6975357037318</v>
      </c>
      <c r="V25" s="10">
        <f t="shared" si="17"/>
        <v>3214.1979987392883</v>
      </c>
      <c r="W25" s="10">
        <f t="shared" si="17"/>
        <v>3262.4109687203777</v>
      </c>
      <c r="X25" s="10">
        <f t="shared" si="17"/>
        <v>3311.3471332511835</v>
      </c>
      <c r="Y25" s="10">
        <f t="shared" si="17"/>
        <v>3361.0173402499513</v>
      </c>
      <c r="Z25" s="10">
        <f t="shared" si="17"/>
        <v>3411.4326003537008</v>
      </c>
      <c r="AA25" s="10">
        <f t="shared" si="17"/>
        <v>3462.6040893590066</v>
      </c>
      <c r="AB25" s="10">
        <f t="shared" si="17"/>
        <v>3514.5431506993918</v>
      </c>
      <c r="AC25" s="10">
        <f t="shared" si="17"/>
        <v>3567.2612979598825</v>
      </c>
      <c r="AD25" s="10">
        <f t="shared" si="17"/>
        <v>3620.7702174292808</v>
      </c>
    </row>
    <row r="26" spans="1:31" ht="15.75" customHeight="1" x14ac:dyDescent="0.2">
      <c r="A26" s="17"/>
      <c r="B26" s="13" t="s">
        <v>42</v>
      </c>
      <c r="C26" s="41">
        <f t="shared" ref="C26:AD26" si="18">+C25/$C$8</f>
        <v>32.493710327502001</v>
      </c>
      <c r="D26" s="41">
        <f t="shared" si="18"/>
        <v>32.981115982414529</v>
      </c>
      <c r="E26" s="41">
        <f t="shared" si="18"/>
        <v>33.475832722150749</v>
      </c>
      <c r="F26" s="41">
        <f t="shared" si="18"/>
        <v>33.977970212983003</v>
      </c>
      <c r="G26" s="41">
        <f t="shared" si="18"/>
        <v>34.48763976617775</v>
      </c>
      <c r="H26" s="41">
        <f t="shared" si="18"/>
        <v>35.004954362670418</v>
      </c>
      <c r="I26" s="41">
        <f t="shared" si="18"/>
        <v>35.530028678110469</v>
      </c>
      <c r="J26" s="41">
        <f t="shared" si="18"/>
        <v>36.062979108282128</v>
      </c>
      <c r="K26" s="41">
        <f t="shared" si="18"/>
        <v>36.603923794906351</v>
      </c>
      <c r="L26" s="41">
        <f t="shared" si="18"/>
        <v>37.152982651829952</v>
      </c>
      <c r="M26" s="41">
        <f t="shared" si="18"/>
        <v>37.710277391607399</v>
      </c>
      <c r="N26" s="41">
        <f t="shared" si="18"/>
        <v>38.275931552481516</v>
      </c>
      <c r="O26" s="41">
        <f t="shared" si="18"/>
        <v>38.850070525768736</v>
      </c>
      <c r="P26" s="41">
        <f t="shared" si="18"/>
        <v>39.432821583655269</v>
      </c>
      <c r="Q26" s="41">
        <f t="shared" si="18"/>
        <v>40.024313907410097</v>
      </c>
      <c r="R26" s="41">
        <f t="shared" si="18"/>
        <v>40.624678616021257</v>
      </c>
      <c r="S26" s="41">
        <f t="shared" si="18"/>
        <v>41.234048795261572</v>
      </c>
      <c r="T26" s="41">
        <f t="shared" si="18"/>
        <v>41.852559527190493</v>
      </c>
      <c r="U26" s="41">
        <f t="shared" si="18"/>
        <v>42.480347920098353</v>
      </c>
      <c r="V26" s="41">
        <f t="shared" si="18"/>
        <v>43.117553138899837</v>
      </c>
      <c r="W26" s="41">
        <f t="shared" si="18"/>
        <v>43.764316435983332</v>
      </c>
      <c r="X26" s="41">
        <f t="shared" si="18"/>
        <v>44.420781182523086</v>
      </c>
      <c r="Y26" s="41">
        <f t="shared" si="18"/>
        <v>45.087092900260934</v>
      </c>
      <c r="Z26" s="41">
        <f t="shared" si="18"/>
        <v>45.763399293764849</v>
      </c>
      <c r="AA26" s="41">
        <f t="shared" si="18"/>
        <v>46.44985028317133</v>
      </c>
      <c r="AB26" s="41">
        <f t="shared" si="18"/>
        <v>47.146598037418897</v>
      </c>
      <c r="AC26" s="41">
        <f t="shared" si="18"/>
        <v>47.853797007980177</v>
      </c>
      <c r="AD26" s="41">
        <f t="shared" si="18"/>
        <v>48.571603963099882</v>
      </c>
    </row>
    <row r="27" spans="1:31" ht="15.75" customHeight="1" x14ac:dyDescent="0.2">
      <c r="A27" s="9" t="s">
        <v>105</v>
      </c>
      <c r="B27" s="9">
        <v>2400</v>
      </c>
      <c r="C27" s="10">
        <f>(56500*0.08)+56500</f>
        <v>61020</v>
      </c>
      <c r="D27" s="10">
        <f t="shared" ref="D27:AD27" si="19">SUM(C27*1.5%)+C27</f>
        <v>61935.3</v>
      </c>
      <c r="E27" s="10">
        <f t="shared" si="19"/>
        <v>62864.3295</v>
      </c>
      <c r="F27" s="10">
        <f t="shared" si="19"/>
        <v>63807.294442500002</v>
      </c>
      <c r="G27" s="10">
        <f t="shared" si="19"/>
        <v>64764.403859137499</v>
      </c>
      <c r="H27" s="10">
        <f t="shared" si="19"/>
        <v>65735.869917024567</v>
      </c>
      <c r="I27" s="10">
        <f t="shared" si="19"/>
        <v>66721.90796577993</v>
      </c>
      <c r="J27" s="10">
        <f t="shared" si="19"/>
        <v>67722.736585266626</v>
      </c>
      <c r="K27" s="10">
        <f t="shared" si="19"/>
        <v>68738.577634045621</v>
      </c>
      <c r="L27" s="10">
        <f t="shared" si="19"/>
        <v>69769.656298556307</v>
      </c>
      <c r="M27" s="10">
        <f t="shared" si="19"/>
        <v>70816.201143034647</v>
      </c>
      <c r="N27" s="10">
        <f t="shared" si="19"/>
        <v>71878.444160180166</v>
      </c>
      <c r="O27" s="10">
        <f t="shared" si="19"/>
        <v>72956.620822582874</v>
      </c>
      <c r="P27" s="10">
        <f t="shared" si="19"/>
        <v>74050.970134921619</v>
      </c>
      <c r="Q27" s="10">
        <f t="shared" si="19"/>
        <v>75161.734686945449</v>
      </c>
      <c r="R27" s="10">
        <f t="shared" si="19"/>
        <v>76289.160707249626</v>
      </c>
      <c r="S27" s="10">
        <f t="shared" si="19"/>
        <v>77433.498117858369</v>
      </c>
      <c r="T27" s="10">
        <f t="shared" si="19"/>
        <v>78595.000589626245</v>
      </c>
      <c r="U27" s="10">
        <f t="shared" si="19"/>
        <v>79773.92559847064</v>
      </c>
      <c r="V27" s="10">
        <f t="shared" si="19"/>
        <v>80970.534482447692</v>
      </c>
      <c r="W27" s="10">
        <f t="shared" si="19"/>
        <v>82185.092499684411</v>
      </c>
      <c r="X27" s="10">
        <f t="shared" si="19"/>
        <v>83417.868887179677</v>
      </c>
      <c r="Y27" s="10">
        <f t="shared" si="19"/>
        <v>84669.136920487377</v>
      </c>
      <c r="Z27" s="10">
        <f t="shared" si="19"/>
        <v>85939.173974294681</v>
      </c>
      <c r="AA27" s="10">
        <f t="shared" si="19"/>
        <v>87228.261583909101</v>
      </c>
      <c r="AB27" s="10">
        <f t="shared" si="19"/>
        <v>88536.685507667731</v>
      </c>
      <c r="AC27" s="10">
        <f t="shared" si="19"/>
        <v>89864.73579028275</v>
      </c>
      <c r="AD27" s="10">
        <f t="shared" si="19"/>
        <v>91212.706827136994</v>
      </c>
    </row>
    <row r="28" spans="1:31" ht="15.75" customHeight="1" x14ac:dyDescent="0.2">
      <c r="A28" s="2" t="s">
        <v>5</v>
      </c>
      <c r="B28" s="13" t="s">
        <v>39</v>
      </c>
      <c r="C28" s="10">
        <f t="shared" ref="C28:AD28" si="20">C27/12</f>
        <v>5085</v>
      </c>
      <c r="D28" s="10">
        <f t="shared" si="20"/>
        <v>5161.2750000000005</v>
      </c>
      <c r="E28" s="10">
        <f t="shared" si="20"/>
        <v>5238.694125</v>
      </c>
      <c r="F28" s="10">
        <f t="shared" si="20"/>
        <v>5317.2745368750002</v>
      </c>
      <c r="G28" s="10">
        <f t="shared" si="20"/>
        <v>5397.0336549281246</v>
      </c>
      <c r="H28" s="10">
        <f t="shared" si="20"/>
        <v>5477.9891597520473</v>
      </c>
      <c r="I28" s="10">
        <f t="shared" si="20"/>
        <v>5560.1589971483272</v>
      </c>
      <c r="J28" s="10">
        <f t="shared" si="20"/>
        <v>5643.5613821055522</v>
      </c>
      <c r="K28" s="10">
        <f t="shared" si="20"/>
        <v>5728.2148028371348</v>
      </c>
      <c r="L28" s="10">
        <f t="shared" si="20"/>
        <v>5814.1380248796922</v>
      </c>
      <c r="M28" s="10">
        <f t="shared" si="20"/>
        <v>5901.3500952528875</v>
      </c>
      <c r="N28" s="10">
        <f t="shared" si="20"/>
        <v>5989.8703466816805</v>
      </c>
      <c r="O28" s="10">
        <f t="shared" si="20"/>
        <v>6079.7184018819062</v>
      </c>
      <c r="P28" s="10">
        <f t="shared" si="20"/>
        <v>6170.9141779101346</v>
      </c>
      <c r="Q28" s="10">
        <f t="shared" si="20"/>
        <v>6263.4778905787871</v>
      </c>
      <c r="R28" s="10">
        <f t="shared" si="20"/>
        <v>6357.4300589374689</v>
      </c>
      <c r="S28" s="10">
        <f t="shared" si="20"/>
        <v>6452.7915098215308</v>
      </c>
      <c r="T28" s="10">
        <f t="shared" si="20"/>
        <v>6549.5833824688534</v>
      </c>
      <c r="U28" s="10">
        <f t="shared" si="20"/>
        <v>6647.8271332058866</v>
      </c>
      <c r="V28" s="10">
        <f t="shared" si="20"/>
        <v>6747.5445402039741</v>
      </c>
      <c r="W28" s="10">
        <f t="shared" si="20"/>
        <v>6848.7577083070346</v>
      </c>
      <c r="X28" s="10">
        <f t="shared" si="20"/>
        <v>6951.4890739316397</v>
      </c>
      <c r="Y28" s="10">
        <f t="shared" si="20"/>
        <v>7055.7614100406145</v>
      </c>
      <c r="Z28" s="10">
        <f t="shared" si="20"/>
        <v>7161.5978311912231</v>
      </c>
      <c r="AA28" s="10">
        <f t="shared" si="20"/>
        <v>7269.0217986590915</v>
      </c>
      <c r="AB28" s="10">
        <f t="shared" si="20"/>
        <v>7378.0571256389776</v>
      </c>
      <c r="AC28" s="10">
        <f t="shared" si="20"/>
        <v>7488.7279825235628</v>
      </c>
      <c r="AD28" s="10">
        <f t="shared" si="20"/>
        <v>7601.0589022614158</v>
      </c>
    </row>
    <row r="29" spans="1:31" ht="15.75" customHeight="1" x14ac:dyDescent="0.2">
      <c r="A29" s="2"/>
      <c r="B29" s="11" t="s">
        <v>40</v>
      </c>
      <c r="C29" s="10">
        <f t="shared" ref="C29:AD29" si="21">+C28/2</f>
        <v>2542.5</v>
      </c>
      <c r="D29" s="10">
        <f t="shared" si="21"/>
        <v>2580.6375000000003</v>
      </c>
      <c r="E29" s="10">
        <f t="shared" si="21"/>
        <v>2619.3470625</v>
      </c>
      <c r="F29" s="10">
        <f t="shared" si="21"/>
        <v>2658.6372684375001</v>
      </c>
      <c r="G29" s="10">
        <f t="shared" si="21"/>
        <v>2698.5168274640623</v>
      </c>
      <c r="H29" s="10">
        <f t="shared" si="21"/>
        <v>2738.9945798760236</v>
      </c>
      <c r="I29" s="10">
        <f t="shared" si="21"/>
        <v>2780.0794985741636</v>
      </c>
      <c r="J29" s="10">
        <f t="shared" si="21"/>
        <v>2821.7806910527761</v>
      </c>
      <c r="K29" s="10">
        <f t="shared" si="21"/>
        <v>2864.1074014185674</v>
      </c>
      <c r="L29" s="10">
        <f t="shared" si="21"/>
        <v>2907.0690124398461</v>
      </c>
      <c r="M29" s="10">
        <f t="shared" si="21"/>
        <v>2950.6750476264438</v>
      </c>
      <c r="N29" s="10">
        <f t="shared" si="21"/>
        <v>2994.9351733408403</v>
      </c>
      <c r="O29" s="10">
        <f t="shared" si="21"/>
        <v>3039.8592009409531</v>
      </c>
      <c r="P29" s="10">
        <f t="shared" si="21"/>
        <v>3085.4570889550673</v>
      </c>
      <c r="Q29" s="10">
        <f t="shared" si="21"/>
        <v>3131.7389452893935</v>
      </c>
      <c r="R29" s="10">
        <f t="shared" si="21"/>
        <v>3178.7150294687344</v>
      </c>
      <c r="S29" s="10">
        <f t="shared" si="21"/>
        <v>3226.3957549107654</v>
      </c>
      <c r="T29" s="10">
        <f t="shared" si="21"/>
        <v>3274.7916912344267</v>
      </c>
      <c r="U29" s="10">
        <f t="shared" si="21"/>
        <v>3323.9135666029433</v>
      </c>
      <c r="V29" s="10">
        <f t="shared" si="21"/>
        <v>3373.772270101987</v>
      </c>
      <c r="W29" s="10">
        <f t="shared" si="21"/>
        <v>3424.3788541535173</v>
      </c>
      <c r="X29" s="10">
        <f t="shared" si="21"/>
        <v>3475.7445369658199</v>
      </c>
      <c r="Y29" s="10">
        <f t="shared" si="21"/>
        <v>3527.8807050203072</v>
      </c>
      <c r="Z29" s="10">
        <f t="shared" si="21"/>
        <v>3580.7989155956116</v>
      </c>
      <c r="AA29" s="10">
        <f t="shared" si="21"/>
        <v>3634.5108993295457</v>
      </c>
      <c r="AB29" s="10">
        <f t="shared" si="21"/>
        <v>3689.0285628194888</v>
      </c>
      <c r="AC29" s="10">
        <f t="shared" si="21"/>
        <v>3744.3639912617814</v>
      </c>
      <c r="AD29" s="10">
        <f t="shared" si="21"/>
        <v>3800.5294511307079</v>
      </c>
    </row>
    <row r="30" spans="1:31" ht="15.75" customHeight="1" x14ac:dyDescent="0.2">
      <c r="A30" s="17"/>
      <c r="B30" s="13" t="s">
        <v>42</v>
      </c>
      <c r="C30" s="41">
        <f t="shared" ref="C30:AD30" si="22">+C29/$B$7</f>
        <v>31.650690900037347</v>
      </c>
      <c r="D30" s="41">
        <f t="shared" si="22"/>
        <v>32.125451263537911</v>
      </c>
      <c r="E30" s="41">
        <f t="shared" si="22"/>
        <v>32.607333032490978</v>
      </c>
      <c r="F30" s="41">
        <f t="shared" si="22"/>
        <v>33.096443027978339</v>
      </c>
      <c r="G30" s="41">
        <f t="shared" si="22"/>
        <v>33.592889673398012</v>
      </c>
      <c r="H30" s="41">
        <f t="shared" si="22"/>
        <v>34.096783018498989</v>
      </c>
      <c r="I30" s="41">
        <f t="shared" si="22"/>
        <v>34.608234763776466</v>
      </c>
      <c r="J30" s="41">
        <f t="shared" si="22"/>
        <v>35.127358285233115</v>
      </c>
      <c r="K30" s="41">
        <f t="shared" si="22"/>
        <v>35.654268659511608</v>
      </c>
      <c r="L30" s="41">
        <f t="shared" si="22"/>
        <v>36.189082689404287</v>
      </c>
      <c r="M30" s="41">
        <f t="shared" si="22"/>
        <v>36.731918929745348</v>
      </c>
      <c r="N30" s="41">
        <f t="shared" si="22"/>
        <v>37.282897713691526</v>
      </c>
      <c r="O30" s="41">
        <f t="shared" si="22"/>
        <v>37.842141179396904</v>
      </c>
      <c r="P30" s="41">
        <f t="shared" si="22"/>
        <v>38.409773297087852</v>
      </c>
      <c r="Q30" s="41">
        <f t="shared" si="22"/>
        <v>38.985919896544175</v>
      </c>
      <c r="R30" s="41">
        <f t="shared" si="22"/>
        <v>39.570708694992341</v>
      </c>
      <c r="S30" s="41">
        <f t="shared" si="22"/>
        <v>40.164269325417223</v>
      </c>
      <c r="T30" s="41">
        <f t="shared" si="22"/>
        <v>40.766733365298478</v>
      </c>
      <c r="U30" s="41">
        <f t="shared" si="22"/>
        <v>41.378234365777956</v>
      </c>
      <c r="V30" s="41">
        <f t="shared" si="22"/>
        <v>41.998907881264621</v>
      </c>
      <c r="W30" s="41">
        <f t="shared" si="22"/>
        <v>42.628891499483601</v>
      </c>
      <c r="X30" s="41">
        <f t="shared" si="22"/>
        <v>43.26832487197585</v>
      </c>
      <c r="Y30" s="41">
        <f t="shared" si="22"/>
        <v>43.917349745055489</v>
      </c>
      <c r="Z30" s="41">
        <f t="shared" si="22"/>
        <v>44.576109991231313</v>
      </c>
      <c r="AA30" s="41">
        <f t="shared" si="22"/>
        <v>45.244751641099789</v>
      </c>
      <c r="AB30" s="41">
        <f t="shared" si="22"/>
        <v>45.92342291571628</v>
      </c>
      <c r="AC30" s="41">
        <f t="shared" si="22"/>
        <v>46.612274259452029</v>
      </c>
      <c r="AD30" s="41">
        <f t="shared" si="22"/>
        <v>47.311458373343804</v>
      </c>
    </row>
    <row r="31" spans="1:31" ht="15.75" customHeight="1" x14ac:dyDescent="0.2">
      <c r="A31" s="9" t="s">
        <v>106</v>
      </c>
      <c r="B31" s="9">
        <v>2400</v>
      </c>
      <c r="C31" s="10">
        <f>(32800*0.08)+32800</f>
        <v>35424</v>
      </c>
      <c r="D31" s="10">
        <f>(33292*0.08)+33292</f>
        <v>35955.360000000001</v>
      </c>
      <c r="E31" s="10">
        <f>(33791.38*0.08)+33791.38</f>
        <v>36494.690399999999</v>
      </c>
      <c r="F31" s="10">
        <f>(34298.25*0.08)+34298.25</f>
        <v>37042.11</v>
      </c>
      <c r="G31" s="10">
        <f>(34812.72*0.08)+34812.72</f>
        <v>37597.7376</v>
      </c>
      <c r="H31" s="10">
        <f>(35334.92*0.08)+35334.92</f>
        <v>38161.713599999995</v>
      </c>
      <c r="I31" s="10">
        <f>(35864.94*0.08)+35864.94</f>
        <v>38734.135200000004</v>
      </c>
      <c r="J31" s="10">
        <f>(36402.91*0.08)+36402.91</f>
        <v>39315.142800000001</v>
      </c>
      <c r="K31" s="10">
        <f>(36948.96*0.08)+36948.96</f>
        <v>39904.876799999998</v>
      </c>
      <c r="L31" s="10">
        <f>(37503.19*0.08)+37503.19</f>
        <v>40503.445200000002</v>
      </c>
      <c r="M31" s="10">
        <f>(38065.74*0.08)+38065.74</f>
        <v>41110.999199999998</v>
      </c>
      <c r="N31" s="10">
        <f>(38636.73*0.08)+38636.73</f>
        <v>41727.668400000002</v>
      </c>
      <c r="O31" s="10">
        <f>(39216.28*0.08)+39216.28</f>
        <v>42353.582399999999</v>
      </c>
      <c r="P31" s="10">
        <f>(39804.52*0.08)+39804.52</f>
        <v>42988.881599999993</v>
      </c>
      <c r="Q31" s="10">
        <f>(40401.59*0.08)+40401.59</f>
        <v>43633.717199999999</v>
      </c>
      <c r="R31" s="10">
        <f>(41007.61*0.08)+41007.61</f>
        <v>44288.218800000002</v>
      </c>
      <c r="S31" s="10">
        <f>(41622.73*0.08)+41622.73</f>
        <v>44952.5484</v>
      </c>
      <c r="T31" s="10">
        <f>(42247.07*0.08)+42247.07</f>
        <v>45626.835599999999</v>
      </c>
      <c r="U31" s="10">
        <f>(42880.77*0.08)+42880.77</f>
        <v>46311.231599999999</v>
      </c>
      <c r="V31" s="10">
        <f>(43523.98*0.08)+43523.98</f>
        <v>47005.898400000005</v>
      </c>
      <c r="W31" s="10">
        <f>(44176.84*0.08)+44176.84</f>
        <v>47710.987199999996</v>
      </c>
      <c r="X31" s="10">
        <f>(44839.5*0.08)+44839.5</f>
        <v>48426.66</v>
      </c>
      <c r="Y31" s="10">
        <f>(45512.09*0.08)+45512.09</f>
        <v>49153.057199999996</v>
      </c>
      <c r="Z31" s="10">
        <f>(46194.77*0.08)+46194.77</f>
        <v>49890.351599999995</v>
      </c>
      <c r="AA31" s="10">
        <f>(46887.69*0.08)+46887.69</f>
        <v>50638.705200000004</v>
      </c>
      <c r="AB31" s="10">
        <f>(47591.01*0.08)+47591.01</f>
        <v>51398.290800000002</v>
      </c>
      <c r="AC31" s="10">
        <f>(48304.97*0.08)+48304.97</f>
        <v>52169.367599999998</v>
      </c>
      <c r="AD31" s="10">
        <f>(49029.45*0.08)+49029.45</f>
        <v>52951.805999999997</v>
      </c>
    </row>
    <row r="32" spans="1:31" ht="15.75" customHeight="1" x14ac:dyDescent="0.2">
      <c r="A32" s="2" t="s">
        <v>6</v>
      </c>
      <c r="B32" s="13" t="s">
        <v>39</v>
      </c>
      <c r="C32" s="10">
        <f t="shared" ref="C32:AD32" si="23">C31/11</f>
        <v>3220.3636363636365</v>
      </c>
      <c r="D32" s="10">
        <f t="shared" si="23"/>
        <v>3268.6690909090908</v>
      </c>
      <c r="E32" s="10">
        <f t="shared" si="23"/>
        <v>3317.6991272727273</v>
      </c>
      <c r="F32" s="10">
        <f t="shared" si="23"/>
        <v>3367.4645454545457</v>
      </c>
      <c r="G32" s="10">
        <f t="shared" si="23"/>
        <v>3417.9761454545455</v>
      </c>
      <c r="H32" s="10">
        <f t="shared" si="23"/>
        <v>3469.2466909090904</v>
      </c>
      <c r="I32" s="10">
        <f t="shared" si="23"/>
        <v>3521.2850181818185</v>
      </c>
      <c r="J32" s="10">
        <f t="shared" si="23"/>
        <v>3574.1038909090912</v>
      </c>
      <c r="K32" s="10">
        <f t="shared" si="23"/>
        <v>3627.7160727272726</v>
      </c>
      <c r="L32" s="10">
        <f t="shared" si="23"/>
        <v>3682.131381818182</v>
      </c>
      <c r="M32" s="10">
        <f t="shared" si="23"/>
        <v>3737.3635636363633</v>
      </c>
      <c r="N32" s="10">
        <f t="shared" si="23"/>
        <v>3793.4244000000003</v>
      </c>
      <c r="O32" s="10">
        <f t="shared" si="23"/>
        <v>3850.3256727272728</v>
      </c>
      <c r="P32" s="10">
        <f t="shared" si="23"/>
        <v>3908.0801454545449</v>
      </c>
      <c r="Q32" s="10">
        <f t="shared" si="23"/>
        <v>3966.7015636363635</v>
      </c>
      <c r="R32" s="10">
        <f t="shared" si="23"/>
        <v>4026.2017090909094</v>
      </c>
      <c r="S32" s="10">
        <f t="shared" si="23"/>
        <v>4086.5953090909093</v>
      </c>
      <c r="T32" s="10">
        <f t="shared" si="23"/>
        <v>4147.8941454545457</v>
      </c>
      <c r="U32" s="10">
        <f t="shared" si="23"/>
        <v>4210.1119636363637</v>
      </c>
      <c r="V32" s="10">
        <f t="shared" si="23"/>
        <v>4273.2634909090912</v>
      </c>
      <c r="W32" s="10">
        <f t="shared" si="23"/>
        <v>4337.3624727272727</v>
      </c>
      <c r="X32" s="10">
        <f t="shared" si="23"/>
        <v>4402.4236363636364</v>
      </c>
      <c r="Y32" s="10">
        <f t="shared" si="23"/>
        <v>4468.4597454545446</v>
      </c>
      <c r="Z32" s="10">
        <f t="shared" si="23"/>
        <v>4535.4865090909088</v>
      </c>
      <c r="AA32" s="10">
        <f t="shared" si="23"/>
        <v>4603.5186545454553</v>
      </c>
      <c r="AB32" s="10">
        <f t="shared" si="23"/>
        <v>4672.5718909090911</v>
      </c>
      <c r="AC32" s="10">
        <f t="shared" si="23"/>
        <v>4742.6697818181819</v>
      </c>
      <c r="AD32" s="10">
        <f t="shared" si="23"/>
        <v>4813.8005454545455</v>
      </c>
    </row>
    <row r="33" spans="1:31" ht="15.75" customHeight="1" x14ac:dyDescent="0.2">
      <c r="A33" s="2"/>
      <c r="B33" s="11" t="s">
        <v>40</v>
      </c>
      <c r="C33" s="10">
        <f t="shared" ref="C33:AD33" si="24">+C32/2</f>
        <v>1610.1818181818182</v>
      </c>
      <c r="D33" s="10">
        <f t="shared" si="24"/>
        <v>1634.3345454545454</v>
      </c>
      <c r="E33" s="10">
        <f t="shared" si="24"/>
        <v>1658.8495636363637</v>
      </c>
      <c r="F33" s="10">
        <f t="shared" si="24"/>
        <v>1683.7322727272729</v>
      </c>
      <c r="G33" s="10">
        <f t="shared" si="24"/>
        <v>1708.9880727272728</v>
      </c>
      <c r="H33" s="10">
        <f t="shared" si="24"/>
        <v>1734.6233454545452</v>
      </c>
      <c r="I33" s="10">
        <f t="shared" si="24"/>
        <v>1760.6425090909092</v>
      </c>
      <c r="J33" s="10">
        <f t="shared" si="24"/>
        <v>1787.0519454545456</v>
      </c>
      <c r="K33" s="10">
        <f t="shared" si="24"/>
        <v>1813.8580363636363</v>
      </c>
      <c r="L33" s="10">
        <f t="shared" si="24"/>
        <v>1841.065690909091</v>
      </c>
      <c r="M33" s="10">
        <f t="shared" si="24"/>
        <v>1868.6817818181817</v>
      </c>
      <c r="N33" s="10">
        <f t="shared" si="24"/>
        <v>1896.7122000000002</v>
      </c>
      <c r="O33" s="10">
        <f t="shared" si="24"/>
        <v>1925.1628363636364</v>
      </c>
      <c r="P33" s="10">
        <f t="shared" si="24"/>
        <v>1954.0400727272724</v>
      </c>
      <c r="Q33" s="10">
        <f t="shared" si="24"/>
        <v>1983.3507818181818</v>
      </c>
      <c r="R33" s="10">
        <f t="shared" si="24"/>
        <v>2013.1008545454547</v>
      </c>
      <c r="S33" s="10">
        <f t="shared" si="24"/>
        <v>2043.2976545454546</v>
      </c>
      <c r="T33" s="10">
        <f t="shared" si="24"/>
        <v>2073.9470727272728</v>
      </c>
      <c r="U33" s="10">
        <f t="shared" si="24"/>
        <v>2105.0559818181819</v>
      </c>
      <c r="V33" s="10">
        <f t="shared" si="24"/>
        <v>2136.6317454545456</v>
      </c>
      <c r="W33" s="10">
        <f t="shared" si="24"/>
        <v>2168.6812363636363</v>
      </c>
      <c r="X33" s="10">
        <f t="shared" si="24"/>
        <v>2201.2118181818182</v>
      </c>
      <c r="Y33" s="10">
        <f t="shared" si="24"/>
        <v>2234.2298727272723</v>
      </c>
      <c r="Z33" s="10">
        <f t="shared" si="24"/>
        <v>2267.7432545454544</v>
      </c>
      <c r="AA33" s="10">
        <f t="shared" si="24"/>
        <v>2301.7593272727277</v>
      </c>
      <c r="AB33" s="10">
        <f t="shared" si="24"/>
        <v>2336.2859454545455</v>
      </c>
      <c r="AC33" s="10">
        <f t="shared" si="24"/>
        <v>2371.334890909091</v>
      </c>
      <c r="AD33" s="10">
        <f t="shared" si="24"/>
        <v>2406.9002727272727</v>
      </c>
    </row>
    <row r="34" spans="1:31" ht="15.75" customHeight="1" x14ac:dyDescent="0.2">
      <c r="A34" s="17"/>
      <c r="B34" s="13" t="s">
        <v>42</v>
      </c>
      <c r="C34" s="41">
        <f t="shared" ref="C34:AD34" si="25">+C33/$B$7</f>
        <v>20.044588798479001</v>
      </c>
      <c r="D34" s="41">
        <f t="shared" si="25"/>
        <v>20.345257630456185</v>
      </c>
      <c r="E34" s="41">
        <f t="shared" si="25"/>
        <v>20.650436494913031</v>
      </c>
      <c r="F34" s="41">
        <f t="shared" si="25"/>
        <v>20.960192614555869</v>
      </c>
      <c r="G34" s="41">
        <f t="shared" si="25"/>
        <v>21.274593212091034</v>
      </c>
      <c r="H34" s="41">
        <f t="shared" si="25"/>
        <v>21.593717732535108</v>
      </c>
      <c r="I34" s="41">
        <f t="shared" si="25"/>
        <v>21.917621176284193</v>
      </c>
      <c r="J34" s="41">
        <f t="shared" si="25"/>
        <v>22.246382988354856</v>
      </c>
      <c r="K34" s="41">
        <f t="shared" si="25"/>
        <v>22.580082613763679</v>
      </c>
      <c r="L34" s="41">
        <f t="shared" si="25"/>
        <v>22.918781164061883</v>
      </c>
      <c r="M34" s="41">
        <f t="shared" si="25"/>
        <v>23.262564195421159</v>
      </c>
      <c r="N34" s="41">
        <f t="shared" si="25"/>
        <v>23.611505041702976</v>
      </c>
      <c r="O34" s="41">
        <f t="shared" si="25"/>
        <v>23.965677036768785</v>
      </c>
      <c r="P34" s="41">
        <f t="shared" si="25"/>
        <v>24.325159625635163</v>
      </c>
      <c r="Q34" s="41">
        <f t="shared" si="25"/>
        <v>24.690038364473818</v>
      </c>
      <c r="R34" s="41">
        <f t="shared" si="25"/>
        <v>25.060386587146205</v>
      </c>
      <c r="S34" s="41">
        <f t="shared" si="25"/>
        <v>25.436295960979145</v>
      </c>
      <c r="T34" s="41">
        <f t="shared" si="25"/>
        <v>25.817839819834095</v>
      </c>
      <c r="U34" s="41">
        <f t="shared" si="25"/>
        <v>26.205103719882757</v>
      </c>
      <c r="V34" s="41">
        <f t="shared" si="25"/>
        <v>26.598179328451955</v>
      </c>
      <c r="W34" s="41">
        <f t="shared" si="25"/>
        <v>26.997152201713387</v>
      </c>
      <c r="X34" s="41">
        <f t="shared" si="25"/>
        <v>27.40211400699388</v>
      </c>
      <c r="Y34" s="41">
        <f t="shared" si="25"/>
        <v>27.813144189310002</v>
      </c>
      <c r="Z34" s="41">
        <f t="shared" si="25"/>
        <v>28.230340527143714</v>
      </c>
      <c r="AA34" s="41">
        <f t="shared" si="25"/>
        <v>28.653794687821833</v>
      </c>
      <c r="AB34" s="41">
        <f t="shared" si="25"/>
        <v>29.083604449826286</v>
      </c>
      <c r="AC34" s="41">
        <f t="shared" si="25"/>
        <v>29.519916480880006</v>
      </c>
      <c r="AD34" s="41">
        <f t="shared" si="25"/>
        <v>29.962657447121533</v>
      </c>
    </row>
    <row r="35" spans="1:31" ht="15.75" customHeight="1" x14ac:dyDescent="0.2">
      <c r="A35" s="9" t="s">
        <v>107</v>
      </c>
      <c r="B35" s="9">
        <v>2100</v>
      </c>
      <c r="C35" s="10">
        <f>(43615*0.08)+43615</f>
        <v>47104.2</v>
      </c>
      <c r="D35" s="10">
        <f t="shared" ref="D35:AD35" si="26">SUM(C35*1.5%)+C35</f>
        <v>47810.762999999999</v>
      </c>
      <c r="E35" s="10">
        <f t="shared" si="26"/>
        <v>48527.924444999997</v>
      </c>
      <c r="F35" s="10">
        <f t="shared" si="26"/>
        <v>49255.843311674995</v>
      </c>
      <c r="G35" s="10">
        <f t="shared" si="26"/>
        <v>49994.680961350117</v>
      </c>
      <c r="H35" s="10">
        <f t="shared" si="26"/>
        <v>50744.601175770367</v>
      </c>
      <c r="I35" s="10">
        <f t="shared" si="26"/>
        <v>51505.770193406919</v>
      </c>
      <c r="J35" s="10">
        <f t="shared" si="26"/>
        <v>52278.356746308025</v>
      </c>
      <c r="K35" s="10">
        <f t="shared" si="26"/>
        <v>53062.532097502648</v>
      </c>
      <c r="L35" s="10">
        <f t="shared" si="26"/>
        <v>53858.470078965191</v>
      </c>
      <c r="M35" s="10">
        <f t="shared" si="26"/>
        <v>54666.347130149668</v>
      </c>
      <c r="N35" s="10">
        <f t="shared" si="26"/>
        <v>55486.342337101916</v>
      </c>
      <c r="O35" s="10">
        <f t="shared" si="26"/>
        <v>56318.637472158443</v>
      </c>
      <c r="P35" s="10">
        <f t="shared" si="26"/>
        <v>57163.417034240818</v>
      </c>
      <c r="Q35" s="10">
        <f t="shared" si="26"/>
        <v>58020.868289754428</v>
      </c>
      <c r="R35" s="10">
        <f t="shared" si="26"/>
        <v>58891.181314100744</v>
      </c>
      <c r="S35" s="10">
        <f t="shared" si="26"/>
        <v>59774.549033812254</v>
      </c>
      <c r="T35" s="10">
        <f t="shared" si="26"/>
        <v>60671.167269319441</v>
      </c>
      <c r="U35" s="10">
        <f t="shared" si="26"/>
        <v>61581.234778359234</v>
      </c>
      <c r="V35" s="10">
        <f t="shared" si="26"/>
        <v>62504.95330003462</v>
      </c>
      <c r="W35" s="10">
        <f t="shared" si="26"/>
        <v>63442.52759953514</v>
      </c>
      <c r="X35" s="10">
        <f t="shared" si="26"/>
        <v>64394.165513528169</v>
      </c>
      <c r="Y35" s="10">
        <f t="shared" si="26"/>
        <v>65360.077996231092</v>
      </c>
      <c r="Z35" s="10">
        <f t="shared" si="26"/>
        <v>66340.479166174555</v>
      </c>
      <c r="AA35" s="10">
        <f t="shared" si="26"/>
        <v>67335.586353667168</v>
      </c>
      <c r="AB35" s="10">
        <f t="shared" si="26"/>
        <v>68345.620148972172</v>
      </c>
      <c r="AC35" s="10">
        <f t="shared" si="26"/>
        <v>69370.804451206757</v>
      </c>
      <c r="AD35" s="10">
        <f t="shared" si="26"/>
        <v>70411.366517974864</v>
      </c>
    </row>
    <row r="36" spans="1:31" ht="15.75" customHeight="1" x14ac:dyDescent="0.2">
      <c r="A36" s="2" t="s">
        <v>69</v>
      </c>
      <c r="B36" s="13" t="s">
        <v>39</v>
      </c>
      <c r="C36" s="10">
        <f t="shared" ref="C36:AD36" si="27">C35/11</f>
        <v>4282.2</v>
      </c>
      <c r="D36" s="10">
        <f t="shared" si="27"/>
        <v>4346.433</v>
      </c>
      <c r="E36" s="10">
        <f t="shared" si="27"/>
        <v>4411.6294950000001</v>
      </c>
      <c r="F36" s="10">
        <f t="shared" si="27"/>
        <v>4477.8039374249993</v>
      </c>
      <c r="G36" s="10">
        <f t="shared" si="27"/>
        <v>4544.9709964863741</v>
      </c>
      <c r="H36" s="10">
        <f t="shared" si="27"/>
        <v>4613.1455614336701</v>
      </c>
      <c r="I36" s="10">
        <f t="shared" si="27"/>
        <v>4682.3427448551747</v>
      </c>
      <c r="J36" s="10">
        <f t="shared" si="27"/>
        <v>4752.5778860280025</v>
      </c>
      <c r="K36" s="10">
        <f t="shared" si="27"/>
        <v>4823.8665543184225</v>
      </c>
      <c r="L36" s="10">
        <f t="shared" si="27"/>
        <v>4896.224552633199</v>
      </c>
      <c r="M36" s="10">
        <f t="shared" si="27"/>
        <v>4969.6679209226968</v>
      </c>
      <c r="N36" s="10">
        <f t="shared" si="27"/>
        <v>5044.2129397365379</v>
      </c>
      <c r="O36" s="10">
        <f t="shared" si="27"/>
        <v>5119.8761338325858</v>
      </c>
      <c r="P36" s="10">
        <f t="shared" si="27"/>
        <v>5196.6742758400742</v>
      </c>
      <c r="Q36" s="10">
        <f t="shared" si="27"/>
        <v>5274.6243899776755</v>
      </c>
      <c r="R36" s="10">
        <f t="shared" si="27"/>
        <v>5353.7437558273405</v>
      </c>
      <c r="S36" s="10">
        <f t="shared" si="27"/>
        <v>5434.0499121647508</v>
      </c>
      <c r="T36" s="10">
        <f t="shared" si="27"/>
        <v>5515.5606608472217</v>
      </c>
      <c r="U36" s="10">
        <f t="shared" si="27"/>
        <v>5598.29407075993</v>
      </c>
      <c r="V36" s="10">
        <f t="shared" si="27"/>
        <v>5682.2684818213293</v>
      </c>
      <c r="W36" s="10">
        <f t="shared" si="27"/>
        <v>5767.5025090486488</v>
      </c>
      <c r="X36" s="10">
        <f t="shared" si="27"/>
        <v>5854.0150466843788</v>
      </c>
      <c r="Y36" s="10">
        <f t="shared" si="27"/>
        <v>5941.8252723846444</v>
      </c>
      <c r="Z36" s="10">
        <f t="shared" si="27"/>
        <v>6030.9526514704139</v>
      </c>
      <c r="AA36" s="10">
        <f t="shared" si="27"/>
        <v>6121.4169412424699</v>
      </c>
      <c r="AB36" s="10">
        <f t="shared" si="27"/>
        <v>6213.2381953611066</v>
      </c>
      <c r="AC36" s="10">
        <f t="shared" si="27"/>
        <v>6306.4367682915235</v>
      </c>
      <c r="AD36" s="10">
        <f t="shared" si="27"/>
        <v>6401.0333198158969</v>
      </c>
    </row>
    <row r="37" spans="1:31" ht="15.75" customHeight="1" x14ac:dyDescent="0.2">
      <c r="A37" s="2"/>
      <c r="B37" s="11" t="s">
        <v>40</v>
      </c>
      <c r="C37" s="10">
        <f t="shared" ref="C37:AD37" si="28">+C36/2</f>
        <v>2141.1</v>
      </c>
      <c r="D37" s="10">
        <f t="shared" si="28"/>
        <v>2173.2165</v>
      </c>
      <c r="E37" s="10">
        <f t="shared" si="28"/>
        <v>2205.8147475000001</v>
      </c>
      <c r="F37" s="10">
        <f t="shared" si="28"/>
        <v>2238.9019687124996</v>
      </c>
      <c r="G37" s="10">
        <f t="shared" si="28"/>
        <v>2272.4854982431871</v>
      </c>
      <c r="H37" s="10">
        <f t="shared" si="28"/>
        <v>2306.572780716835</v>
      </c>
      <c r="I37" s="10">
        <f t="shared" si="28"/>
        <v>2341.1713724275874</v>
      </c>
      <c r="J37" s="10">
        <f t="shared" si="28"/>
        <v>2376.2889430140012</v>
      </c>
      <c r="K37" s="10">
        <f t="shared" si="28"/>
        <v>2411.9332771592112</v>
      </c>
      <c r="L37" s="10">
        <f t="shared" si="28"/>
        <v>2448.1122763165995</v>
      </c>
      <c r="M37" s="10">
        <f t="shared" si="28"/>
        <v>2484.8339604613484</v>
      </c>
      <c r="N37" s="10">
        <f t="shared" si="28"/>
        <v>2522.106469868269</v>
      </c>
      <c r="O37" s="10">
        <f t="shared" si="28"/>
        <v>2559.9380669162929</v>
      </c>
      <c r="P37" s="10">
        <f t="shared" si="28"/>
        <v>2598.3371379200371</v>
      </c>
      <c r="Q37" s="10">
        <f t="shared" si="28"/>
        <v>2637.3121949888377</v>
      </c>
      <c r="R37" s="10">
        <f t="shared" si="28"/>
        <v>2676.8718779136702</v>
      </c>
      <c r="S37" s="10">
        <f t="shared" si="28"/>
        <v>2717.0249560823754</v>
      </c>
      <c r="T37" s="10">
        <f t="shared" si="28"/>
        <v>2757.7803304236108</v>
      </c>
      <c r="U37" s="10">
        <f t="shared" si="28"/>
        <v>2799.147035379965</v>
      </c>
      <c r="V37" s="10">
        <f t="shared" si="28"/>
        <v>2841.1342409106646</v>
      </c>
      <c r="W37" s="10">
        <f t="shared" si="28"/>
        <v>2883.7512545243244</v>
      </c>
      <c r="X37" s="10">
        <f t="shared" si="28"/>
        <v>2927.0075233421894</v>
      </c>
      <c r="Y37" s="10">
        <f t="shared" si="28"/>
        <v>2970.9126361923222</v>
      </c>
      <c r="Z37" s="10">
        <f t="shared" si="28"/>
        <v>3015.476325735207</v>
      </c>
      <c r="AA37" s="10">
        <f t="shared" si="28"/>
        <v>3060.7084706212349</v>
      </c>
      <c r="AB37" s="10">
        <f t="shared" si="28"/>
        <v>3106.6190976805533</v>
      </c>
      <c r="AC37" s="10">
        <f t="shared" si="28"/>
        <v>3153.2183841457618</v>
      </c>
      <c r="AD37" s="10">
        <f t="shared" si="28"/>
        <v>3200.5166599079485</v>
      </c>
    </row>
    <row r="38" spans="1:31" ht="15.75" customHeight="1" x14ac:dyDescent="0.2">
      <c r="A38" s="17"/>
      <c r="B38" s="13" t="s">
        <v>42</v>
      </c>
      <c r="C38" s="41">
        <f t="shared" ref="C38:AD38" si="29">+C37/$B$7</f>
        <v>26.653803062367732</v>
      </c>
      <c r="D38" s="41">
        <f t="shared" si="29"/>
        <v>27.05361010830325</v>
      </c>
      <c r="E38" s="41">
        <f t="shared" si="29"/>
        <v>27.459414259927801</v>
      </c>
      <c r="F38" s="41">
        <f t="shared" si="29"/>
        <v>27.871305473826713</v>
      </c>
      <c r="G38" s="41">
        <f t="shared" si="29"/>
        <v>28.289375055934112</v>
      </c>
      <c r="H38" s="41">
        <f t="shared" si="29"/>
        <v>28.713715681773124</v>
      </c>
      <c r="I38" s="41">
        <f t="shared" si="29"/>
        <v>29.14442141699972</v>
      </c>
      <c r="J38" s="41">
        <f t="shared" si="29"/>
        <v>29.581587738254715</v>
      </c>
      <c r="K38" s="41">
        <f t="shared" si="29"/>
        <v>30.025311554328535</v>
      </c>
      <c r="L38" s="41">
        <f t="shared" si="29"/>
        <v>30.475691227643466</v>
      </c>
      <c r="M38" s="41">
        <f t="shared" si="29"/>
        <v>30.932826596058117</v>
      </c>
      <c r="N38" s="41">
        <f t="shared" si="29"/>
        <v>31.396818994998991</v>
      </c>
      <c r="O38" s="41">
        <f t="shared" si="29"/>
        <v>31.867771279923975</v>
      </c>
      <c r="P38" s="41">
        <f t="shared" si="29"/>
        <v>32.345787849122836</v>
      </c>
      <c r="Q38" s="41">
        <f t="shared" si="29"/>
        <v>32.830974666859674</v>
      </c>
      <c r="R38" s="41">
        <f t="shared" si="29"/>
        <v>33.323439286862573</v>
      </c>
      <c r="S38" s="41">
        <f t="shared" si="29"/>
        <v>33.823290876165508</v>
      </c>
      <c r="T38" s="41">
        <f t="shared" si="29"/>
        <v>34.330640239307989</v>
      </c>
      <c r="U38" s="41">
        <f t="shared" si="29"/>
        <v>34.845599842897613</v>
      </c>
      <c r="V38" s="41">
        <f t="shared" si="29"/>
        <v>35.368283840541075</v>
      </c>
      <c r="W38" s="41">
        <f t="shared" si="29"/>
        <v>35.898808098149189</v>
      </c>
      <c r="X38" s="41">
        <f t="shared" si="29"/>
        <v>36.437290219621431</v>
      </c>
      <c r="Y38" s="41">
        <f t="shared" si="29"/>
        <v>36.983849572915751</v>
      </c>
      <c r="Z38" s="41">
        <f t="shared" si="29"/>
        <v>37.538607316509484</v>
      </c>
      <c r="AA38" s="41">
        <f t="shared" si="29"/>
        <v>38.101686426257125</v>
      </c>
      <c r="AB38" s="41">
        <f t="shared" si="29"/>
        <v>38.673211722650983</v>
      </c>
      <c r="AC38" s="41">
        <f t="shared" si="29"/>
        <v>39.253309898490748</v>
      </c>
      <c r="AD38" s="41">
        <f t="shared" si="29"/>
        <v>39.842109546968111</v>
      </c>
    </row>
    <row r="39" spans="1:31" x14ac:dyDescent="0.2">
      <c r="A39" s="46" t="s">
        <v>108</v>
      </c>
      <c r="B39" s="47">
        <v>2200</v>
      </c>
      <c r="C39" s="48">
        <v>43100</v>
      </c>
      <c r="D39" s="10">
        <f t="shared" ref="D39:AD39" si="30">SUM(C39*1.5%)+C39</f>
        <v>43746.5</v>
      </c>
      <c r="E39" s="10">
        <f t="shared" si="30"/>
        <v>44402.697500000002</v>
      </c>
      <c r="F39" s="10">
        <f t="shared" si="30"/>
        <v>45068.737962500003</v>
      </c>
      <c r="G39" s="10">
        <f t="shared" si="30"/>
        <v>45744.769031937503</v>
      </c>
      <c r="H39" s="10">
        <f t="shared" si="30"/>
        <v>46430.940567416568</v>
      </c>
      <c r="I39" s="10">
        <f t="shared" si="30"/>
        <v>47127.404675927814</v>
      </c>
      <c r="J39" s="10">
        <f t="shared" si="30"/>
        <v>47834.315746066728</v>
      </c>
      <c r="K39" s="10">
        <f t="shared" si="30"/>
        <v>48551.830482257727</v>
      </c>
      <c r="L39" s="10">
        <f t="shared" si="30"/>
        <v>49280.107939491594</v>
      </c>
      <c r="M39" s="10">
        <f t="shared" si="30"/>
        <v>50019.309558583969</v>
      </c>
      <c r="N39" s="10">
        <f t="shared" si="30"/>
        <v>50769.59920196273</v>
      </c>
      <c r="O39" s="10">
        <f t="shared" si="30"/>
        <v>51531.143189992174</v>
      </c>
      <c r="P39" s="10">
        <f t="shared" si="30"/>
        <v>52304.110337842059</v>
      </c>
      <c r="Q39" s="10">
        <f t="shared" si="30"/>
        <v>53088.671992909687</v>
      </c>
      <c r="R39" s="10">
        <f t="shared" si="30"/>
        <v>53885.002072803334</v>
      </c>
      <c r="S39" s="10">
        <f t="shared" si="30"/>
        <v>54693.277103895387</v>
      </c>
      <c r="T39" s="10">
        <f t="shared" si="30"/>
        <v>55513.676260453816</v>
      </c>
      <c r="U39" s="10">
        <f t="shared" si="30"/>
        <v>56346.381404360625</v>
      </c>
      <c r="V39" s="10">
        <f t="shared" si="30"/>
        <v>57191.577125426033</v>
      </c>
      <c r="W39" s="10">
        <f t="shared" si="30"/>
        <v>58049.450782307424</v>
      </c>
      <c r="X39" s="10">
        <f t="shared" si="30"/>
        <v>58920.192544042038</v>
      </c>
      <c r="Y39" s="10">
        <f t="shared" si="30"/>
        <v>59803.995432202668</v>
      </c>
      <c r="Z39" s="10">
        <f t="shared" si="30"/>
        <v>60701.055363685708</v>
      </c>
      <c r="AA39" s="10">
        <f t="shared" si="30"/>
        <v>61611.57119414099</v>
      </c>
      <c r="AB39" s="10">
        <f t="shared" si="30"/>
        <v>62535.744762053102</v>
      </c>
      <c r="AC39" s="10">
        <f t="shared" si="30"/>
        <v>63473.780933483897</v>
      </c>
      <c r="AD39" s="10">
        <f t="shared" si="30"/>
        <v>64425.887647486154</v>
      </c>
      <c r="AE39" s="49"/>
    </row>
    <row r="40" spans="1:31" x14ac:dyDescent="0.2">
      <c r="A40" s="46" t="s">
        <v>63</v>
      </c>
      <c r="B40" s="13" t="s">
        <v>39</v>
      </c>
      <c r="C40" s="10">
        <f>C39/12</f>
        <v>3591.6666666666665</v>
      </c>
      <c r="D40" s="10">
        <f t="shared" ref="D40:AD40" si="31">D39/12</f>
        <v>3645.5416666666665</v>
      </c>
      <c r="E40" s="10">
        <f t="shared" si="31"/>
        <v>3700.224791666667</v>
      </c>
      <c r="F40" s="10">
        <f t="shared" si="31"/>
        <v>3755.7281635416671</v>
      </c>
      <c r="G40" s="10">
        <f t="shared" si="31"/>
        <v>3812.0640859947921</v>
      </c>
      <c r="H40" s="10">
        <f t="shared" si="31"/>
        <v>3869.245047284714</v>
      </c>
      <c r="I40" s="10">
        <f t="shared" si="31"/>
        <v>3927.2837229939846</v>
      </c>
      <c r="J40" s="10">
        <f t="shared" si="31"/>
        <v>3986.1929788388939</v>
      </c>
      <c r="K40" s="10">
        <f t="shared" si="31"/>
        <v>4045.9858735214771</v>
      </c>
      <c r="L40" s="10">
        <f t="shared" si="31"/>
        <v>4106.6756616242992</v>
      </c>
      <c r="M40" s="10">
        <f t="shared" si="31"/>
        <v>4168.2757965486644</v>
      </c>
      <c r="N40" s="10">
        <f t="shared" si="31"/>
        <v>4230.7999334968945</v>
      </c>
      <c r="O40" s="10">
        <f t="shared" si="31"/>
        <v>4294.2619324993475</v>
      </c>
      <c r="P40" s="10">
        <f t="shared" si="31"/>
        <v>4358.6758614868386</v>
      </c>
      <c r="Q40" s="10">
        <f t="shared" si="31"/>
        <v>4424.0559994091409</v>
      </c>
      <c r="R40" s="10">
        <f t="shared" si="31"/>
        <v>4490.4168394002781</v>
      </c>
      <c r="S40" s="10">
        <f t="shared" si="31"/>
        <v>4557.7730919912819</v>
      </c>
      <c r="T40" s="10">
        <f t="shared" si="31"/>
        <v>4626.1396883711514</v>
      </c>
      <c r="U40" s="10">
        <f t="shared" si="31"/>
        <v>4695.5317836967188</v>
      </c>
      <c r="V40" s="10">
        <f t="shared" si="31"/>
        <v>4765.9647604521697</v>
      </c>
      <c r="W40" s="10">
        <f t="shared" si="31"/>
        <v>4837.454231858952</v>
      </c>
      <c r="X40" s="10">
        <f t="shared" si="31"/>
        <v>4910.0160453368362</v>
      </c>
      <c r="Y40" s="10">
        <f t="shared" si="31"/>
        <v>4983.666286016889</v>
      </c>
      <c r="Z40" s="10">
        <f t="shared" si="31"/>
        <v>5058.4212803071423</v>
      </c>
      <c r="AA40" s="10">
        <f t="shared" si="31"/>
        <v>5134.2975995117495</v>
      </c>
      <c r="AB40" s="10">
        <f t="shared" si="31"/>
        <v>5211.3120635044252</v>
      </c>
      <c r="AC40" s="10">
        <f t="shared" si="31"/>
        <v>5289.4817444569917</v>
      </c>
      <c r="AD40" s="10">
        <f t="shared" si="31"/>
        <v>5368.8239706238464</v>
      </c>
      <c r="AE40" s="49"/>
    </row>
    <row r="41" spans="1:31" x14ac:dyDescent="0.2">
      <c r="A41" s="49"/>
      <c r="B41" s="11" t="s">
        <v>40</v>
      </c>
      <c r="C41" s="10">
        <f t="shared" ref="C41:AD41" si="32">+C40/2</f>
        <v>1795.8333333333333</v>
      </c>
      <c r="D41" s="10">
        <f t="shared" si="32"/>
        <v>1822.7708333333333</v>
      </c>
      <c r="E41" s="10">
        <f t="shared" si="32"/>
        <v>1850.1123958333335</v>
      </c>
      <c r="F41" s="10">
        <f t="shared" si="32"/>
        <v>1877.8640817708335</v>
      </c>
      <c r="G41" s="10">
        <f t="shared" si="32"/>
        <v>1906.032042997396</v>
      </c>
      <c r="H41" s="10">
        <f t="shared" si="32"/>
        <v>1934.622523642357</v>
      </c>
      <c r="I41" s="10">
        <f t="shared" si="32"/>
        <v>1963.6418614969923</v>
      </c>
      <c r="J41" s="10">
        <f t="shared" si="32"/>
        <v>1993.0964894194469</v>
      </c>
      <c r="K41" s="10">
        <f t="shared" si="32"/>
        <v>2022.9929367607385</v>
      </c>
      <c r="L41" s="10">
        <f t="shared" si="32"/>
        <v>2053.3378308121496</v>
      </c>
      <c r="M41" s="10">
        <f t="shared" si="32"/>
        <v>2084.1378982743322</v>
      </c>
      <c r="N41" s="10">
        <f t="shared" si="32"/>
        <v>2115.3999667484472</v>
      </c>
      <c r="O41" s="10">
        <f t="shared" si="32"/>
        <v>2147.1309662496737</v>
      </c>
      <c r="P41" s="10">
        <f t="shared" si="32"/>
        <v>2179.3379307434193</v>
      </c>
      <c r="Q41" s="10">
        <f t="shared" si="32"/>
        <v>2212.0279997045704</v>
      </c>
      <c r="R41" s="10">
        <f t="shared" si="32"/>
        <v>2245.2084197001391</v>
      </c>
      <c r="S41" s="10">
        <f t="shared" si="32"/>
        <v>2278.886545995641</v>
      </c>
      <c r="T41" s="10">
        <f t="shared" si="32"/>
        <v>2313.0698441855757</v>
      </c>
      <c r="U41" s="10">
        <f t="shared" si="32"/>
        <v>2347.7658918483594</v>
      </c>
      <c r="V41" s="10">
        <f t="shared" si="32"/>
        <v>2382.9823802260848</v>
      </c>
      <c r="W41" s="10">
        <f t="shared" si="32"/>
        <v>2418.727115929476</v>
      </c>
      <c r="X41" s="10">
        <f t="shared" si="32"/>
        <v>2455.0080226684181</v>
      </c>
      <c r="Y41" s="10">
        <f t="shared" si="32"/>
        <v>2491.8331430084445</v>
      </c>
      <c r="Z41" s="10">
        <f t="shared" si="32"/>
        <v>2529.2106401535711</v>
      </c>
      <c r="AA41" s="10">
        <f t="shared" si="32"/>
        <v>2567.1487997558747</v>
      </c>
      <c r="AB41" s="10">
        <f t="shared" si="32"/>
        <v>2605.6560317522126</v>
      </c>
      <c r="AC41" s="10">
        <f t="shared" si="32"/>
        <v>2644.7408722284958</v>
      </c>
      <c r="AD41" s="10">
        <f t="shared" si="32"/>
        <v>2684.4119853119232</v>
      </c>
      <c r="AE41" s="49"/>
    </row>
    <row r="42" spans="1:31" x14ac:dyDescent="0.2">
      <c r="A42" s="49"/>
      <c r="B42" s="13" t="s">
        <v>42</v>
      </c>
      <c r="C42" s="41">
        <f t="shared" ref="C42:AD42" si="33">+C41/$B$7</f>
        <v>22.355699406614381</v>
      </c>
      <c r="D42" s="41">
        <f t="shared" si="33"/>
        <v>22.691034897713596</v>
      </c>
      <c r="E42" s="41">
        <f t="shared" si="33"/>
        <v>23.031400421179306</v>
      </c>
      <c r="F42" s="41">
        <f t="shared" si="33"/>
        <v>23.376871427496994</v>
      </c>
      <c r="G42" s="41">
        <f t="shared" si="33"/>
        <v>23.72752449890945</v>
      </c>
      <c r="H42" s="41">
        <f t="shared" si="33"/>
        <v>24.083437366393092</v>
      </c>
      <c r="I42" s="41">
        <f t="shared" si="33"/>
        <v>24.444688926888986</v>
      </c>
      <c r="J42" s="41">
        <f t="shared" si="33"/>
        <v>24.811359260792319</v>
      </c>
      <c r="K42" s="41">
        <f t="shared" si="33"/>
        <v>25.183529649704202</v>
      </c>
      <c r="L42" s="41">
        <f t="shared" si="33"/>
        <v>25.561282594449764</v>
      </c>
      <c r="M42" s="41">
        <f t="shared" si="33"/>
        <v>25.944701833366516</v>
      </c>
      <c r="N42" s="41">
        <f t="shared" si="33"/>
        <v>26.333872360867016</v>
      </c>
      <c r="O42" s="41">
        <f t="shared" si="33"/>
        <v>26.728880446280016</v>
      </c>
      <c r="P42" s="41">
        <f t="shared" si="33"/>
        <v>27.129813652974224</v>
      </c>
      <c r="Q42" s="41">
        <f t="shared" si="33"/>
        <v>27.536760857768833</v>
      </c>
      <c r="R42" s="41">
        <f t="shared" si="33"/>
        <v>27.94981227063537</v>
      </c>
      <c r="S42" s="41">
        <f t="shared" si="33"/>
        <v>28.369059454694895</v>
      </c>
      <c r="T42" s="41">
        <f t="shared" si="33"/>
        <v>28.794595346515322</v>
      </c>
      <c r="U42" s="41">
        <f t="shared" si="33"/>
        <v>29.226514276713051</v>
      </c>
      <c r="V42" s="41">
        <f t="shared" si="33"/>
        <v>29.664911990863747</v>
      </c>
      <c r="W42" s="41">
        <f t="shared" si="33"/>
        <v>30.109885670726701</v>
      </c>
      <c r="X42" s="41">
        <f t="shared" si="33"/>
        <v>30.561533955787603</v>
      </c>
      <c r="Y42" s="41">
        <f t="shared" si="33"/>
        <v>31.019956965124418</v>
      </c>
      <c r="Z42" s="41">
        <f t="shared" si="33"/>
        <v>31.485256319601284</v>
      </c>
      <c r="AA42" s="41">
        <f t="shared" si="33"/>
        <v>31.957535164395303</v>
      </c>
      <c r="AB42" s="41">
        <f t="shared" si="33"/>
        <v>32.436898191861232</v>
      </c>
      <c r="AC42" s="41">
        <f t="shared" si="33"/>
        <v>32.923451664739147</v>
      </c>
      <c r="AD42" s="41">
        <f t="shared" si="33"/>
        <v>33.417303439710238</v>
      </c>
      <c r="AE42" s="49"/>
    </row>
  </sheetData>
  <mergeCells count="3">
    <mergeCell ref="A1:D1"/>
    <mergeCell ref="B3:C3"/>
    <mergeCell ref="G3:I3"/>
  </mergeCells>
  <pageMargins left="0.7" right="0.7" top="0.75" bottom="0.75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5:C7"/>
  <sheetViews>
    <sheetView workbookViewId="0"/>
  </sheetViews>
  <sheetFormatPr baseColWidth="10" defaultColWidth="14.5" defaultRowHeight="15" customHeight="1" x14ac:dyDescent="0.2"/>
  <cols>
    <col min="2" max="2" width="34.83203125" customWidth="1"/>
  </cols>
  <sheetData>
    <row r="5" spans="1:3" x14ac:dyDescent="0.2">
      <c r="B5" s="50" t="s">
        <v>109</v>
      </c>
    </row>
    <row r="6" spans="1:3" x14ac:dyDescent="0.2">
      <c r="B6" s="50" t="s">
        <v>110</v>
      </c>
    </row>
    <row r="7" spans="1:3" x14ac:dyDescent="0.2">
      <c r="A7" s="50" t="s">
        <v>111</v>
      </c>
      <c r="B7" s="50" t="s">
        <v>112</v>
      </c>
      <c r="C7" s="48">
        <v>43100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000"/>
  <sheetViews>
    <sheetView workbookViewId="0"/>
  </sheetViews>
  <sheetFormatPr baseColWidth="10" defaultColWidth="14.5" defaultRowHeight="15" customHeight="1" x14ac:dyDescent="0.2"/>
  <cols>
    <col min="1" max="1" width="8.1640625" customWidth="1"/>
    <col min="2" max="2" width="27.83203125" hidden="1" customWidth="1"/>
    <col min="3" max="3" width="27.83203125" customWidth="1"/>
    <col min="4" max="4" width="22.6640625" hidden="1" customWidth="1"/>
    <col min="5" max="5" width="22.6640625" customWidth="1"/>
    <col min="6" max="6" width="21" hidden="1" customWidth="1"/>
    <col min="7" max="7" width="27.83203125" customWidth="1"/>
    <col min="8" max="8" width="7.6640625" customWidth="1"/>
    <col min="9" max="9" width="24.33203125" customWidth="1"/>
    <col min="10" max="10" width="11.6640625" customWidth="1"/>
    <col min="11" max="34" width="9.1640625" customWidth="1"/>
    <col min="35" max="37" width="12.5" customWidth="1"/>
  </cols>
  <sheetData>
    <row r="1" spans="1:37" ht="27.75" customHeight="1" x14ac:dyDescent="0.2">
      <c r="A1" s="91" t="s">
        <v>113</v>
      </c>
      <c r="B1" s="92"/>
      <c r="C1" s="92"/>
      <c r="D1" s="92"/>
      <c r="E1" s="92"/>
      <c r="F1" s="93"/>
      <c r="G1" s="51"/>
      <c r="H1" s="51"/>
      <c r="I1" s="52"/>
      <c r="J1" s="53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8.75" customHeight="1" x14ac:dyDescent="0.2">
      <c r="A2" s="94"/>
      <c r="B2" s="92"/>
      <c r="C2" s="92"/>
      <c r="D2" s="92"/>
      <c r="E2" s="92"/>
      <c r="F2" s="93"/>
      <c r="G2" s="51"/>
      <c r="H2" s="51"/>
      <c r="I2" s="54" t="s">
        <v>114</v>
      </c>
      <c r="J2" s="55">
        <v>22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1:37" ht="18" customHeight="1" x14ac:dyDescent="0.2">
      <c r="A3" s="95" t="s">
        <v>115</v>
      </c>
      <c r="B3" s="92"/>
      <c r="C3" s="92"/>
      <c r="D3" s="92"/>
      <c r="E3" s="92"/>
      <c r="F3" s="93"/>
      <c r="G3" s="51"/>
      <c r="H3" s="51"/>
      <c r="I3" s="56" t="s">
        <v>116</v>
      </c>
      <c r="J3" s="57">
        <v>74.545000000000002</v>
      </c>
      <c r="K3" s="37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7" ht="15" customHeight="1" x14ac:dyDescent="0.2">
      <c r="A4" s="58"/>
      <c r="B4" s="58"/>
      <c r="C4" s="58"/>
      <c r="D4" s="58"/>
      <c r="E4" s="58"/>
      <c r="F4" s="58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</row>
    <row r="5" spans="1:37" ht="18" customHeight="1" x14ac:dyDescent="0.2">
      <c r="A5" s="59" t="s">
        <v>117</v>
      </c>
      <c r="B5" s="60" t="s">
        <v>118</v>
      </c>
      <c r="C5" s="60" t="s">
        <v>119</v>
      </c>
      <c r="D5" s="61" t="s">
        <v>120</v>
      </c>
      <c r="E5" s="61" t="s">
        <v>121</v>
      </c>
      <c r="F5" s="61" t="s">
        <v>122</v>
      </c>
      <c r="G5" s="61" t="s">
        <v>123</v>
      </c>
      <c r="H5" s="51"/>
      <c r="I5" s="62"/>
      <c r="J5" s="63">
        <v>1</v>
      </c>
      <c r="K5" s="63">
        <v>2</v>
      </c>
      <c r="L5" s="63">
        <v>3</v>
      </c>
      <c r="M5" s="63">
        <v>4</v>
      </c>
      <c r="N5" s="63">
        <v>5</v>
      </c>
      <c r="O5" s="63">
        <v>6</v>
      </c>
      <c r="P5" s="63">
        <v>7</v>
      </c>
      <c r="Q5" s="63">
        <v>8</v>
      </c>
      <c r="R5" s="63">
        <v>9</v>
      </c>
      <c r="S5" s="63">
        <v>10</v>
      </c>
      <c r="T5" s="63">
        <v>11</v>
      </c>
      <c r="U5" s="63">
        <v>12</v>
      </c>
      <c r="V5" s="63">
        <v>13</v>
      </c>
      <c r="W5" s="63">
        <v>14</v>
      </c>
      <c r="X5" s="63">
        <v>15</v>
      </c>
      <c r="Y5" s="63">
        <v>16</v>
      </c>
      <c r="Z5" s="63">
        <v>17</v>
      </c>
      <c r="AA5" s="63">
        <v>18</v>
      </c>
      <c r="AB5" s="63">
        <v>19</v>
      </c>
      <c r="AC5" s="63">
        <v>20</v>
      </c>
      <c r="AD5" s="63">
        <v>21</v>
      </c>
      <c r="AE5" s="63">
        <v>22</v>
      </c>
      <c r="AF5" s="63">
        <v>23</v>
      </c>
      <c r="AG5" s="63">
        <v>24</v>
      </c>
      <c r="AH5" s="63">
        <v>25</v>
      </c>
      <c r="AI5" s="64"/>
      <c r="AJ5" s="65"/>
      <c r="AK5" s="65"/>
    </row>
    <row r="6" spans="1:37" ht="16.5" customHeight="1" x14ac:dyDescent="0.2">
      <c r="A6" s="66">
        <v>1</v>
      </c>
      <c r="B6" s="67">
        <v>57298</v>
      </c>
      <c r="C6" s="67">
        <f t="shared" ref="C6:C30" si="0">(B6*1.08)</f>
        <v>61881.840000000004</v>
      </c>
      <c r="D6" s="67">
        <v>58393</v>
      </c>
      <c r="E6" s="67">
        <f t="shared" ref="E6:E30" si="1">D6*1.08</f>
        <v>63064.44</v>
      </c>
      <c r="F6" s="67">
        <v>59488</v>
      </c>
      <c r="G6" s="67">
        <f t="shared" ref="G6:G30" si="2">F6*1.08</f>
        <v>64247.040000000001</v>
      </c>
      <c r="H6" s="51"/>
      <c r="I6" s="68" t="s">
        <v>124</v>
      </c>
      <c r="J6" s="69">
        <f>+$C6</f>
        <v>61881.840000000004</v>
      </c>
      <c r="K6" s="69">
        <f>+$C7</f>
        <v>62808.480000000003</v>
      </c>
      <c r="L6" s="69">
        <f>+$C8</f>
        <v>63751.320000000007</v>
      </c>
      <c r="M6" s="69">
        <f>+$C9</f>
        <v>64708.200000000004</v>
      </c>
      <c r="N6" s="69">
        <f>+$C10</f>
        <v>65678.040000000008</v>
      </c>
      <c r="O6" s="69">
        <f>+$C11</f>
        <v>66664.08</v>
      </c>
      <c r="P6" s="69">
        <f>+$C12</f>
        <v>67663.08</v>
      </c>
      <c r="Q6" s="69">
        <f>+$C13</f>
        <v>68678.28</v>
      </c>
      <c r="R6" s="69">
        <f>+$C14</f>
        <v>69708.600000000006</v>
      </c>
      <c r="S6" s="69">
        <f>+$C15</f>
        <v>70754.040000000008</v>
      </c>
      <c r="T6" s="69">
        <f>+$C16</f>
        <v>71815.680000000008</v>
      </c>
      <c r="U6" s="69">
        <f>+$C17</f>
        <v>72893.52</v>
      </c>
      <c r="V6" s="69">
        <f>+$C18</f>
        <v>73986.48000000001</v>
      </c>
      <c r="W6" s="69">
        <f>+$C19</f>
        <v>75095.64</v>
      </c>
      <c r="X6" s="69">
        <f>+$C20</f>
        <v>76222.080000000002</v>
      </c>
      <c r="Y6" s="69">
        <f>+$C21</f>
        <v>77365.8</v>
      </c>
      <c r="Z6" s="69">
        <f>+$C22</f>
        <v>78525.72</v>
      </c>
      <c r="AA6" s="69">
        <f>+$C23</f>
        <v>79704</v>
      </c>
      <c r="AB6" s="69">
        <f>+$C24</f>
        <v>80899.560000000012</v>
      </c>
      <c r="AC6" s="69">
        <f>+$C25</f>
        <v>82112.400000000009</v>
      </c>
      <c r="AD6" s="69">
        <f>+$C26</f>
        <v>83344.680000000008</v>
      </c>
      <c r="AE6" s="69">
        <f>+$C27</f>
        <v>84594.240000000005</v>
      </c>
      <c r="AF6" s="69">
        <f>+$C28</f>
        <v>85863.24</v>
      </c>
      <c r="AG6" s="69">
        <f>+$C29</f>
        <v>87152.760000000009</v>
      </c>
      <c r="AH6" s="69">
        <f>+$C30</f>
        <v>88459.560000000012</v>
      </c>
      <c r="AI6" s="70"/>
      <c r="AJ6" s="71"/>
      <c r="AK6" s="71"/>
    </row>
    <row r="7" spans="1:37" ht="16.5" customHeight="1" x14ac:dyDescent="0.2">
      <c r="A7" s="66">
        <v>2</v>
      </c>
      <c r="B7" s="67">
        <v>58156</v>
      </c>
      <c r="C7" s="67">
        <f t="shared" si="0"/>
        <v>62808.480000000003</v>
      </c>
      <c r="D7" s="67">
        <v>59269</v>
      </c>
      <c r="E7" s="67">
        <f t="shared" si="1"/>
        <v>64010.520000000004</v>
      </c>
      <c r="F7" s="67">
        <v>60380</v>
      </c>
      <c r="G7" s="67">
        <f t="shared" si="2"/>
        <v>65210.400000000001</v>
      </c>
      <c r="H7" s="51"/>
      <c r="I7" s="72" t="s">
        <v>40</v>
      </c>
      <c r="J7" s="73">
        <f t="shared" ref="J7:AH7" si="3">+J6/$J$2</f>
        <v>2812.8109090909093</v>
      </c>
      <c r="K7" s="73">
        <f t="shared" si="3"/>
        <v>2854.9309090909092</v>
      </c>
      <c r="L7" s="73">
        <f t="shared" si="3"/>
        <v>2897.7872727272729</v>
      </c>
      <c r="M7" s="73">
        <f t="shared" si="3"/>
        <v>2941.2818181818184</v>
      </c>
      <c r="N7" s="73">
        <f t="shared" si="3"/>
        <v>2985.3654545454551</v>
      </c>
      <c r="O7" s="73">
        <f t="shared" si="3"/>
        <v>3030.1854545454548</v>
      </c>
      <c r="P7" s="73">
        <f t="shared" si="3"/>
        <v>3075.5945454545454</v>
      </c>
      <c r="Q7" s="73">
        <f t="shared" si="3"/>
        <v>3121.74</v>
      </c>
      <c r="R7" s="73">
        <f t="shared" si="3"/>
        <v>3168.5727272727277</v>
      </c>
      <c r="S7" s="73">
        <f t="shared" si="3"/>
        <v>3216.0927272727276</v>
      </c>
      <c r="T7" s="73">
        <f t="shared" si="3"/>
        <v>3264.349090909091</v>
      </c>
      <c r="U7" s="73">
        <f t="shared" si="3"/>
        <v>3313.3418181818183</v>
      </c>
      <c r="V7" s="73">
        <f t="shared" si="3"/>
        <v>3363.0218181818186</v>
      </c>
      <c r="W7" s="73">
        <f t="shared" si="3"/>
        <v>3413.4381818181819</v>
      </c>
      <c r="X7" s="73">
        <f t="shared" si="3"/>
        <v>3464.64</v>
      </c>
      <c r="Y7" s="73">
        <f t="shared" si="3"/>
        <v>3516.6272727272731</v>
      </c>
      <c r="Z7" s="73">
        <f t="shared" si="3"/>
        <v>3569.3509090909092</v>
      </c>
      <c r="AA7" s="73">
        <f t="shared" si="3"/>
        <v>3622.909090909091</v>
      </c>
      <c r="AB7" s="73">
        <f t="shared" si="3"/>
        <v>3677.252727272728</v>
      </c>
      <c r="AC7" s="73">
        <f t="shared" si="3"/>
        <v>3732.3818181818187</v>
      </c>
      <c r="AD7" s="73">
        <f t="shared" si="3"/>
        <v>3788.394545454546</v>
      </c>
      <c r="AE7" s="73">
        <f t="shared" si="3"/>
        <v>3845.1927272727276</v>
      </c>
      <c r="AF7" s="73">
        <f t="shared" si="3"/>
        <v>3902.8745454545456</v>
      </c>
      <c r="AG7" s="73">
        <f t="shared" si="3"/>
        <v>3961.4890909090914</v>
      </c>
      <c r="AH7" s="73">
        <f t="shared" si="3"/>
        <v>4020.8890909090915</v>
      </c>
      <c r="AI7" s="51"/>
      <c r="AJ7" s="51"/>
      <c r="AK7" s="51"/>
    </row>
    <row r="8" spans="1:37" ht="16.5" customHeight="1" x14ac:dyDescent="0.2">
      <c r="A8" s="66">
        <v>3</v>
      </c>
      <c r="B8" s="67">
        <v>59029</v>
      </c>
      <c r="C8" s="67">
        <f t="shared" si="0"/>
        <v>63751.320000000007</v>
      </c>
      <c r="D8" s="67">
        <v>60158</v>
      </c>
      <c r="E8" s="67">
        <f t="shared" si="1"/>
        <v>64970.640000000007</v>
      </c>
      <c r="F8" s="67">
        <v>61285</v>
      </c>
      <c r="G8" s="67">
        <f t="shared" si="2"/>
        <v>66187.8</v>
      </c>
      <c r="H8" s="51"/>
      <c r="I8" s="72" t="s">
        <v>42</v>
      </c>
      <c r="J8" s="73">
        <f t="shared" ref="J8:AH8" si="4">+J7/$J$3</f>
        <v>37.733059347922854</v>
      </c>
      <c r="K8" s="73">
        <f t="shared" si="4"/>
        <v>38.298087183458435</v>
      </c>
      <c r="L8" s="73">
        <f t="shared" si="4"/>
        <v>38.872993128006883</v>
      </c>
      <c r="M8" s="73">
        <f t="shared" si="4"/>
        <v>39.456460100366471</v>
      </c>
      <c r="N8" s="73">
        <f t="shared" si="4"/>
        <v>40.047829559936346</v>
      </c>
      <c r="O8" s="73">
        <f t="shared" si="4"/>
        <v>40.649077128519082</v>
      </c>
      <c r="P8" s="73">
        <f t="shared" si="4"/>
        <v>41.258227184312098</v>
      </c>
      <c r="Q8" s="73">
        <f t="shared" si="4"/>
        <v>41.877255349117981</v>
      </c>
      <c r="R8" s="73">
        <f t="shared" si="4"/>
        <v>42.505503082335871</v>
      </c>
      <c r="S8" s="73">
        <f t="shared" si="4"/>
        <v>43.142970383965761</v>
      </c>
      <c r="T8" s="73">
        <f t="shared" si="4"/>
        <v>43.790315794608503</v>
      </c>
      <c r="U8" s="73">
        <f t="shared" si="4"/>
        <v>44.447539314264112</v>
      </c>
      <c r="V8" s="73">
        <f t="shared" si="4"/>
        <v>45.113982402331729</v>
      </c>
      <c r="W8" s="73">
        <f t="shared" si="4"/>
        <v>45.790303599412191</v>
      </c>
      <c r="X8" s="73">
        <f t="shared" si="4"/>
        <v>46.477161446106379</v>
      </c>
      <c r="Y8" s="73">
        <f t="shared" si="4"/>
        <v>47.174555942414287</v>
      </c>
      <c r="Z8" s="73">
        <f t="shared" si="4"/>
        <v>47.881828547735047</v>
      </c>
      <c r="AA8" s="73">
        <f t="shared" si="4"/>
        <v>48.600296343270387</v>
      </c>
      <c r="AB8" s="73">
        <f t="shared" si="4"/>
        <v>49.329300788419452</v>
      </c>
      <c r="AC8" s="73">
        <f t="shared" si="4"/>
        <v>50.068841883182223</v>
      </c>
      <c r="AD8" s="73">
        <f t="shared" si="4"/>
        <v>50.820236708760426</v>
      </c>
      <c r="AE8" s="73">
        <f t="shared" si="4"/>
        <v>51.582168183952341</v>
      </c>
      <c r="AF8" s="73">
        <f t="shared" si="4"/>
        <v>52.355953389959694</v>
      </c>
      <c r="AG8" s="73">
        <f t="shared" si="4"/>
        <v>53.142250867383346</v>
      </c>
      <c r="AH8" s="73">
        <f t="shared" si="4"/>
        <v>53.939084994420703</v>
      </c>
      <c r="AI8" s="51"/>
      <c r="AJ8" s="51"/>
      <c r="AK8" s="51"/>
    </row>
    <row r="9" spans="1:37" ht="16.5" customHeight="1" x14ac:dyDescent="0.2">
      <c r="A9" s="66">
        <v>4</v>
      </c>
      <c r="B9" s="67">
        <v>59915</v>
      </c>
      <c r="C9" s="67">
        <f t="shared" si="0"/>
        <v>64708.200000000004</v>
      </c>
      <c r="D9" s="67">
        <v>61060</v>
      </c>
      <c r="E9" s="67">
        <f t="shared" si="1"/>
        <v>65944.800000000003</v>
      </c>
      <c r="F9" s="67">
        <v>62205</v>
      </c>
      <c r="G9" s="67">
        <f t="shared" si="2"/>
        <v>67181.400000000009</v>
      </c>
      <c r="H9" s="51"/>
      <c r="I9" s="6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4"/>
      <c r="AA9" s="74"/>
      <c r="AB9" s="74"/>
      <c r="AC9" s="74"/>
      <c r="AD9" s="74"/>
      <c r="AE9" s="74"/>
      <c r="AF9" s="74"/>
      <c r="AG9" s="74"/>
      <c r="AH9" s="74"/>
      <c r="AI9" s="51"/>
      <c r="AJ9" s="51"/>
      <c r="AK9" s="51"/>
    </row>
    <row r="10" spans="1:37" ht="16.5" customHeight="1" x14ac:dyDescent="0.2">
      <c r="A10" s="66">
        <v>5</v>
      </c>
      <c r="B10" s="67">
        <v>60813</v>
      </c>
      <c r="C10" s="67">
        <f t="shared" si="0"/>
        <v>65678.040000000008</v>
      </c>
      <c r="D10" s="67">
        <v>61976</v>
      </c>
      <c r="E10" s="67">
        <f t="shared" si="1"/>
        <v>66934.080000000002</v>
      </c>
      <c r="F10" s="67">
        <v>63138</v>
      </c>
      <c r="G10" s="67">
        <f t="shared" si="2"/>
        <v>68189.040000000008</v>
      </c>
      <c r="H10" s="51"/>
      <c r="I10" s="68" t="s">
        <v>125</v>
      </c>
      <c r="J10" s="69">
        <f>+$E6</f>
        <v>63064.44</v>
      </c>
      <c r="K10" s="69">
        <f>+$E7</f>
        <v>64010.520000000004</v>
      </c>
      <c r="L10" s="69">
        <f>+$E8</f>
        <v>64970.640000000007</v>
      </c>
      <c r="M10" s="69">
        <f>+$E9</f>
        <v>65944.800000000003</v>
      </c>
      <c r="N10" s="69">
        <f>+$E10</f>
        <v>66934.080000000002</v>
      </c>
      <c r="O10" s="69">
        <f>+$E11</f>
        <v>67937.400000000009</v>
      </c>
      <c r="P10" s="69">
        <f>+$E12</f>
        <v>68956.92</v>
      </c>
      <c r="Q10" s="69">
        <f>+$E13</f>
        <v>69991.56</v>
      </c>
      <c r="R10" s="69">
        <f>+$E14</f>
        <v>71041.320000000007</v>
      </c>
      <c r="S10" s="69">
        <f>+$E15</f>
        <v>72106.200000000012</v>
      </c>
      <c r="T10" s="69">
        <f>+$E16</f>
        <v>73188.36</v>
      </c>
      <c r="U10" s="69">
        <f>+$E17</f>
        <v>74285.64</v>
      </c>
      <c r="V10" s="69">
        <f>+$E18</f>
        <v>75400.200000000012</v>
      </c>
      <c r="W10" s="69">
        <f>+$E19</f>
        <v>76530.960000000006</v>
      </c>
      <c r="X10" s="69">
        <f>+$E20</f>
        <v>77679</v>
      </c>
      <c r="Y10" s="69">
        <f>+$E21</f>
        <v>78844.320000000007</v>
      </c>
      <c r="Z10" s="69">
        <f>+$E22</f>
        <v>80026.92</v>
      </c>
      <c r="AA10" s="69">
        <f>+$E23</f>
        <v>81226.8</v>
      </c>
      <c r="AB10" s="69">
        <f>+$E24</f>
        <v>82446.12000000001</v>
      </c>
      <c r="AC10" s="69">
        <f>+$E25</f>
        <v>83682.720000000001</v>
      </c>
      <c r="AD10" s="69">
        <f>+$E26</f>
        <v>84938.760000000009</v>
      </c>
      <c r="AE10" s="69">
        <f>+$E27</f>
        <v>86212.08</v>
      </c>
      <c r="AF10" s="69">
        <f>+$E28</f>
        <v>87505.920000000013</v>
      </c>
      <c r="AG10" s="69">
        <f>+$E29</f>
        <v>88817.040000000008</v>
      </c>
      <c r="AH10" s="69">
        <f>+$E30</f>
        <v>90149.760000000009</v>
      </c>
      <c r="AI10" s="51"/>
      <c r="AJ10" s="51"/>
      <c r="AK10" s="51"/>
    </row>
    <row r="11" spans="1:37" ht="16.5" customHeight="1" x14ac:dyDescent="0.2">
      <c r="A11" s="66">
        <v>6</v>
      </c>
      <c r="B11" s="67">
        <v>61726</v>
      </c>
      <c r="C11" s="67">
        <f t="shared" si="0"/>
        <v>66664.08</v>
      </c>
      <c r="D11" s="67">
        <v>62905</v>
      </c>
      <c r="E11" s="67">
        <f t="shared" si="1"/>
        <v>67937.400000000009</v>
      </c>
      <c r="F11" s="67">
        <v>64085</v>
      </c>
      <c r="G11" s="67">
        <f t="shared" si="2"/>
        <v>69211.8</v>
      </c>
      <c r="H11" s="51"/>
      <c r="I11" s="72" t="s">
        <v>40</v>
      </c>
      <c r="J11" s="73">
        <f t="shared" ref="J11:AH11" si="5">+J10/$J$2</f>
        <v>2866.5654545454545</v>
      </c>
      <c r="K11" s="73">
        <f t="shared" si="5"/>
        <v>2909.5690909090913</v>
      </c>
      <c r="L11" s="73">
        <f t="shared" si="5"/>
        <v>2953.2109090909094</v>
      </c>
      <c r="M11" s="73">
        <f t="shared" si="5"/>
        <v>2997.4909090909091</v>
      </c>
      <c r="N11" s="73">
        <f t="shared" si="5"/>
        <v>3042.4581818181819</v>
      </c>
      <c r="O11" s="73">
        <f t="shared" si="5"/>
        <v>3088.0636363636368</v>
      </c>
      <c r="P11" s="73">
        <f t="shared" si="5"/>
        <v>3134.4054545454546</v>
      </c>
      <c r="Q11" s="73">
        <f t="shared" si="5"/>
        <v>3181.4345454545455</v>
      </c>
      <c r="R11" s="73">
        <f t="shared" si="5"/>
        <v>3229.1509090909094</v>
      </c>
      <c r="S11" s="73">
        <f t="shared" si="5"/>
        <v>3277.5545454545459</v>
      </c>
      <c r="T11" s="73">
        <f t="shared" si="5"/>
        <v>3326.7436363636366</v>
      </c>
      <c r="U11" s="73">
        <f t="shared" si="5"/>
        <v>3376.62</v>
      </c>
      <c r="V11" s="73">
        <f t="shared" si="5"/>
        <v>3427.2818181818188</v>
      </c>
      <c r="W11" s="73">
        <f t="shared" si="5"/>
        <v>3478.6800000000003</v>
      </c>
      <c r="X11" s="73">
        <f t="shared" si="5"/>
        <v>3530.8636363636365</v>
      </c>
      <c r="Y11" s="73">
        <f t="shared" si="5"/>
        <v>3583.8327272727274</v>
      </c>
      <c r="Z11" s="73">
        <f t="shared" si="5"/>
        <v>3637.5872727272726</v>
      </c>
      <c r="AA11" s="73">
        <f t="shared" si="5"/>
        <v>3692.1272727272731</v>
      </c>
      <c r="AB11" s="73">
        <f t="shared" si="5"/>
        <v>3747.5509090909095</v>
      </c>
      <c r="AC11" s="73">
        <f t="shared" si="5"/>
        <v>3803.76</v>
      </c>
      <c r="AD11" s="73">
        <f t="shared" si="5"/>
        <v>3860.8527272727279</v>
      </c>
      <c r="AE11" s="73">
        <f t="shared" si="5"/>
        <v>3918.7309090909093</v>
      </c>
      <c r="AF11" s="73">
        <f t="shared" si="5"/>
        <v>3977.5418181818186</v>
      </c>
      <c r="AG11" s="73">
        <f t="shared" si="5"/>
        <v>4037.1381818181821</v>
      </c>
      <c r="AH11" s="73">
        <f t="shared" si="5"/>
        <v>4097.7163636363639</v>
      </c>
      <c r="AI11" s="51"/>
      <c r="AJ11" s="51"/>
      <c r="AK11" s="51"/>
    </row>
    <row r="12" spans="1:37" ht="16.5" customHeight="1" x14ac:dyDescent="0.2">
      <c r="A12" s="66">
        <v>7</v>
      </c>
      <c r="B12" s="67">
        <v>62651</v>
      </c>
      <c r="C12" s="67">
        <f t="shared" si="0"/>
        <v>67663.08</v>
      </c>
      <c r="D12" s="67">
        <v>63849</v>
      </c>
      <c r="E12" s="67">
        <f t="shared" si="1"/>
        <v>68956.92</v>
      </c>
      <c r="F12" s="67">
        <v>65047</v>
      </c>
      <c r="G12" s="67">
        <f t="shared" si="2"/>
        <v>70250.760000000009</v>
      </c>
      <c r="H12" s="51"/>
      <c r="I12" s="72" t="s">
        <v>42</v>
      </c>
      <c r="J12" s="73">
        <f t="shared" ref="J12:AH12" si="6">+J11/$J$3</f>
        <v>38.454161305861618</v>
      </c>
      <c r="K12" s="73">
        <f t="shared" si="6"/>
        <v>39.031042872212637</v>
      </c>
      <c r="L12" s="73">
        <f t="shared" si="6"/>
        <v>39.616485466374797</v>
      </c>
      <c r="M12" s="73">
        <f t="shared" si="6"/>
        <v>40.210489088348098</v>
      </c>
      <c r="N12" s="73">
        <f t="shared" si="6"/>
        <v>40.813712278733405</v>
      </c>
      <c r="O12" s="73">
        <f t="shared" si="6"/>
        <v>41.425496496929867</v>
      </c>
      <c r="P12" s="73">
        <f t="shared" si="6"/>
        <v>42.047158824139174</v>
      </c>
      <c r="Q12" s="73">
        <f t="shared" si="6"/>
        <v>42.678040719760489</v>
      </c>
      <c r="R12" s="73">
        <f t="shared" si="6"/>
        <v>43.31814218379381</v>
      </c>
      <c r="S12" s="73">
        <f t="shared" si="6"/>
        <v>43.967463216239125</v>
      </c>
      <c r="T12" s="73">
        <f t="shared" si="6"/>
        <v>44.627320898298166</v>
      </c>
      <c r="U12" s="73">
        <f t="shared" si="6"/>
        <v>45.2963981487692</v>
      </c>
      <c r="V12" s="73">
        <f t="shared" si="6"/>
        <v>45.976012048853967</v>
      </c>
      <c r="W12" s="73">
        <f t="shared" si="6"/>
        <v>46.665504057951573</v>
      </c>
      <c r="X12" s="73">
        <f t="shared" si="6"/>
        <v>47.365532716662905</v>
      </c>
      <c r="Y12" s="73">
        <f t="shared" si="6"/>
        <v>48.076098024987957</v>
      </c>
      <c r="Z12" s="73">
        <f t="shared" si="6"/>
        <v>48.79719998292672</v>
      </c>
      <c r="AA12" s="73">
        <f t="shared" si="6"/>
        <v>49.528838590479211</v>
      </c>
      <c r="AB12" s="73">
        <f t="shared" si="6"/>
        <v>50.272330928847133</v>
      </c>
      <c r="AC12" s="73">
        <f t="shared" si="6"/>
        <v>51.02635991682876</v>
      </c>
      <c r="AD12" s="73">
        <f t="shared" si="6"/>
        <v>51.792242635625833</v>
      </c>
      <c r="AE12" s="73">
        <f t="shared" si="6"/>
        <v>52.568662004036611</v>
      </c>
      <c r="AF12" s="73">
        <f t="shared" si="6"/>
        <v>53.357593643863687</v>
      </c>
      <c r="AG12" s="73">
        <f t="shared" si="6"/>
        <v>54.157061933304476</v>
      </c>
      <c r="AH12" s="73">
        <f t="shared" si="6"/>
        <v>54.969701034762409</v>
      </c>
      <c r="AI12" s="51"/>
      <c r="AJ12" s="51"/>
      <c r="AK12" s="51"/>
    </row>
    <row r="13" spans="1:37" ht="16.5" customHeight="1" x14ac:dyDescent="0.2">
      <c r="A13" s="66">
        <v>8</v>
      </c>
      <c r="B13" s="67">
        <v>63591</v>
      </c>
      <c r="C13" s="67">
        <f t="shared" si="0"/>
        <v>68678.28</v>
      </c>
      <c r="D13" s="67">
        <v>64807</v>
      </c>
      <c r="E13" s="67">
        <f t="shared" si="1"/>
        <v>69991.56</v>
      </c>
      <c r="F13" s="67">
        <v>66022</v>
      </c>
      <c r="G13" s="67">
        <f t="shared" si="2"/>
        <v>71303.760000000009</v>
      </c>
      <c r="H13" s="51"/>
      <c r="I13" s="6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4"/>
      <c r="AA13" s="74"/>
      <c r="AB13" s="74"/>
      <c r="AC13" s="74"/>
      <c r="AD13" s="74"/>
      <c r="AE13" s="74"/>
      <c r="AF13" s="74"/>
      <c r="AG13" s="74"/>
      <c r="AH13" s="74"/>
      <c r="AI13" s="51"/>
      <c r="AJ13" s="51"/>
      <c r="AK13" s="51"/>
    </row>
    <row r="14" spans="1:37" ht="16.5" customHeight="1" x14ac:dyDescent="0.2">
      <c r="A14" s="66">
        <v>9</v>
      </c>
      <c r="B14" s="67">
        <v>64545</v>
      </c>
      <c r="C14" s="67">
        <f t="shared" si="0"/>
        <v>69708.600000000006</v>
      </c>
      <c r="D14" s="67">
        <v>65779</v>
      </c>
      <c r="E14" s="67">
        <f t="shared" si="1"/>
        <v>71041.320000000007</v>
      </c>
      <c r="F14" s="67">
        <v>67012</v>
      </c>
      <c r="G14" s="67">
        <f t="shared" si="2"/>
        <v>72372.960000000006</v>
      </c>
      <c r="H14" s="51"/>
      <c r="I14" s="68" t="s">
        <v>126</v>
      </c>
      <c r="J14" s="69">
        <f>+$G6</f>
        <v>64247.040000000001</v>
      </c>
      <c r="K14" s="69">
        <f>+$G7</f>
        <v>65210.400000000001</v>
      </c>
      <c r="L14" s="69">
        <f>+$G8</f>
        <v>66187.8</v>
      </c>
      <c r="M14" s="69">
        <f>+$G9</f>
        <v>67181.400000000009</v>
      </c>
      <c r="N14" s="69">
        <f>+$G10</f>
        <v>68189.040000000008</v>
      </c>
      <c r="O14" s="69">
        <f>+$G11</f>
        <v>69211.8</v>
      </c>
      <c r="P14" s="69">
        <f>+$G12</f>
        <v>70250.760000000009</v>
      </c>
      <c r="Q14" s="69">
        <f>+$G13</f>
        <v>71303.760000000009</v>
      </c>
      <c r="R14" s="69">
        <f>+$G14</f>
        <v>72372.960000000006</v>
      </c>
      <c r="S14" s="69">
        <f>+$G15</f>
        <v>73459.44</v>
      </c>
      <c r="T14" s="69">
        <f>+$G16</f>
        <v>74561.040000000008</v>
      </c>
      <c r="U14" s="69">
        <f>+$G17</f>
        <v>75725.279999999999</v>
      </c>
      <c r="V14" s="69">
        <f>+$G18</f>
        <v>76813.919999999998</v>
      </c>
      <c r="W14" s="69">
        <f>+$G19</f>
        <v>77966.28</v>
      </c>
      <c r="X14" s="69">
        <f>+$G20</f>
        <v>79137</v>
      </c>
      <c r="Y14" s="69">
        <f>+$G21</f>
        <v>80322.840000000011</v>
      </c>
      <c r="Z14" s="69">
        <f>+$G22</f>
        <v>81528.12000000001</v>
      </c>
      <c r="AA14" s="69">
        <f>+$G23</f>
        <v>82750.680000000008</v>
      </c>
      <c r="AB14" s="69">
        <f>+$G24</f>
        <v>83992.680000000008</v>
      </c>
      <c r="AC14" s="69">
        <f>+$G25</f>
        <v>85251.96</v>
      </c>
      <c r="AD14" s="69">
        <f>+$G26</f>
        <v>86531.760000000009</v>
      </c>
      <c r="AE14" s="69">
        <f>+$G27</f>
        <v>87827.760000000009</v>
      </c>
      <c r="AF14" s="69">
        <f>+$G28</f>
        <v>89146.44</v>
      </c>
      <c r="AG14" s="69">
        <f>+$G29</f>
        <v>90483.48000000001</v>
      </c>
      <c r="AH14" s="69">
        <f>+$G30</f>
        <v>91841.040000000008</v>
      </c>
      <c r="AI14" s="51"/>
      <c r="AJ14" s="51"/>
      <c r="AK14" s="51"/>
    </row>
    <row r="15" spans="1:37" ht="16.5" customHeight="1" x14ac:dyDescent="0.2">
      <c r="A15" s="66">
        <v>10</v>
      </c>
      <c r="B15" s="67">
        <v>65513</v>
      </c>
      <c r="C15" s="67">
        <f t="shared" si="0"/>
        <v>70754.040000000008</v>
      </c>
      <c r="D15" s="67">
        <v>66765</v>
      </c>
      <c r="E15" s="67">
        <f t="shared" si="1"/>
        <v>72106.200000000012</v>
      </c>
      <c r="F15" s="67">
        <v>68018</v>
      </c>
      <c r="G15" s="67">
        <f t="shared" si="2"/>
        <v>73459.44</v>
      </c>
      <c r="H15" s="51"/>
      <c r="I15" s="72" t="s">
        <v>40</v>
      </c>
      <c r="J15" s="73">
        <f t="shared" ref="J15:AH15" si="7">+J14/$J$2</f>
        <v>2920.32</v>
      </c>
      <c r="K15" s="73">
        <f t="shared" si="7"/>
        <v>2964.1090909090908</v>
      </c>
      <c r="L15" s="73">
        <f t="shared" si="7"/>
        <v>3008.5363636363636</v>
      </c>
      <c r="M15" s="73">
        <f t="shared" si="7"/>
        <v>3053.7000000000003</v>
      </c>
      <c r="N15" s="73">
        <f t="shared" si="7"/>
        <v>3099.5018181818186</v>
      </c>
      <c r="O15" s="73">
        <f t="shared" si="7"/>
        <v>3145.9909090909091</v>
      </c>
      <c r="P15" s="73">
        <f t="shared" si="7"/>
        <v>3193.2163636363639</v>
      </c>
      <c r="Q15" s="73">
        <f t="shared" si="7"/>
        <v>3241.0800000000004</v>
      </c>
      <c r="R15" s="73">
        <f t="shared" si="7"/>
        <v>3289.6800000000003</v>
      </c>
      <c r="S15" s="73">
        <f t="shared" si="7"/>
        <v>3339.0654545454545</v>
      </c>
      <c r="T15" s="73">
        <f t="shared" si="7"/>
        <v>3389.1381818181821</v>
      </c>
      <c r="U15" s="73">
        <f t="shared" si="7"/>
        <v>3442.0581818181818</v>
      </c>
      <c r="V15" s="73">
        <f t="shared" si="7"/>
        <v>3491.5418181818181</v>
      </c>
      <c r="W15" s="73">
        <f t="shared" si="7"/>
        <v>3543.9218181818183</v>
      </c>
      <c r="X15" s="73">
        <f t="shared" si="7"/>
        <v>3597.1363636363635</v>
      </c>
      <c r="Y15" s="73">
        <f t="shared" si="7"/>
        <v>3651.0381818181822</v>
      </c>
      <c r="Z15" s="73">
        <f t="shared" si="7"/>
        <v>3705.823636363637</v>
      </c>
      <c r="AA15" s="73">
        <f t="shared" si="7"/>
        <v>3761.394545454546</v>
      </c>
      <c r="AB15" s="73">
        <f t="shared" si="7"/>
        <v>3817.849090909091</v>
      </c>
      <c r="AC15" s="73">
        <f t="shared" si="7"/>
        <v>3875.0890909090913</v>
      </c>
      <c r="AD15" s="73">
        <f t="shared" si="7"/>
        <v>3933.2618181818184</v>
      </c>
      <c r="AE15" s="73">
        <f t="shared" si="7"/>
        <v>3992.1709090909094</v>
      </c>
      <c r="AF15" s="73">
        <f t="shared" si="7"/>
        <v>4052.110909090909</v>
      </c>
      <c r="AG15" s="73">
        <f t="shared" si="7"/>
        <v>4112.8854545454551</v>
      </c>
      <c r="AH15" s="73">
        <f t="shared" si="7"/>
        <v>4174.5927272727276</v>
      </c>
      <c r="AI15" s="51"/>
      <c r="AJ15" s="51"/>
      <c r="AK15" s="51"/>
    </row>
    <row r="16" spans="1:37" ht="16.5" customHeight="1" x14ac:dyDescent="0.2">
      <c r="A16" s="66">
        <v>11</v>
      </c>
      <c r="B16" s="67">
        <v>66496</v>
      </c>
      <c r="C16" s="67">
        <f t="shared" si="0"/>
        <v>71815.680000000008</v>
      </c>
      <c r="D16" s="67">
        <v>67767</v>
      </c>
      <c r="E16" s="67">
        <f t="shared" si="1"/>
        <v>73188.36</v>
      </c>
      <c r="F16" s="67">
        <v>69038</v>
      </c>
      <c r="G16" s="67">
        <f t="shared" si="2"/>
        <v>74561.040000000008</v>
      </c>
      <c r="H16" s="51"/>
      <c r="I16" s="72" t="s">
        <v>42</v>
      </c>
      <c r="J16" s="73">
        <f t="shared" ref="J16:AH16" si="8">+J15/$J$3</f>
        <v>39.175263263800389</v>
      </c>
      <c r="K16" s="73">
        <f t="shared" si="8"/>
        <v>39.762681479765121</v>
      </c>
      <c r="L16" s="73">
        <f t="shared" si="8"/>
        <v>40.358660723540993</v>
      </c>
      <c r="M16" s="73">
        <f t="shared" si="8"/>
        <v>40.964518076329739</v>
      </c>
      <c r="N16" s="73">
        <f t="shared" si="8"/>
        <v>41.578936456929618</v>
      </c>
      <c r="O16" s="73">
        <f t="shared" si="8"/>
        <v>42.202574405941498</v>
      </c>
      <c r="P16" s="73">
        <f t="shared" si="8"/>
        <v>42.836090463966244</v>
      </c>
      <c r="Q16" s="73">
        <f t="shared" si="8"/>
        <v>43.478167549802137</v>
      </c>
      <c r="R16" s="73">
        <f t="shared" si="8"/>
        <v>44.130122744650883</v>
      </c>
      <c r="S16" s="73">
        <f t="shared" si="8"/>
        <v>44.792614589113349</v>
      </c>
      <c r="T16" s="73">
        <f t="shared" si="8"/>
        <v>45.464326001987821</v>
      </c>
      <c r="U16" s="73">
        <f t="shared" si="8"/>
        <v>46.174232769712006</v>
      </c>
      <c r="V16" s="73">
        <f t="shared" si="8"/>
        <v>46.838041695376191</v>
      </c>
      <c r="W16" s="73">
        <f t="shared" si="8"/>
        <v>47.540704516490955</v>
      </c>
      <c r="X16" s="73">
        <f t="shared" si="8"/>
        <v>48.254562527820291</v>
      </c>
      <c r="Y16" s="73">
        <f t="shared" si="8"/>
        <v>48.977640107561633</v>
      </c>
      <c r="Z16" s="73">
        <f t="shared" si="8"/>
        <v>49.712571418118408</v>
      </c>
      <c r="AA16" s="73">
        <f t="shared" si="8"/>
        <v>50.458039378288895</v>
      </c>
      <c r="AB16" s="73">
        <f t="shared" si="8"/>
        <v>51.215361069274813</v>
      </c>
      <c r="AC16" s="73">
        <f t="shared" si="8"/>
        <v>51.983219409874451</v>
      </c>
      <c r="AD16" s="73">
        <f t="shared" si="8"/>
        <v>52.76359002189038</v>
      </c>
      <c r="AE16" s="73">
        <f t="shared" si="8"/>
        <v>53.553838742919169</v>
      </c>
      <c r="AF16" s="73">
        <f t="shared" si="8"/>
        <v>54.357916816565954</v>
      </c>
      <c r="AG16" s="73">
        <f t="shared" si="8"/>
        <v>55.173190080427325</v>
      </c>
      <c r="AH16" s="73">
        <f t="shared" si="8"/>
        <v>56.000975615704981</v>
      </c>
      <c r="AI16" s="51"/>
      <c r="AJ16" s="51"/>
      <c r="AK16" s="51"/>
    </row>
    <row r="17" spans="1:37" ht="16.5" customHeight="1" x14ac:dyDescent="0.2">
      <c r="A17" s="66">
        <v>12</v>
      </c>
      <c r="B17" s="67">
        <v>67494</v>
      </c>
      <c r="C17" s="67">
        <f t="shared" si="0"/>
        <v>72893.52</v>
      </c>
      <c r="D17" s="67">
        <v>68783</v>
      </c>
      <c r="E17" s="67">
        <f t="shared" si="1"/>
        <v>74285.64</v>
      </c>
      <c r="F17" s="67">
        <v>70116</v>
      </c>
      <c r="G17" s="67">
        <f t="shared" si="2"/>
        <v>75725.279999999999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</row>
    <row r="18" spans="1:37" ht="16.5" customHeight="1" x14ac:dyDescent="0.2">
      <c r="A18" s="66">
        <v>13</v>
      </c>
      <c r="B18" s="67">
        <v>68506</v>
      </c>
      <c r="C18" s="67">
        <f t="shared" si="0"/>
        <v>73986.48000000001</v>
      </c>
      <c r="D18" s="67">
        <v>69815</v>
      </c>
      <c r="E18" s="67">
        <f t="shared" si="1"/>
        <v>75400.200000000012</v>
      </c>
      <c r="F18" s="67">
        <v>71124</v>
      </c>
      <c r="G18" s="67">
        <f t="shared" si="2"/>
        <v>76813.919999999998</v>
      </c>
      <c r="H18" s="51"/>
      <c r="I18" s="75" t="s">
        <v>127</v>
      </c>
      <c r="J18" s="75">
        <v>6</v>
      </c>
      <c r="K18" s="75">
        <v>7</v>
      </c>
      <c r="L18" s="75">
        <v>8</v>
      </c>
      <c r="M18" s="75">
        <v>9</v>
      </c>
      <c r="N18" s="75">
        <v>10</v>
      </c>
      <c r="O18" s="75">
        <v>11</v>
      </c>
      <c r="P18" s="75">
        <v>12</v>
      </c>
      <c r="Q18" s="75">
        <v>13</v>
      </c>
      <c r="R18" s="75">
        <v>14</v>
      </c>
      <c r="S18" s="75">
        <v>15</v>
      </c>
      <c r="T18" s="75">
        <v>16</v>
      </c>
      <c r="U18" s="75">
        <v>17</v>
      </c>
      <c r="V18" s="75">
        <v>18</v>
      </c>
      <c r="W18" s="75">
        <v>19</v>
      </c>
      <c r="X18" s="75">
        <v>20</v>
      </c>
      <c r="Y18" s="75">
        <v>21</v>
      </c>
      <c r="Z18" s="75">
        <v>22</v>
      </c>
      <c r="AA18" s="75">
        <v>23</v>
      </c>
      <c r="AB18" s="75">
        <v>24</v>
      </c>
      <c r="AC18" s="75">
        <v>25</v>
      </c>
      <c r="AD18" s="75">
        <v>26</v>
      </c>
      <c r="AE18" s="75">
        <v>27</v>
      </c>
      <c r="AF18" s="75">
        <v>28</v>
      </c>
      <c r="AG18" s="75">
        <v>29</v>
      </c>
      <c r="AH18" s="75">
        <v>30</v>
      </c>
      <c r="AI18" s="51"/>
      <c r="AJ18" s="51"/>
      <c r="AK18" s="51"/>
    </row>
    <row r="19" spans="1:37" ht="16.5" customHeight="1" x14ac:dyDescent="0.2">
      <c r="A19" s="66">
        <v>14</v>
      </c>
      <c r="B19" s="67">
        <v>69533</v>
      </c>
      <c r="C19" s="67">
        <f t="shared" si="0"/>
        <v>75095.64</v>
      </c>
      <c r="D19" s="67">
        <v>70862</v>
      </c>
      <c r="E19" s="67">
        <f t="shared" si="1"/>
        <v>76530.960000000006</v>
      </c>
      <c r="F19" s="67">
        <v>72191</v>
      </c>
      <c r="G19" s="67">
        <f t="shared" si="2"/>
        <v>77966.28</v>
      </c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</row>
    <row r="20" spans="1:37" ht="16.5" customHeight="1" x14ac:dyDescent="0.2">
      <c r="A20" s="66">
        <v>15</v>
      </c>
      <c r="B20" s="67">
        <v>70576</v>
      </c>
      <c r="C20" s="67">
        <f t="shared" si="0"/>
        <v>76222.080000000002</v>
      </c>
      <c r="D20" s="67">
        <v>71925</v>
      </c>
      <c r="E20" s="67">
        <f t="shared" si="1"/>
        <v>77679</v>
      </c>
      <c r="F20" s="67">
        <v>73275</v>
      </c>
      <c r="G20" s="67">
        <f t="shared" si="2"/>
        <v>79137</v>
      </c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</row>
    <row r="21" spans="1:37" ht="16.5" customHeight="1" x14ac:dyDescent="0.2">
      <c r="A21" s="66">
        <v>16</v>
      </c>
      <c r="B21" s="67">
        <v>71635</v>
      </c>
      <c r="C21" s="67">
        <f t="shared" si="0"/>
        <v>77365.8</v>
      </c>
      <c r="D21" s="67">
        <v>73004</v>
      </c>
      <c r="E21" s="67">
        <f t="shared" si="1"/>
        <v>78844.320000000007</v>
      </c>
      <c r="F21" s="67">
        <v>74373</v>
      </c>
      <c r="G21" s="67">
        <f t="shared" si="2"/>
        <v>80322.840000000011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</row>
    <row r="22" spans="1:37" ht="16.5" customHeight="1" x14ac:dyDescent="0.2">
      <c r="A22" s="66">
        <v>17</v>
      </c>
      <c r="B22" s="67">
        <v>72709</v>
      </c>
      <c r="C22" s="67">
        <f t="shared" si="0"/>
        <v>78525.72</v>
      </c>
      <c r="D22" s="67">
        <v>74099</v>
      </c>
      <c r="E22" s="67">
        <f t="shared" si="1"/>
        <v>80026.92</v>
      </c>
      <c r="F22" s="67">
        <v>75489</v>
      </c>
      <c r="G22" s="67">
        <f t="shared" si="2"/>
        <v>81528.12000000001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</row>
    <row r="23" spans="1:37" ht="16.5" customHeight="1" x14ac:dyDescent="0.2">
      <c r="A23" s="66">
        <v>18</v>
      </c>
      <c r="B23" s="67">
        <v>73800</v>
      </c>
      <c r="C23" s="67">
        <f t="shared" si="0"/>
        <v>79704</v>
      </c>
      <c r="D23" s="67">
        <v>75210</v>
      </c>
      <c r="E23" s="67">
        <f t="shared" si="1"/>
        <v>81226.8</v>
      </c>
      <c r="F23" s="67">
        <v>76621</v>
      </c>
      <c r="G23" s="67">
        <f t="shared" si="2"/>
        <v>82750.680000000008</v>
      </c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</row>
    <row r="24" spans="1:37" ht="16.5" customHeight="1" x14ac:dyDescent="0.2">
      <c r="A24" s="66">
        <v>19</v>
      </c>
      <c r="B24" s="67">
        <v>74907</v>
      </c>
      <c r="C24" s="67">
        <f t="shared" si="0"/>
        <v>80899.560000000012</v>
      </c>
      <c r="D24" s="67">
        <v>76339</v>
      </c>
      <c r="E24" s="67">
        <f t="shared" si="1"/>
        <v>82446.12000000001</v>
      </c>
      <c r="F24" s="67">
        <v>77771</v>
      </c>
      <c r="G24" s="67">
        <f t="shared" si="2"/>
        <v>83992.680000000008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</row>
    <row r="25" spans="1:37" ht="16.5" customHeight="1" x14ac:dyDescent="0.2">
      <c r="A25" s="66">
        <v>20</v>
      </c>
      <c r="B25" s="67">
        <v>76030</v>
      </c>
      <c r="C25" s="67">
        <f t="shared" si="0"/>
        <v>82112.400000000009</v>
      </c>
      <c r="D25" s="67">
        <v>77484</v>
      </c>
      <c r="E25" s="67">
        <f t="shared" si="1"/>
        <v>83682.720000000001</v>
      </c>
      <c r="F25" s="67">
        <v>78937</v>
      </c>
      <c r="G25" s="67">
        <f t="shared" si="2"/>
        <v>85251.96</v>
      </c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</row>
    <row r="26" spans="1:37" ht="16.5" customHeight="1" x14ac:dyDescent="0.2">
      <c r="A26" s="66">
        <v>21</v>
      </c>
      <c r="B26" s="67">
        <v>77171</v>
      </c>
      <c r="C26" s="67">
        <f t="shared" si="0"/>
        <v>83344.680000000008</v>
      </c>
      <c r="D26" s="67">
        <v>78647</v>
      </c>
      <c r="E26" s="67">
        <f t="shared" si="1"/>
        <v>84938.760000000009</v>
      </c>
      <c r="F26" s="67">
        <v>80122</v>
      </c>
      <c r="G26" s="67">
        <f t="shared" si="2"/>
        <v>86531.760000000009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ht="16.5" customHeight="1" x14ac:dyDescent="0.2">
      <c r="A27" s="66">
        <v>22</v>
      </c>
      <c r="B27" s="67">
        <v>78328</v>
      </c>
      <c r="C27" s="67">
        <f t="shared" si="0"/>
        <v>84594.240000000005</v>
      </c>
      <c r="D27" s="67">
        <v>79826</v>
      </c>
      <c r="E27" s="67">
        <f t="shared" si="1"/>
        <v>86212.08</v>
      </c>
      <c r="F27" s="67">
        <v>81322</v>
      </c>
      <c r="G27" s="67">
        <f t="shared" si="2"/>
        <v>87827.760000000009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ht="16.5" customHeight="1" x14ac:dyDescent="0.2">
      <c r="A28" s="66">
        <v>23</v>
      </c>
      <c r="B28" s="67">
        <v>79503</v>
      </c>
      <c r="C28" s="67">
        <f t="shared" si="0"/>
        <v>85863.24</v>
      </c>
      <c r="D28" s="67">
        <v>81024</v>
      </c>
      <c r="E28" s="67">
        <f t="shared" si="1"/>
        <v>87505.920000000013</v>
      </c>
      <c r="F28" s="67">
        <v>82543</v>
      </c>
      <c r="G28" s="67">
        <f t="shared" si="2"/>
        <v>89146.44</v>
      </c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ht="16.5" customHeight="1" x14ac:dyDescent="0.2">
      <c r="A29" s="66">
        <v>24</v>
      </c>
      <c r="B29" s="67">
        <v>80697</v>
      </c>
      <c r="C29" s="67">
        <f t="shared" si="0"/>
        <v>87152.760000000009</v>
      </c>
      <c r="D29" s="67">
        <v>82238</v>
      </c>
      <c r="E29" s="67">
        <f t="shared" si="1"/>
        <v>88817.040000000008</v>
      </c>
      <c r="F29" s="67">
        <v>83781</v>
      </c>
      <c r="G29" s="67">
        <f t="shared" si="2"/>
        <v>90483.48000000001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</row>
    <row r="30" spans="1:37" ht="16.5" customHeight="1" x14ac:dyDescent="0.2">
      <c r="A30" s="66">
        <v>25</v>
      </c>
      <c r="B30" s="67">
        <v>81907</v>
      </c>
      <c r="C30" s="67">
        <f t="shared" si="0"/>
        <v>88459.560000000012</v>
      </c>
      <c r="D30" s="67">
        <v>83472</v>
      </c>
      <c r="E30" s="67">
        <f t="shared" si="1"/>
        <v>90149.760000000009</v>
      </c>
      <c r="F30" s="67">
        <v>85038</v>
      </c>
      <c r="G30" s="67">
        <f t="shared" si="2"/>
        <v>91841.040000000008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</row>
    <row r="31" spans="1:37" ht="13.5" customHeight="1" x14ac:dyDescent="0.2">
      <c r="A31" s="58"/>
      <c r="B31" s="58"/>
      <c r="C31" s="67"/>
      <c r="D31" s="58"/>
      <c r="E31" s="58"/>
      <c r="F31" s="58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</row>
    <row r="32" spans="1:37" ht="15" customHeight="1" x14ac:dyDescent="0.2">
      <c r="A32" s="96" t="s">
        <v>128</v>
      </c>
      <c r="B32" s="97"/>
      <c r="C32" s="97"/>
      <c r="D32" s="97"/>
      <c r="E32" s="97"/>
      <c r="F32" s="98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</row>
    <row r="33" spans="1:37" ht="15" customHeight="1" x14ac:dyDescent="0.2">
      <c r="A33" s="76"/>
      <c r="B33" s="90"/>
      <c r="C33" s="83"/>
      <c r="D33" s="83"/>
      <c r="E33" s="83"/>
      <c r="F33" s="83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</row>
    <row r="34" spans="1:37" ht="13.5" customHeight="1" x14ac:dyDescent="0.2">
      <c r="A34" s="76"/>
      <c r="B34" s="76"/>
      <c r="C34" s="76"/>
      <c r="D34" s="76"/>
      <c r="E34" s="76"/>
      <c r="F34" s="76"/>
      <c r="G34" s="51"/>
      <c r="H34" s="78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</row>
    <row r="35" spans="1:37" ht="15.75" customHeight="1" x14ac:dyDescent="0.2">
      <c r="A35" s="76"/>
      <c r="B35" s="99"/>
      <c r="C35" s="83"/>
      <c r="D35" s="83"/>
      <c r="E35" s="83"/>
      <c r="F35" s="8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</row>
    <row r="36" spans="1:37" ht="15" customHeight="1" x14ac:dyDescent="0.2">
      <c r="A36" s="76"/>
      <c r="B36" s="79"/>
      <c r="C36" s="79"/>
      <c r="D36" s="88"/>
      <c r="E36" s="83"/>
      <c r="F36" s="83"/>
      <c r="G36" s="51"/>
      <c r="H36" s="78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1:37" ht="15" customHeight="1" x14ac:dyDescent="0.2">
      <c r="A37" s="76"/>
      <c r="B37" s="79"/>
      <c r="C37" s="77"/>
      <c r="D37" s="88"/>
      <c r="E37" s="83"/>
      <c r="F37" s="83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</row>
    <row r="38" spans="1:37" ht="15" customHeight="1" x14ac:dyDescent="0.2">
      <c r="A38" s="76"/>
      <c r="B38" s="77"/>
      <c r="C38" s="77"/>
      <c r="D38" s="89"/>
      <c r="E38" s="83"/>
      <c r="F38" s="83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7" ht="13.5" customHeight="1" x14ac:dyDescent="0.2">
      <c r="A39" s="76"/>
      <c r="B39" s="77"/>
      <c r="C39" s="77"/>
      <c r="D39" s="90"/>
      <c r="E39" s="83"/>
      <c r="F39" s="83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7" ht="30" customHeight="1" x14ac:dyDescent="0.2">
      <c r="A40" s="80"/>
      <c r="B40" s="81"/>
      <c r="C40" s="81"/>
      <c r="D40" s="90"/>
      <c r="E40" s="83"/>
      <c r="F40" s="83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7" ht="12.75" customHeight="1" x14ac:dyDescent="0.2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</row>
    <row r="42" spans="1:37" ht="12.75" customHeight="1" x14ac:dyDescent="0.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</row>
    <row r="43" spans="1:37" ht="12.75" customHeight="1" x14ac:dyDescent="0.2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</row>
    <row r="44" spans="1:37" ht="12.75" customHeight="1" x14ac:dyDescent="0.2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37" ht="12.75" customHeight="1" x14ac:dyDescent="0.2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1:37" ht="12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37" ht="12.75" customHeight="1" x14ac:dyDescent="0.2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1:37" ht="12.75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7" ht="12.75" customHeight="1" x14ac:dyDescent="0.2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</row>
    <row r="50" spans="1:37" ht="12.75" customHeight="1" x14ac:dyDescent="0.2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</row>
    <row r="51" spans="1:37" ht="12.75" customHeight="1" x14ac:dyDescent="0.2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</row>
    <row r="52" spans="1:37" ht="12.75" customHeight="1" x14ac:dyDescent="0.2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</row>
    <row r="53" spans="1:37" ht="12.75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</row>
    <row r="54" spans="1:37" ht="12.75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</row>
    <row r="55" spans="1:37" ht="12.75" customHeigh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</row>
    <row r="56" spans="1:37" ht="12.75" customHeight="1" x14ac:dyDescent="0.2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</row>
    <row r="57" spans="1:37" ht="12.75" customHeight="1" x14ac:dyDescent="0.2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</row>
    <row r="58" spans="1:37" ht="12.75" customHeight="1" x14ac:dyDescent="0.2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</row>
    <row r="59" spans="1:37" ht="12.75" customHeight="1" x14ac:dyDescent="0.2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</row>
    <row r="60" spans="1:37" ht="12.75" customHeight="1" x14ac:dyDescent="0.2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</row>
    <row r="61" spans="1:37" ht="12.75" customHeight="1" x14ac:dyDescent="0.2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</row>
    <row r="62" spans="1:37" ht="12.75" customHeight="1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</row>
    <row r="63" spans="1:37" ht="12.75" customHeight="1" x14ac:dyDescent="0.2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</row>
    <row r="64" spans="1:37" ht="12.75" customHeight="1" x14ac:dyDescent="0.2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</row>
    <row r="65" spans="1:37" ht="12.75" customHeight="1" x14ac:dyDescent="0.2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</row>
    <row r="66" spans="1:37" ht="12.75" customHeight="1" x14ac:dyDescent="0.2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</row>
    <row r="67" spans="1:37" ht="12.75" customHeight="1" x14ac:dyDescent="0.2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</row>
    <row r="68" spans="1:37" ht="12.75" customHeight="1" x14ac:dyDescent="0.2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</row>
    <row r="69" spans="1:37" ht="12.75" customHeight="1" x14ac:dyDescent="0.2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</row>
    <row r="70" spans="1:37" ht="12.75" customHeight="1" x14ac:dyDescent="0.2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</row>
    <row r="71" spans="1:37" ht="12.75" customHeight="1" x14ac:dyDescent="0.2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</row>
    <row r="72" spans="1:37" ht="12.75" customHeight="1" x14ac:dyDescent="0.2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</row>
    <row r="73" spans="1:37" ht="12.75" customHeigh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</row>
    <row r="74" spans="1:37" ht="12.75" customHeigh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</row>
    <row r="75" spans="1:37" ht="12.75" customHeigh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</row>
    <row r="76" spans="1:37" ht="12.75" customHeigh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</row>
    <row r="77" spans="1:37" ht="12.75" customHeigh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</row>
    <row r="78" spans="1:37" ht="12.75" customHeigh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</row>
    <row r="79" spans="1:37" ht="12.75" customHeigh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</row>
    <row r="80" spans="1:37" ht="12.75" customHeight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</row>
    <row r="81" spans="1:37" ht="12.75" customHeigh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</row>
    <row r="82" spans="1:37" ht="12.75" customHeigh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</row>
    <row r="83" spans="1:37" ht="12.75" customHeigh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</row>
    <row r="84" spans="1:37" ht="12.75" customHeight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</row>
    <row r="85" spans="1:37" ht="12.75" customHeight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</row>
    <row r="86" spans="1:37" ht="12.75" customHeight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</row>
    <row r="87" spans="1:37" ht="12.75" customHeight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</row>
    <row r="88" spans="1:37" ht="12.75" customHeight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</row>
    <row r="89" spans="1:37" ht="12.75" customHeight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</row>
    <row r="90" spans="1:37" ht="12.75" customHeight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</row>
    <row r="91" spans="1:37" ht="12.75" customHeight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</row>
    <row r="92" spans="1:37" ht="12.75" customHeigh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</row>
    <row r="93" spans="1:37" ht="12.75" customHeight="1" x14ac:dyDescent="0.2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</row>
    <row r="94" spans="1:37" ht="12.75" customHeight="1" x14ac:dyDescent="0.2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</row>
    <row r="95" spans="1:37" ht="12.75" customHeight="1" x14ac:dyDescent="0.2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</row>
    <row r="96" spans="1:37" ht="12.75" customHeight="1" x14ac:dyDescent="0.2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</row>
    <row r="97" spans="1:37" ht="12.75" customHeight="1" x14ac:dyDescent="0.2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</row>
    <row r="98" spans="1:37" ht="12.75" customHeight="1" x14ac:dyDescent="0.2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</row>
    <row r="99" spans="1:37" ht="12.75" customHeight="1" x14ac:dyDescent="0.2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</row>
    <row r="100" spans="1:37" ht="12.75" customHeight="1" x14ac:dyDescent="0.2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</row>
    <row r="101" spans="1:37" ht="12.75" customHeight="1" x14ac:dyDescent="0.2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</row>
    <row r="102" spans="1:37" ht="12.75" customHeight="1" x14ac:dyDescent="0.2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</row>
    <row r="103" spans="1:37" ht="12.75" customHeight="1" x14ac:dyDescent="0.2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</row>
    <row r="104" spans="1:37" ht="12.75" customHeight="1" x14ac:dyDescent="0.2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</row>
    <row r="105" spans="1:37" ht="12.75" customHeight="1" x14ac:dyDescent="0.2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</row>
    <row r="106" spans="1:37" ht="12.75" customHeight="1" x14ac:dyDescent="0.2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</row>
    <row r="107" spans="1:37" ht="12.75" customHeight="1" x14ac:dyDescent="0.2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</row>
    <row r="108" spans="1:37" ht="12.75" customHeight="1" x14ac:dyDescent="0.2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</row>
    <row r="109" spans="1:37" ht="12.75" customHeight="1" x14ac:dyDescent="0.2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</row>
    <row r="110" spans="1:37" ht="12.75" customHeight="1" x14ac:dyDescent="0.2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</row>
    <row r="111" spans="1:37" ht="12.75" customHeigh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</row>
    <row r="112" spans="1:37" ht="12.75" customHeight="1" x14ac:dyDescent="0.2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</row>
    <row r="113" spans="1:37" ht="12.75" customHeight="1" x14ac:dyDescent="0.2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</row>
    <row r="114" spans="1:37" ht="12.75" customHeight="1" x14ac:dyDescent="0.2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</row>
    <row r="115" spans="1:37" ht="12.75" customHeight="1" x14ac:dyDescent="0.2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</row>
    <row r="116" spans="1:37" ht="12.7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</row>
    <row r="117" spans="1:37" ht="12.75" customHeight="1" x14ac:dyDescent="0.2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</row>
    <row r="118" spans="1:37" ht="12.75" customHeight="1" x14ac:dyDescent="0.2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</row>
    <row r="119" spans="1:37" ht="12.75" customHeight="1" x14ac:dyDescent="0.2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</row>
    <row r="120" spans="1:37" ht="12.75" customHeight="1" x14ac:dyDescent="0.2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</row>
    <row r="121" spans="1:37" ht="12.75" customHeight="1" x14ac:dyDescent="0.2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</row>
    <row r="122" spans="1:37" ht="12.75" customHeight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</row>
    <row r="123" spans="1:37" ht="12.75" customHeight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</row>
    <row r="124" spans="1:37" ht="12.75" customHeight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</row>
    <row r="125" spans="1:37" ht="12.75" customHeight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</row>
    <row r="126" spans="1:37" ht="12.75" customHeight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</row>
    <row r="127" spans="1:37" ht="12.75" customHeight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</row>
    <row r="128" spans="1:37" ht="12.75" customHeight="1" x14ac:dyDescent="0.2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</row>
    <row r="129" spans="1:37" ht="12.75" customHeight="1" x14ac:dyDescent="0.2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</row>
    <row r="130" spans="1:37" ht="12.75" customHeight="1" x14ac:dyDescent="0.2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</row>
    <row r="131" spans="1:37" ht="12.75" customHeight="1" x14ac:dyDescent="0.2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</row>
    <row r="132" spans="1:37" ht="12.75" customHeight="1" x14ac:dyDescent="0.2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</row>
    <row r="133" spans="1:37" ht="12.75" customHeight="1" x14ac:dyDescent="0.2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</row>
    <row r="134" spans="1:37" ht="12.75" customHeight="1" x14ac:dyDescent="0.2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</row>
    <row r="135" spans="1:37" ht="12.75" customHeight="1" x14ac:dyDescent="0.2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</row>
    <row r="136" spans="1:37" ht="12.75" customHeight="1" x14ac:dyDescent="0.2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</row>
    <row r="137" spans="1:37" ht="12.75" customHeight="1" x14ac:dyDescent="0.2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</row>
    <row r="138" spans="1:37" ht="12.75" customHeight="1" x14ac:dyDescent="0.2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</row>
    <row r="139" spans="1:37" ht="12.75" customHeight="1" x14ac:dyDescent="0.2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</row>
    <row r="140" spans="1:37" ht="12.75" customHeight="1" x14ac:dyDescent="0.2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</row>
    <row r="141" spans="1:37" ht="12.75" customHeight="1" x14ac:dyDescent="0.2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</row>
    <row r="142" spans="1:37" ht="12.75" customHeight="1" x14ac:dyDescent="0.2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</row>
    <row r="143" spans="1:37" ht="12.75" customHeight="1" x14ac:dyDescent="0.2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</row>
    <row r="144" spans="1:37" ht="12.75" customHeight="1" x14ac:dyDescent="0.2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</row>
    <row r="145" spans="1:37" ht="12.75" customHeight="1" x14ac:dyDescent="0.2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</row>
    <row r="146" spans="1:37" ht="12.75" customHeight="1" x14ac:dyDescent="0.2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</row>
    <row r="147" spans="1:37" ht="12.75" customHeight="1" x14ac:dyDescent="0.2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</row>
    <row r="148" spans="1:37" ht="12.75" customHeight="1" x14ac:dyDescent="0.2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</row>
    <row r="149" spans="1:37" ht="12.75" customHeight="1" x14ac:dyDescent="0.2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</row>
    <row r="150" spans="1:37" ht="12.75" customHeight="1" x14ac:dyDescent="0.2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</row>
    <row r="151" spans="1:37" ht="12.75" customHeight="1" x14ac:dyDescent="0.2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</row>
    <row r="152" spans="1:37" ht="12.75" customHeight="1" x14ac:dyDescent="0.2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</row>
    <row r="153" spans="1:37" ht="12.75" customHeight="1" x14ac:dyDescent="0.2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</row>
    <row r="154" spans="1:37" ht="12.75" customHeight="1" x14ac:dyDescent="0.2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</row>
    <row r="155" spans="1:37" ht="12.75" customHeight="1" x14ac:dyDescent="0.2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</row>
    <row r="156" spans="1:37" ht="12.75" customHeight="1" x14ac:dyDescent="0.2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</row>
    <row r="157" spans="1:37" ht="12.75" customHeight="1" x14ac:dyDescent="0.2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</row>
    <row r="158" spans="1:37" ht="12.75" customHeight="1" x14ac:dyDescent="0.2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</row>
    <row r="159" spans="1:37" ht="12.75" customHeight="1" x14ac:dyDescent="0.2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</row>
    <row r="160" spans="1:37" ht="12.75" customHeight="1" x14ac:dyDescent="0.2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</row>
    <row r="161" spans="1:37" ht="12.75" customHeight="1" x14ac:dyDescent="0.2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</row>
    <row r="162" spans="1:37" ht="12.75" customHeight="1" x14ac:dyDescent="0.2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</row>
    <row r="163" spans="1:37" ht="12.75" customHeight="1" x14ac:dyDescent="0.2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</row>
    <row r="164" spans="1:37" ht="12.75" customHeight="1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</row>
    <row r="165" spans="1:37" ht="12.75" customHeight="1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</row>
    <row r="166" spans="1:37" ht="12.75" customHeight="1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</row>
    <row r="167" spans="1:37" ht="12.75" customHeight="1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</row>
    <row r="168" spans="1:37" ht="12.75" customHeight="1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</row>
    <row r="169" spans="1:37" ht="12.75" customHeight="1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</row>
    <row r="170" spans="1:37" ht="12.75" customHeight="1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</row>
    <row r="171" spans="1:37" ht="12.75" customHeight="1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</row>
    <row r="172" spans="1:37" ht="12.75" customHeight="1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</row>
    <row r="173" spans="1:37" ht="12.75" customHeight="1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</row>
    <row r="174" spans="1:37" ht="12.75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</row>
    <row r="175" spans="1:37" ht="12.75" customHeight="1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</row>
    <row r="176" spans="1:37" ht="12.75" customHeight="1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</row>
    <row r="177" spans="1:37" ht="12.75" customHeight="1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</row>
    <row r="178" spans="1:37" ht="12.75" customHeight="1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</row>
    <row r="179" spans="1:37" ht="12.75" customHeight="1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</row>
    <row r="180" spans="1:37" ht="12.75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</row>
    <row r="181" spans="1:37" ht="12.75" customHeight="1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</row>
    <row r="182" spans="1:37" ht="12.75" customHeight="1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</row>
    <row r="183" spans="1:37" ht="12.75" customHeight="1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</row>
    <row r="184" spans="1:37" ht="12.75" customHeight="1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</row>
    <row r="185" spans="1:37" ht="12.75" customHeight="1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</row>
    <row r="186" spans="1:37" ht="12.75" customHeight="1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</row>
    <row r="187" spans="1:37" ht="12.75" customHeight="1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</row>
    <row r="188" spans="1:37" ht="12.75" customHeight="1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</row>
    <row r="189" spans="1:37" ht="12.75" customHeight="1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</row>
    <row r="190" spans="1:37" ht="12.75" customHeight="1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</row>
    <row r="191" spans="1:37" ht="12.75" customHeight="1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</row>
    <row r="192" spans="1:37" ht="12.75" customHeight="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</row>
    <row r="193" spans="1:37" ht="12.75" customHeight="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</row>
    <row r="194" spans="1:37" ht="12.75" customHeight="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</row>
    <row r="195" spans="1:37" ht="12.75" customHeight="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</row>
    <row r="196" spans="1:37" ht="12.75" customHeight="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</row>
    <row r="197" spans="1:37" ht="12.75" customHeight="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</row>
    <row r="198" spans="1:37" ht="12.75" customHeight="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</row>
    <row r="199" spans="1:37" ht="12.75" customHeight="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</row>
    <row r="200" spans="1:37" ht="12.75" customHeight="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</row>
    <row r="201" spans="1:37" ht="12.75" customHeight="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</row>
    <row r="202" spans="1:37" ht="12.75" customHeight="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</row>
    <row r="203" spans="1:37" ht="12.75" customHeight="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</row>
    <row r="204" spans="1:37" ht="12.75" customHeight="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</row>
    <row r="205" spans="1:37" ht="12.75" customHeight="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</row>
    <row r="206" spans="1:37" ht="12.75" customHeight="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</row>
    <row r="207" spans="1:37" ht="12.75" customHeight="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</row>
    <row r="208" spans="1:37" ht="12.75" customHeight="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</row>
    <row r="209" spans="1:37" ht="12.75" customHeight="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</row>
    <row r="210" spans="1:37" ht="12.75" customHeight="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</row>
    <row r="211" spans="1:37" ht="12.75" customHeight="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</row>
    <row r="212" spans="1:37" ht="12.75" customHeight="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</row>
    <row r="213" spans="1:37" ht="12.75" customHeight="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</row>
    <row r="214" spans="1:37" ht="12.75" customHeight="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</row>
    <row r="215" spans="1:37" ht="12.75" customHeight="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</row>
    <row r="216" spans="1:37" ht="12.75" customHeight="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</row>
    <row r="217" spans="1:37" ht="12.75" customHeight="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</row>
    <row r="218" spans="1:37" ht="12.75" customHeight="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</row>
    <row r="219" spans="1:37" ht="12.75" customHeight="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</row>
    <row r="220" spans="1:37" ht="12.75" customHeight="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</row>
    <row r="221" spans="1:37" ht="12.75" customHeight="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</row>
    <row r="222" spans="1:37" ht="12.75" customHeight="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</row>
    <row r="223" spans="1:37" ht="12.75" customHeight="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</row>
    <row r="224" spans="1:37" ht="12.75" customHeight="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</row>
    <row r="225" spans="1:37" ht="12.75" customHeight="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</row>
    <row r="226" spans="1:37" ht="12.75" customHeight="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</row>
    <row r="227" spans="1:37" ht="12.75" customHeight="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</row>
    <row r="228" spans="1:37" ht="12.75" customHeight="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</row>
    <row r="229" spans="1:37" ht="12.75" customHeight="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</row>
    <row r="230" spans="1:37" ht="12.75" customHeight="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</row>
    <row r="231" spans="1:37" ht="12.75" customHeight="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</row>
    <row r="232" spans="1:37" ht="12.75" customHeight="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</row>
    <row r="233" spans="1:37" ht="15.75" customHeight="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</row>
    <row r="234" spans="1:37" ht="15.75" customHeight="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</row>
    <row r="235" spans="1:37" ht="15.75" customHeight="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</row>
    <row r="236" spans="1:37" ht="15.75" customHeight="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</row>
    <row r="237" spans="1:37" ht="15.75" customHeight="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</row>
    <row r="238" spans="1:37" ht="15.75" customHeight="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</row>
    <row r="239" spans="1:37" ht="15.75" customHeight="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</row>
    <row r="240" spans="1:37" ht="15.75" customHeight="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</row>
    <row r="241" spans="1:37" ht="15.75" customHeight="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</row>
    <row r="242" spans="1:37" ht="15.75" customHeight="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</row>
    <row r="243" spans="1:37" ht="15.75" customHeight="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</row>
    <row r="244" spans="1:37" ht="15.75" customHeight="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</row>
    <row r="245" spans="1:37" ht="15.75" customHeight="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5.75" customHeight="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5.75" customHeight="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5.75" customHeight="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37" ht="15.75" customHeight="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</row>
    <row r="250" spans="1:37" ht="15.75" customHeight="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</row>
    <row r="251" spans="1:37" ht="15.75" customHeight="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</row>
    <row r="252" spans="1:37" ht="15.75" customHeight="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</row>
    <row r="253" spans="1:37" ht="15.75" customHeight="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</row>
    <row r="254" spans="1:37" ht="15.75" customHeight="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</row>
    <row r="255" spans="1:37" ht="15.75" customHeight="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</row>
    <row r="256" spans="1:37" ht="15.75" customHeight="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</row>
    <row r="257" spans="1:37" ht="15.75" customHeight="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</row>
    <row r="258" spans="1:37" ht="15.75" customHeight="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</row>
    <row r="259" spans="1:37" ht="15.75" customHeight="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</row>
    <row r="260" spans="1:37" ht="15.75" customHeight="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</row>
    <row r="261" spans="1:37" ht="15.75" customHeight="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</row>
    <row r="262" spans="1:37" ht="15.75" customHeight="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</row>
    <row r="263" spans="1:37" ht="15.75" customHeight="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</row>
    <row r="264" spans="1:37" ht="15.75" customHeight="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</row>
    <row r="265" spans="1:37" ht="15.75" customHeight="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</row>
    <row r="266" spans="1:37" ht="15.75" customHeight="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</row>
    <row r="267" spans="1:37" ht="15.75" customHeight="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</row>
    <row r="268" spans="1:37" ht="15.75" customHeight="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</row>
    <row r="269" spans="1:37" ht="15.75" customHeight="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</row>
    <row r="270" spans="1:37" ht="15.75" customHeight="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</row>
    <row r="271" spans="1:37" ht="15.75" customHeight="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</row>
    <row r="272" spans="1:37" ht="15.75" customHeight="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</row>
    <row r="273" spans="1:37" ht="15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</row>
    <row r="274" spans="1:37" ht="15.75" customHeight="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</row>
    <row r="275" spans="1:37" ht="15.75" customHeight="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</row>
    <row r="276" spans="1:37" ht="15.75" customHeight="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</row>
    <row r="277" spans="1:37" ht="15.75" customHeight="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</row>
    <row r="278" spans="1:37" ht="15.75" customHeight="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</row>
    <row r="279" spans="1:37" ht="15.75" customHeight="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</row>
    <row r="280" spans="1:37" ht="15.75" customHeight="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</row>
    <row r="281" spans="1:37" ht="15.75" customHeight="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</row>
    <row r="282" spans="1:37" ht="15.75" customHeight="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</row>
    <row r="283" spans="1:37" ht="15.75" customHeight="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</row>
    <row r="284" spans="1:37" ht="15.75" customHeight="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</row>
    <row r="285" spans="1:37" ht="15.75" customHeight="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</row>
    <row r="286" spans="1:37" ht="15.75" customHeight="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</row>
    <row r="287" spans="1:37" ht="15.75" customHeight="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</row>
    <row r="288" spans="1:37" ht="15.75" customHeight="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</row>
    <row r="289" spans="1:37" ht="15.75" customHeight="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</row>
    <row r="290" spans="1:37" ht="15.75" customHeight="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</row>
    <row r="291" spans="1:37" ht="15.75" customHeight="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</row>
    <row r="292" spans="1:37" ht="15.75" customHeight="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</row>
    <row r="293" spans="1:37" ht="15.75" customHeight="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</row>
    <row r="294" spans="1:37" ht="15.75" customHeight="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</row>
    <row r="295" spans="1:37" ht="15.75" customHeight="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</row>
    <row r="296" spans="1:37" ht="15.75" customHeight="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</row>
    <row r="297" spans="1:37" ht="15.75" customHeight="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</row>
    <row r="298" spans="1:37" ht="15.75" customHeight="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</row>
    <row r="299" spans="1:37" ht="15.75" customHeight="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</row>
    <row r="300" spans="1:37" ht="15.75" customHeight="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</row>
    <row r="301" spans="1:37" ht="15.75" customHeight="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</row>
    <row r="302" spans="1:37" ht="15.75" customHeight="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</row>
    <row r="303" spans="1:37" ht="15.75" customHeight="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</row>
    <row r="304" spans="1:37" ht="15.75" customHeight="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</row>
    <row r="305" spans="1:37" ht="15.75" customHeight="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</row>
    <row r="306" spans="1:37" ht="15.75" customHeight="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</row>
    <row r="307" spans="1:37" ht="15.75" customHeight="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</row>
    <row r="308" spans="1:37" ht="15.75" customHeight="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</row>
    <row r="309" spans="1:37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</row>
    <row r="310" spans="1:37" ht="15.75" customHeight="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</row>
    <row r="311" spans="1:37" ht="15.75" customHeight="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</row>
    <row r="312" spans="1:37" ht="15.75" customHeight="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</row>
    <row r="313" spans="1:37" ht="15.75" customHeight="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</row>
    <row r="314" spans="1:37" ht="15.75" customHeight="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</row>
    <row r="315" spans="1:37" ht="15.75" customHeight="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</row>
    <row r="316" spans="1:37" ht="15.75" customHeight="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</row>
    <row r="317" spans="1:37" ht="15.75" customHeight="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</row>
    <row r="318" spans="1:37" ht="15.75" customHeight="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</row>
    <row r="319" spans="1:37" ht="15.75" customHeight="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</row>
    <row r="320" spans="1:37" ht="15.75" customHeight="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</row>
    <row r="321" spans="1:37" ht="15.75" customHeight="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</row>
    <row r="322" spans="1:37" ht="15.75" customHeight="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</row>
    <row r="323" spans="1:37" ht="15.75" customHeight="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</row>
    <row r="324" spans="1:37" ht="15.75" customHeight="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</row>
    <row r="325" spans="1:37" ht="15.75" customHeight="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</row>
    <row r="326" spans="1:37" ht="15.75" customHeight="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</row>
    <row r="327" spans="1:37" ht="15.75" customHeight="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</row>
    <row r="328" spans="1:37" ht="15.75" customHeight="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</row>
    <row r="329" spans="1:37" ht="15.75" customHeight="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</row>
    <row r="330" spans="1:37" ht="15.75" customHeight="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</row>
    <row r="331" spans="1:37" ht="15.75" customHeight="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</row>
    <row r="332" spans="1:37" ht="15.75" customHeight="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</row>
    <row r="333" spans="1:37" ht="15.75" customHeight="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</row>
    <row r="334" spans="1:37" ht="15.75" customHeight="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</row>
    <row r="335" spans="1:37" ht="15.75" customHeight="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</row>
    <row r="336" spans="1:37" ht="15.75" customHeight="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</row>
    <row r="337" spans="1:37" ht="15.75" customHeight="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</row>
    <row r="338" spans="1:37" ht="15.75" customHeight="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</row>
    <row r="339" spans="1:37" ht="15.75" customHeight="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</row>
    <row r="340" spans="1:37" ht="15.75" customHeight="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</row>
    <row r="341" spans="1:37" ht="15.75" customHeight="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</row>
    <row r="342" spans="1:37" ht="15.75" customHeight="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</row>
    <row r="343" spans="1:37" ht="15.75" customHeight="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</row>
    <row r="344" spans="1:37" ht="15.75" customHeight="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</row>
    <row r="345" spans="1:37" ht="15.75" customHeight="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</row>
    <row r="346" spans="1:37" ht="15.75" customHeight="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</row>
    <row r="347" spans="1:37" ht="15.75" customHeight="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</row>
    <row r="348" spans="1:37" ht="15.75" customHeight="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</row>
    <row r="349" spans="1:37" ht="15.75" customHeight="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</row>
    <row r="350" spans="1:37" ht="15.75" customHeight="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</row>
    <row r="351" spans="1:37" ht="15.75" customHeight="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</row>
    <row r="352" spans="1:37" ht="15.75" customHeight="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</row>
    <row r="353" spans="1:37" ht="15.75" customHeight="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</row>
    <row r="354" spans="1:37" ht="15.75" customHeight="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</row>
    <row r="355" spans="1:37" ht="15.75" customHeight="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</row>
    <row r="356" spans="1:37" ht="15.75" customHeight="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</row>
    <row r="357" spans="1:37" ht="15.75" customHeight="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</row>
    <row r="358" spans="1:37" ht="15.75" customHeight="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</row>
    <row r="359" spans="1:37" ht="15.75" customHeight="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</row>
    <row r="360" spans="1:37" ht="15.75" customHeight="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</row>
    <row r="361" spans="1:37" ht="15.75" customHeight="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</row>
    <row r="362" spans="1:37" ht="15.75" customHeight="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</row>
    <row r="363" spans="1:37" ht="15.75" customHeight="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</row>
    <row r="364" spans="1:37" ht="15.75" customHeight="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  <c r="AA364" s="51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</row>
    <row r="365" spans="1:37" ht="15.75" customHeight="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</row>
    <row r="366" spans="1:37" ht="15.75" customHeight="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</row>
    <row r="367" spans="1:37" ht="15.75" customHeight="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</row>
    <row r="368" spans="1:37" ht="15.75" customHeight="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</row>
    <row r="369" spans="1:37" ht="15.75" customHeight="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  <c r="AA369" s="51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</row>
    <row r="370" spans="1:37" ht="15.75" customHeight="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</row>
    <row r="371" spans="1:37" ht="15.75" customHeight="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</row>
    <row r="372" spans="1:37" ht="15.75" customHeight="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  <c r="AA372" s="51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</row>
    <row r="373" spans="1:37" ht="15.75" customHeight="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</row>
    <row r="374" spans="1:37" ht="15.75" customHeight="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</row>
    <row r="375" spans="1:37" ht="15.75" customHeight="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</row>
    <row r="376" spans="1:37" ht="15.75" customHeight="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  <c r="AA376" s="51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</row>
    <row r="377" spans="1:37" ht="15.75" customHeight="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</row>
    <row r="378" spans="1:37" ht="15.75" customHeight="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</row>
    <row r="379" spans="1:37" ht="15.75" customHeight="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  <c r="AA379" s="51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</row>
    <row r="380" spans="1:37" ht="15.75" customHeight="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</row>
    <row r="381" spans="1:37" ht="15.75" customHeight="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</row>
    <row r="382" spans="1:37" ht="15.75" customHeight="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  <c r="AA382" s="51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</row>
    <row r="383" spans="1:37" ht="15.75" customHeight="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</row>
    <row r="384" spans="1:37" ht="15.75" customHeight="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</row>
    <row r="385" spans="1:37" ht="15.75" customHeight="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  <c r="AA385" s="51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</row>
    <row r="386" spans="1:37" ht="15.75" customHeight="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</row>
    <row r="387" spans="1:37" ht="15.75" customHeight="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</row>
    <row r="388" spans="1:37" ht="15.75" customHeight="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  <c r="AA388" s="51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</row>
    <row r="389" spans="1:37" ht="15.75" customHeight="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</row>
    <row r="390" spans="1:37" ht="15.75" customHeight="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</row>
    <row r="391" spans="1:37" ht="15.75" customHeight="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</row>
    <row r="392" spans="1:37" ht="15.75" customHeight="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</row>
    <row r="393" spans="1:37" ht="15.75" customHeight="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</row>
    <row r="394" spans="1:37" ht="15.75" customHeight="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  <c r="AA394" s="51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</row>
    <row r="395" spans="1:37" ht="15.75" customHeight="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</row>
    <row r="396" spans="1:37" ht="15.75" customHeight="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</row>
    <row r="397" spans="1:37" ht="15.75" customHeight="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</row>
    <row r="398" spans="1:37" ht="15.75" customHeight="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</row>
    <row r="399" spans="1:37" ht="15.75" customHeight="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</row>
    <row r="400" spans="1:37" ht="15.75" customHeight="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</row>
    <row r="401" spans="1:37" ht="15.75" customHeight="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</row>
    <row r="402" spans="1:37" ht="15.75" customHeight="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  <c r="AA402" s="51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</row>
    <row r="403" spans="1:37" ht="15.75" customHeight="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</row>
    <row r="404" spans="1:37" ht="15.75" customHeight="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</row>
    <row r="405" spans="1:37" ht="15.75" customHeight="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  <c r="AA405" s="51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</row>
    <row r="406" spans="1:37" ht="15.75" customHeight="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</row>
    <row r="407" spans="1:37" ht="15.75" customHeight="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</row>
    <row r="408" spans="1:37" ht="15.75" customHeight="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</row>
    <row r="409" spans="1:37" ht="15.75" customHeight="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  <c r="AA409" s="51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</row>
    <row r="410" spans="1:37" ht="15.75" customHeight="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</row>
    <row r="411" spans="1:37" ht="15.75" customHeight="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</row>
    <row r="412" spans="1:37" ht="15.75" customHeight="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  <c r="AA412" s="51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</row>
    <row r="413" spans="1:37" ht="15.75" customHeight="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</row>
    <row r="414" spans="1:37" ht="15.75" customHeight="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</row>
    <row r="415" spans="1:37" ht="15.75" customHeight="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</row>
    <row r="416" spans="1:37" ht="15.75" customHeight="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  <c r="AA416" s="51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</row>
    <row r="417" spans="1:37" ht="15.75" customHeight="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</row>
    <row r="418" spans="1:37" ht="15.75" customHeight="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</row>
    <row r="419" spans="1:37" ht="15.75" customHeight="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</row>
    <row r="420" spans="1:37" ht="15.75" customHeight="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</row>
    <row r="421" spans="1:37" ht="15.75" customHeight="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  <c r="AA421" s="51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</row>
    <row r="422" spans="1:37" ht="15.75" customHeight="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</row>
    <row r="423" spans="1:37" ht="15.75" customHeight="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</row>
    <row r="424" spans="1:37" ht="15.75" customHeight="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  <c r="AA424" s="51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</row>
    <row r="425" spans="1:37" ht="15.75" customHeight="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</row>
    <row r="426" spans="1:37" ht="15.75" customHeight="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</row>
    <row r="427" spans="1:37" ht="15.75" customHeight="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  <c r="AA427" s="51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</row>
    <row r="428" spans="1:37" ht="15.75" customHeight="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</row>
    <row r="429" spans="1:37" ht="15.75" customHeight="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</row>
    <row r="430" spans="1:37" ht="15.75" customHeight="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</row>
    <row r="431" spans="1:37" ht="15.75" customHeight="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</row>
    <row r="432" spans="1:37" ht="15.75" customHeight="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</row>
    <row r="433" spans="1:37" ht="15.75" customHeight="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</row>
    <row r="434" spans="1:37" ht="15.75" customHeight="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</row>
    <row r="435" spans="1:37" ht="15.75" customHeight="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</row>
    <row r="436" spans="1:37" ht="15.75" customHeight="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  <c r="AA436" s="51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</row>
    <row r="437" spans="1:37" ht="15.75" customHeight="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</row>
    <row r="438" spans="1:37" ht="15.75" customHeight="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</row>
    <row r="439" spans="1:37" ht="15.75" customHeight="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  <c r="AA439" s="51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</row>
    <row r="440" spans="1:37" ht="15.75" customHeight="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</row>
    <row r="441" spans="1:37" ht="15.75" customHeight="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</row>
    <row r="442" spans="1:37" ht="15.75" customHeight="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  <c r="AA442" s="51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</row>
    <row r="443" spans="1:37" ht="15.75" customHeight="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</row>
    <row r="444" spans="1:37" ht="15.75" customHeight="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</row>
    <row r="445" spans="1:37" ht="15.75" customHeight="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  <c r="AA445" s="51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</row>
    <row r="446" spans="1:37" ht="15.75" customHeight="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</row>
    <row r="447" spans="1:37" ht="15.75" customHeight="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</row>
    <row r="448" spans="1:37" ht="15.75" customHeight="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  <c r="AA448" s="51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</row>
    <row r="449" spans="1:37" ht="15.75" customHeight="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</row>
    <row r="450" spans="1:37" ht="15.75" customHeight="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</row>
    <row r="451" spans="1:37" ht="15.75" customHeight="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  <c r="AA451" s="51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</row>
    <row r="452" spans="1:37" ht="15.75" customHeight="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</row>
    <row r="453" spans="1:37" ht="15.75" customHeight="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</row>
    <row r="454" spans="1:37" ht="15.75" customHeight="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  <c r="AA454" s="51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</row>
    <row r="455" spans="1:37" ht="15.75" customHeight="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</row>
    <row r="456" spans="1:37" ht="15.75" customHeight="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</row>
    <row r="457" spans="1:37" ht="15.75" customHeight="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</row>
    <row r="458" spans="1:37" ht="15.75" customHeight="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</row>
    <row r="459" spans="1:37" ht="15.75" customHeight="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  <c r="AA459" s="51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</row>
    <row r="460" spans="1:37" ht="15.75" customHeight="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</row>
    <row r="461" spans="1:37" ht="15.75" customHeight="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</row>
    <row r="462" spans="1:37" ht="15.75" customHeight="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</row>
    <row r="463" spans="1:37" ht="15.75" customHeight="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</row>
    <row r="464" spans="1:37" ht="15.75" customHeight="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</row>
    <row r="465" spans="1:37" ht="15.75" customHeight="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  <c r="AA465" s="51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</row>
    <row r="466" spans="1:37" ht="15.75" customHeight="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</row>
    <row r="467" spans="1:37" ht="15.75" customHeight="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</row>
    <row r="468" spans="1:37" ht="15.75" customHeight="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  <c r="AA468" s="51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</row>
    <row r="469" spans="1:37" ht="15.75" customHeight="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</row>
    <row r="470" spans="1:37" ht="15.75" customHeight="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</row>
    <row r="471" spans="1:37" ht="15.75" customHeight="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  <c r="AA471" s="51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</row>
    <row r="472" spans="1:37" ht="15.75" customHeight="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</row>
    <row r="473" spans="1:37" ht="15.75" customHeight="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</row>
    <row r="474" spans="1:37" ht="15.75" customHeight="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  <c r="AA474" s="51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</row>
    <row r="475" spans="1:37" ht="15.75" customHeight="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</row>
    <row r="476" spans="1:37" ht="15.75" customHeight="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</row>
    <row r="477" spans="1:37" ht="15.75" customHeight="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  <c r="AA477" s="51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</row>
    <row r="478" spans="1:37" ht="15.75" customHeight="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</row>
    <row r="479" spans="1:37" ht="15.75" customHeight="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</row>
    <row r="480" spans="1:37" ht="15.75" customHeight="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</row>
    <row r="481" spans="1:37" ht="15.75" customHeight="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  <c r="AA481" s="51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</row>
    <row r="482" spans="1:37" ht="15.75" customHeight="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</row>
    <row r="483" spans="1:37" ht="15.75" customHeight="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</row>
    <row r="484" spans="1:37" ht="15.75" customHeight="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</row>
    <row r="485" spans="1:37" ht="15.75" customHeight="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</row>
    <row r="486" spans="1:37" ht="15.75" customHeight="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</row>
    <row r="487" spans="1:37" ht="15.75" customHeight="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</row>
    <row r="488" spans="1:37" ht="15.75" customHeight="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</row>
    <row r="489" spans="1:37" ht="15.75" customHeight="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</row>
    <row r="490" spans="1:37" ht="15.75" customHeight="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</row>
    <row r="491" spans="1:37" ht="15.75" customHeight="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</row>
    <row r="492" spans="1:37" ht="15.75" customHeight="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</row>
    <row r="493" spans="1:37" ht="15.75" customHeight="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  <c r="AA493" s="51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</row>
    <row r="494" spans="1:37" ht="15.75" customHeight="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</row>
    <row r="495" spans="1:37" ht="15.75" customHeight="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</row>
    <row r="496" spans="1:37" ht="15.75" customHeight="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  <c r="AA496" s="51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</row>
    <row r="497" spans="1:37" ht="15.75" customHeight="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</row>
    <row r="498" spans="1:37" ht="15.75" customHeight="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</row>
    <row r="499" spans="1:37" ht="15.75" customHeight="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  <c r="AA499" s="51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</row>
    <row r="500" spans="1:37" ht="15.75" customHeight="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</row>
    <row r="501" spans="1:37" ht="15.75" customHeight="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</row>
    <row r="502" spans="1:37" ht="15.75" customHeight="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</row>
    <row r="503" spans="1:37" ht="15.75" customHeight="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  <c r="AA503" s="51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</row>
    <row r="504" spans="1:37" ht="15.75" customHeight="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</row>
    <row r="505" spans="1:37" ht="15.75" customHeight="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</row>
    <row r="506" spans="1:37" ht="15.75" customHeight="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  <c r="AA506" s="51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</row>
    <row r="507" spans="1:37" ht="15.75" customHeight="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</row>
    <row r="508" spans="1:37" ht="15.75" customHeight="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</row>
    <row r="509" spans="1:37" ht="15.75" customHeight="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  <c r="AA509" s="51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</row>
    <row r="510" spans="1:37" ht="15.75" customHeight="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</row>
    <row r="511" spans="1:37" ht="15.75" customHeight="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</row>
    <row r="512" spans="1:37" ht="15.75" customHeight="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</row>
    <row r="513" spans="1:37" ht="15.75" customHeight="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  <c r="AA513" s="51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</row>
    <row r="514" spans="1:37" ht="15.75" customHeight="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</row>
    <row r="515" spans="1:37" ht="15.75" customHeight="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</row>
    <row r="516" spans="1:37" ht="15.75" customHeight="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  <c r="AA516" s="51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</row>
    <row r="517" spans="1:37" ht="15.75" customHeight="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</row>
    <row r="518" spans="1:37" ht="15.75" customHeight="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</row>
    <row r="519" spans="1:37" ht="15.75" customHeight="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  <c r="AA519" s="51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</row>
    <row r="520" spans="1:37" ht="15.75" customHeight="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</row>
    <row r="521" spans="1:37" ht="15.75" customHeight="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</row>
    <row r="522" spans="1:37" ht="15.75" customHeight="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</row>
    <row r="523" spans="1:37" ht="15.75" customHeight="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</row>
    <row r="524" spans="1:37" ht="15.75" customHeight="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</row>
    <row r="525" spans="1:37" ht="15.75" customHeight="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</row>
    <row r="526" spans="1:37" ht="15.75" customHeight="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</row>
    <row r="527" spans="1:37" ht="15.75" customHeight="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</row>
    <row r="528" spans="1:37" ht="15.75" customHeight="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</row>
    <row r="529" spans="1:37" ht="15.75" customHeight="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</row>
    <row r="530" spans="1:37" ht="15.75" customHeight="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</row>
    <row r="531" spans="1:37" ht="15.75" customHeight="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</row>
    <row r="532" spans="1:37" ht="15.75" customHeight="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</row>
    <row r="533" spans="1:37" ht="15.75" customHeight="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</row>
    <row r="534" spans="1:37" ht="15.75" customHeight="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</row>
    <row r="535" spans="1:37" ht="15.75" customHeight="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</row>
    <row r="536" spans="1:37" ht="15.75" customHeight="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</row>
    <row r="537" spans="1:37" ht="15.75" customHeight="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</row>
    <row r="538" spans="1:37" ht="15.75" customHeight="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</row>
    <row r="539" spans="1:37" ht="15.75" customHeight="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</row>
    <row r="540" spans="1:37" ht="15.75" customHeight="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</row>
    <row r="541" spans="1:37" ht="15.75" customHeight="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  <c r="AA541" s="51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</row>
    <row r="542" spans="1:37" ht="15.75" customHeight="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</row>
    <row r="543" spans="1:37" ht="15.75" customHeight="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</row>
    <row r="544" spans="1:37" ht="15.75" customHeight="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  <c r="AA544" s="51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</row>
    <row r="545" spans="1:37" ht="15.75" customHeight="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</row>
    <row r="546" spans="1:37" ht="15.75" customHeight="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</row>
    <row r="547" spans="1:37" ht="15.75" customHeight="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  <c r="AA547" s="51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</row>
    <row r="548" spans="1:37" ht="15.75" customHeight="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</row>
    <row r="549" spans="1:37" ht="15.75" customHeight="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</row>
    <row r="550" spans="1:37" ht="15.75" customHeight="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  <c r="AA550" s="51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</row>
    <row r="551" spans="1:37" ht="15.75" customHeight="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</row>
    <row r="552" spans="1:37" ht="15.75" customHeight="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</row>
    <row r="553" spans="1:37" ht="15.75" customHeight="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  <c r="AA553" s="51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</row>
    <row r="554" spans="1:37" ht="15.75" customHeight="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</row>
    <row r="555" spans="1:37" ht="15.75" customHeight="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</row>
    <row r="556" spans="1:37" ht="15.75" customHeight="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  <c r="AA556" s="51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</row>
    <row r="557" spans="1:37" ht="15.75" customHeight="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</row>
    <row r="558" spans="1:37" ht="15.75" customHeight="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</row>
    <row r="559" spans="1:37" ht="15.75" customHeight="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  <c r="AA559" s="51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</row>
    <row r="560" spans="1:37" ht="15.75" customHeight="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</row>
    <row r="561" spans="1:37" ht="15.75" customHeight="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</row>
    <row r="562" spans="1:37" ht="15.75" customHeight="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  <c r="AA562" s="51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</row>
    <row r="563" spans="1:37" ht="15.75" customHeight="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</row>
    <row r="564" spans="1:37" ht="15.75" customHeight="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</row>
    <row r="565" spans="1:37" ht="15.75" customHeight="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  <c r="AA565" s="51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</row>
    <row r="566" spans="1:37" ht="15.75" customHeight="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</row>
    <row r="567" spans="1:37" ht="15.75" customHeight="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</row>
    <row r="568" spans="1:37" ht="15.75" customHeight="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  <c r="AA568" s="51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</row>
    <row r="569" spans="1:37" ht="15.75" customHeight="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</row>
    <row r="570" spans="1:37" ht="15.75" customHeight="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</row>
    <row r="571" spans="1:37" ht="15.75" customHeight="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  <c r="AA571" s="51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</row>
    <row r="572" spans="1:37" ht="15.75" customHeight="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</row>
    <row r="573" spans="1:37" ht="15.75" customHeight="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</row>
    <row r="574" spans="1:37" ht="15.75" customHeight="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</row>
    <row r="575" spans="1:37" ht="15.75" customHeight="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</row>
    <row r="576" spans="1:37" ht="15.75" customHeight="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</row>
    <row r="577" spans="1:37" ht="15.75" customHeight="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</row>
    <row r="578" spans="1:37" ht="15.75" customHeight="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  <c r="AA578" s="51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</row>
    <row r="579" spans="1:37" ht="15.75" customHeight="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</row>
    <row r="580" spans="1:37" ht="15.75" customHeight="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</row>
    <row r="581" spans="1:37" ht="15.75" customHeight="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</row>
    <row r="582" spans="1:37" ht="15.75" customHeight="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  <c r="AA582" s="51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</row>
    <row r="583" spans="1:37" ht="15.75" customHeight="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</row>
    <row r="584" spans="1:37" ht="15.75" customHeight="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</row>
    <row r="585" spans="1:37" ht="15.75" customHeight="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  <c r="AA585" s="51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</row>
    <row r="586" spans="1:37" ht="15.75" customHeight="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</row>
    <row r="587" spans="1:37" ht="15.75" customHeight="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</row>
    <row r="588" spans="1:37" ht="15.75" customHeight="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  <c r="AA588" s="51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</row>
    <row r="589" spans="1:37" ht="15.75" customHeight="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</row>
    <row r="590" spans="1:37" ht="15.75" customHeight="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</row>
    <row r="591" spans="1:37" ht="15.75" customHeight="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</row>
    <row r="592" spans="1:37" ht="15.75" customHeight="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  <c r="AA592" s="51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</row>
    <row r="593" spans="1:37" ht="15.75" customHeight="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</row>
    <row r="594" spans="1:37" ht="15.75" customHeight="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</row>
    <row r="595" spans="1:37" ht="15.75" customHeight="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  <c r="AA595" s="51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</row>
    <row r="596" spans="1:37" ht="15.75" customHeight="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</row>
    <row r="597" spans="1:37" ht="15.75" customHeight="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</row>
    <row r="598" spans="1:37" ht="15.75" customHeight="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</row>
    <row r="599" spans="1:37" ht="15.75" customHeight="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</row>
    <row r="600" spans="1:37" ht="15.75" customHeight="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</row>
    <row r="601" spans="1:37" ht="15.75" customHeight="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</row>
    <row r="602" spans="1:37" ht="15.75" customHeight="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</row>
    <row r="603" spans="1:37" ht="15.75" customHeight="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  <c r="AA603" s="51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</row>
    <row r="604" spans="1:37" ht="15.75" customHeight="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</row>
    <row r="605" spans="1:37" ht="15.75" customHeight="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</row>
    <row r="606" spans="1:37" ht="15.75" customHeight="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  <c r="AA606" s="51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</row>
    <row r="607" spans="1:37" ht="15.75" customHeight="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</row>
    <row r="608" spans="1:37" ht="15.75" customHeight="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</row>
    <row r="609" spans="1:37" ht="15.75" customHeight="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  <c r="AA609" s="51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</row>
    <row r="610" spans="1:37" ht="15.75" customHeight="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</row>
    <row r="611" spans="1:37" ht="15.75" customHeight="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</row>
    <row r="612" spans="1:37" ht="15.75" customHeight="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  <c r="AA612" s="51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</row>
    <row r="613" spans="1:37" ht="15.75" customHeight="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</row>
    <row r="614" spans="1:37" ht="15.75" customHeight="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</row>
    <row r="615" spans="1:37" ht="15.75" customHeight="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</row>
    <row r="616" spans="1:37" ht="15.75" customHeight="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  <c r="AA616" s="51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</row>
    <row r="617" spans="1:37" ht="15.75" customHeight="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</row>
    <row r="618" spans="1:37" ht="15.75" customHeight="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</row>
    <row r="619" spans="1:37" ht="15.75" customHeight="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</row>
    <row r="620" spans="1:37" ht="15.75" customHeight="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  <c r="AA620" s="51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</row>
    <row r="621" spans="1:37" ht="15.75" customHeight="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</row>
    <row r="622" spans="1:37" ht="15.75" customHeight="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  <c r="AA622" s="51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</row>
    <row r="623" spans="1:37" ht="15.75" customHeight="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</row>
    <row r="624" spans="1:37" ht="15.75" customHeight="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  <c r="AA624" s="51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</row>
    <row r="625" spans="1:37" ht="15.75" customHeight="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  <c r="AA625" s="51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</row>
    <row r="626" spans="1:37" ht="15.75" customHeight="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  <c r="AA626" s="51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</row>
    <row r="627" spans="1:37" ht="15.75" customHeight="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  <c r="AA627" s="51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</row>
    <row r="628" spans="1:37" ht="15.75" customHeight="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  <c r="AA628" s="51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</row>
    <row r="629" spans="1:37" ht="15.75" customHeight="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  <c r="AA629" s="51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</row>
    <row r="630" spans="1:37" ht="15.75" customHeight="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  <c r="AA630" s="51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</row>
    <row r="631" spans="1:37" ht="15.75" customHeight="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  <c r="AA631" s="51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</row>
    <row r="632" spans="1:37" ht="15.75" customHeight="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  <c r="AA632" s="51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</row>
    <row r="633" spans="1:37" ht="15.75" customHeight="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  <c r="AA633" s="51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</row>
    <row r="634" spans="1:37" ht="15.75" customHeight="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  <c r="AA634" s="51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</row>
    <row r="635" spans="1:37" ht="15.75" customHeight="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  <c r="AA635" s="51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</row>
    <row r="636" spans="1:37" ht="15.75" customHeight="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  <c r="AA636" s="51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</row>
    <row r="637" spans="1:37" ht="15.75" customHeight="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  <c r="AA637" s="51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</row>
    <row r="638" spans="1:37" ht="15.75" customHeight="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  <c r="AA638" s="51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</row>
    <row r="639" spans="1:37" ht="15.75" customHeight="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  <c r="AA639" s="51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</row>
    <row r="640" spans="1:37" ht="15.75" customHeight="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  <c r="AA640" s="51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</row>
    <row r="641" spans="1:37" ht="15.75" customHeight="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  <c r="AA641" s="51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</row>
    <row r="642" spans="1:37" ht="15.75" customHeight="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</row>
    <row r="643" spans="1:37" ht="15.75" customHeight="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</row>
    <row r="644" spans="1:37" ht="15.75" customHeight="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  <c r="AA644" s="51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</row>
    <row r="645" spans="1:37" ht="15.75" customHeight="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  <c r="AA645" s="51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</row>
    <row r="646" spans="1:37" ht="15.75" customHeight="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  <c r="AA646" s="51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</row>
    <row r="647" spans="1:37" ht="15.75" customHeight="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  <c r="AA647" s="51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</row>
    <row r="648" spans="1:37" ht="15.75" customHeight="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  <c r="AA648" s="51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</row>
    <row r="649" spans="1:37" ht="15.75" customHeight="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  <c r="AA649" s="51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</row>
    <row r="650" spans="1:37" ht="15.75" customHeight="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</row>
    <row r="651" spans="1:37" ht="15.75" customHeight="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  <c r="AA651" s="51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</row>
    <row r="652" spans="1:37" ht="15.75" customHeight="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  <c r="AA652" s="51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</row>
    <row r="653" spans="1:37" ht="15.75" customHeight="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  <c r="AA653" s="51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</row>
    <row r="654" spans="1:37" ht="15.75" customHeight="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  <c r="AA654" s="51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</row>
    <row r="655" spans="1:37" ht="15.75" customHeight="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  <c r="AA655" s="51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</row>
    <row r="656" spans="1:37" ht="15.75" customHeight="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  <c r="AA656" s="51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</row>
    <row r="657" spans="1:37" ht="15.75" customHeight="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</row>
    <row r="658" spans="1:37" ht="15.75" customHeight="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</row>
    <row r="659" spans="1:37" ht="15.75" customHeight="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  <c r="AA659" s="51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</row>
    <row r="660" spans="1:37" ht="15.75" customHeight="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  <c r="AA660" s="51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</row>
    <row r="661" spans="1:37" ht="15.75" customHeight="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</row>
    <row r="662" spans="1:37" ht="15.75" customHeight="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  <c r="AA662" s="51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</row>
    <row r="663" spans="1:37" ht="15.75" customHeight="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  <c r="AA663" s="51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</row>
    <row r="664" spans="1:37" ht="15.75" customHeight="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  <c r="AA664" s="51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</row>
    <row r="665" spans="1:37" ht="15.75" customHeight="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  <c r="AA665" s="51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</row>
    <row r="666" spans="1:37" ht="15.75" customHeight="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  <c r="AA666" s="51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</row>
    <row r="667" spans="1:37" ht="15.75" customHeight="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  <c r="AA667" s="51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</row>
    <row r="668" spans="1:37" ht="15.75" customHeight="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  <c r="AA668" s="51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</row>
    <row r="669" spans="1:37" ht="15.75" customHeight="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  <c r="AA669" s="51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</row>
    <row r="670" spans="1:37" ht="15.75" customHeight="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</row>
    <row r="671" spans="1:37" ht="15.75" customHeight="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  <c r="AA671" s="51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</row>
    <row r="672" spans="1:37" ht="15.75" customHeight="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  <c r="AA672" s="51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</row>
    <row r="673" spans="1:37" ht="15.75" customHeight="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</row>
    <row r="674" spans="1:37" ht="15.75" customHeight="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</row>
    <row r="675" spans="1:37" ht="15.75" customHeight="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  <c r="AA675" s="51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</row>
    <row r="676" spans="1:37" ht="15.75" customHeight="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  <c r="AA676" s="51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</row>
    <row r="677" spans="1:37" ht="15.75" customHeight="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  <c r="AA677" s="51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</row>
    <row r="678" spans="1:37" ht="15.75" customHeight="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  <c r="AA678" s="51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</row>
    <row r="679" spans="1:37" ht="15.75" customHeight="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  <c r="AA679" s="51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</row>
    <row r="680" spans="1:37" ht="15.75" customHeight="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  <c r="AA680" s="51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</row>
    <row r="681" spans="1:37" ht="15.75" customHeight="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  <c r="AA681" s="51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</row>
    <row r="682" spans="1:37" ht="15.75" customHeight="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  <c r="AA682" s="51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</row>
    <row r="683" spans="1:37" ht="15.75" customHeight="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  <c r="AA683" s="51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</row>
    <row r="684" spans="1:37" ht="15.75" customHeight="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  <c r="AA684" s="51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</row>
    <row r="685" spans="1:37" ht="15.75" customHeight="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  <c r="AA685" s="51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</row>
    <row r="686" spans="1:37" ht="15.75" customHeight="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  <c r="AA686" s="51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</row>
    <row r="687" spans="1:37" ht="15.75" customHeight="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</row>
    <row r="688" spans="1:37" ht="15.75" customHeight="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  <c r="AA688" s="51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</row>
    <row r="689" spans="1:37" ht="15.75" customHeight="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  <c r="AA689" s="51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</row>
    <row r="690" spans="1:37" ht="15.75" customHeight="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  <c r="AA690" s="51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</row>
    <row r="691" spans="1:37" ht="15.75" customHeight="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  <c r="AA691" s="51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</row>
    <row r="692" spans="1:37" ht="15.75" customHeight="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  <c r="AA692" s="51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</row>
    <row r="693" spans="1:37" ht="15.75" customHeight="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  <c r="AA693" s="51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</row>
    <row r="694" spans="1:37" ht="15.75" customHeight="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  <c r="AA694" s="51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</row>
    <row r="695" spans="1:37" ht="15.75" customHeight="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  <c r="AA695" s="51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</row>
    <row r="696" spans="1:37" ht="15.75" customHeight="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  <c r="AA696" s="51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</row>
    <row r="697" spans="1:37" ht="15.75" customHeight="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  <c r="AA697" s="51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</row>
    <row r="698" spans="1:37" ht="15.75" customHeight="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  <c r="AA698" s="51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</row>
    <row r="699" spans="1:37" ht="15.75" customHeight="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  <c r="AA699" s="51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</row>
    <row r="700" spans="1:37" ht="15.75" customHeight="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  <c r="AA700" s="51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</row>
    <row r="701" spans="1:37" ht="15.75" customHeight="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  <c r="AA701" s="51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</row>
    <row r="702" spans="1:37" ht="15.75" customHeight="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  <c r="AA702" s="51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</row>
    <row r="703" spans="1:37" ht="15.75" customHeight="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  <c r="AA703" s="51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</row>
    <row r="704" spans="1:37" ht="15.75" customHeight="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  <c r="AA704" s="51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</row>
    <row r="705" spans="1:37" ht="15.75" customHeight="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  <c r="AA705" s="51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</row>
    <row r="706" spans="1:37" ht="15.75" customHeight="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  <c r="AA706" s="51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</row>
    <row r="707" spans="1:37" ht="15.75" customHeight="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  <c r="AA707" s="51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</row>
    <row r="708" spans="1:37" ht="15.75" customHeight="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  <c r="AA708" s="51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</row>
    <row r="709" spans="1:37" ht="15.75" customHeight="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  <c r="AA709" s="51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</row>
    <row r="710" spans="1:37" ht="15.75" customHeight="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  <c r="AA710" s="51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</row>
    <row r="711" spans="1:37" ht="15.75" customHeight="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  <c r="AA711" s="51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</row>
    <row r="712" spans="1:37" ht="15.75" customHeight="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  <c r="AA712" s="51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</row>
    <row r="713" spans="1:37" ht="15.75" customHeight="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  <c r="AA713" s="51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</row>
    <row r="714" spans="1:37" ht="15.75" customHeight="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  <c r="AA714" s="51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</row>
    <row r="715" spans="1:37" ht="15.75" customHeight="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  <c r="AA715" s="51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</row>
    <row r="716" spans="1:37" ht="15.75" customHeight="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  <c r="AA716" s="51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</row>
    <row r="717" spans="1:37" ht="15.75" customHeight="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  <c r="AA717" s="51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</row>
    <row r="718" spans="1:37" ht="15.75" customHeight="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  <c r="AA718" s="51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</row>
    <row r="719" spans="1:37" ht="15.75" customHeight="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  <c r="AA719" s="51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</row>
    <row r="720" spans="1:37" ht="15.75" customHeight="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  <c r="AA720" s="51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</row>
    <row r="721" spans="1:37" ht="15.75" customHeight="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  <c r="AA721" s="51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</row>
    <row r="722" spans="1:37" ht="15.75" customHeight="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</row>
    <row r="723" spans="1:37" ht="15.75" customHeight="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  <c r="AA723" s="51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</row>
    <row r="724" spans="1:37" ht="15.75" customHeight="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  <c r="AA724" s="51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</row>
    <row r="725" spans="1:37" ht="15.75" customHeight="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  <c r="AA725" s="51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</row>
    <row r="726" spans="1:37" ht="15.75" customHeight="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  <c r="AA726" s="51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</row>
    <row r="727" spans="1:37" ht="15.75" customHeight="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  <c r="AA727" s="51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</row>
    <row r="728" spans="1:37" ht="15.75" customHeight="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  <c r="AA728" s="51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</row>
    <row r="729" spans="1:37" ht="15.75" customHeight="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  <c r="AA729" s="51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</row>
    <row r="730" spans="1:37" ht="15.75" customHeight="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  <c r="AA730" s="51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</row>
    <row r="731" spans="1:37" ht="15.75" customHeight="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  <c r="AA731" s="51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</row>
    <row r="732" spans="1:37" ht="15.75" customHeight="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  <c r="AA732" s="51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</row>
    <row r="733" spans="1:37" ht="15.75" customHeight="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  <c r="AA733" s="51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</row>
    <row r="734" spans="1:37" ht="15.75" customHeight="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  <c r="AA734" s="51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</row>
    <row r="735" spans="1:37" ht="15.75" customHeight="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  <c r="AA735" s="51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</row>
    <row r="736" spans="1:37" ht="15.75" customHeight="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  <c r="AA736" s="51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</row>
    <row r="737" spans="1:37" ht="15.75" customHeight="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  <c r="AA737" s="51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</row>
    <row r="738" spans="1:37" ht="15.75" customHeight="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  <c r="AA738" s="51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</row>
    <row r="739" spans="1:37" ht="15.75" customHeight="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  <c r="AA739" s="51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</row>
    <row r="740" spans="1:37" ht="15.75" customHeight="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  <c r="AA740" s="51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</row>
    <row r="741" spans="1:37" ht="15.75" customHeight="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  <c r="AA741" s="51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</row>
    <row r="742" spans="1:37" ht="15.75" customHeight="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  <c r="AA742" s="51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</row>
    <row r="743" spans="1:37" ht="15.75" customHeight="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  <c r="AA743" s="51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</row>
    <row r="744" spans="1:37" ht="15.75" customHeight="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  <c r="AA744" s="51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</row>
    <row r="745" spans="1:37" ht="15.75" customHeight="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  <c r="AA745" s="51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</row>
    <row r="746" spans="1:37" ht="15.75" customHeight="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  <c r="AA746" s="51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</row>
    <row r="747" spans="1:37" ht="15.75" customHeight="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  <c r="AA747" s="51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</row>
    <row r="748" spans="1:37" ht="15.75" customHeight="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  <c r="AA748" s="51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</row>
    <row r="749" spans="1:37" ht="15.75" customHeight="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  <c r="AA749" s="51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</row>
    <row r="750" spans="1:37" ht="15.75" customHeight="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  <c r="AA750" s="51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</row>
    <row r="751" spans="1:37" ht="15.75" customHeight="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  <c r="AA751" s="51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</row>
    <row r="752" spans="1:37" ht="15.75" customHeight="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  <c r="AA752" s="51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</row>
    <row r="753" spans="1:37" ht="15.75" customHeight="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  <c r="AA753" s="51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</row>
    <row r="754" spans="1:37" ht="15.75" customHeight="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  <c r="AA754" s="51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</row>
    <row r="755" spans="1:37" ht="15.75" customHeight="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  <c r="AA755" s="51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</row>
    <row r="756" spans="1:37" ht="15.75" customHeight="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  <c r="AA756" s="51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</row>
    <row r="757" spans="1:37" ht="15.75" customHeight="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  <c r="AA757" s="51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</row>
    <row r="758" spans="1:37" ht="15.75" customHeight="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  <c r="AA758" s="51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</row>
    <row r="759" spans="1:37" ht="15.75" customHeight="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  <c r="AA759" s="51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</row>
    <row r="760" spans="1:37" ht="15.75" customHeight="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  <c r="AA760" s="51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</row>
    <row r="761" spans="1:37" ht="15.75" customHeight="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  <c r="AA761" s="51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</row>
    <row r="762" spans="1:37" ht="15.75" customHeight="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  <c r="AA762" s="51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</row>
    <row r="763" spans="1:37" ht="15.75" customHeight="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  <c r="AA763" s="51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</row>
    <row r="764" spans="1:37" ht="15.75" customHeight="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  <c r="AA764" s="51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</row>
    <row r="765" spans="1:37" ht="15.75" customHeight="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  <c r="AA765" s="51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</row>
    <row r="766" spans="1:37" ht="15.75" customHeight="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  <c r="AA766" s="51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</row>
    <row r="767" spans="1:37" ht="15.75" customHeight="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  <c r="AA767" s="51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</row>
    <row r="768" spans="1:37" ht="15.75" customHeight="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  <c r="AA768" s="51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</row>
    <row r="769" spans="1:37" ht="15.75" customHeight="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  <c r="AA769" s="51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</row>
    <row r="770" spans="1:37" ht="15.75" customHeight="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  <c r="AA770" s="51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</row>
    <row r="771" spans="1:37" ht="15.75" customHeight="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  <c r="AA771" s="51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</row>
    <row r="772" spans="1:37" ht="15.75" customHeight="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  <c r="AA772" s="51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</row>
    <row r="773" spans="1:37" ht="15.75" customHeight="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  <c r="AA773" s="51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</row>
    <row r="774" spans="1:37" ht="15.75" customHeight="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  <c r="AA774" s="51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</row>
    <row r="775" spans="1:37" ht="15.75" customHeight="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  <c r="AA775" s="51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</row>
    <row r="776" spans="1:37" ht="15.75" customHeight="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  <c r="AA776" s="51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</row>
    <row r="777" spans="1:37" ht="15.75" customHeight="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  <c r="AA777" s="51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</row>
    <row r="778" spans="1:37" ht="15.75" customHeight="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  <c r="AA778" s="51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</row>
    <row r="779" spans="1:37" ht="15.75" customHeight="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  <c r="AA779" s="51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</row>
    <row r="780" spans="1:37" ht="15.75" customHeight="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  <c r="AA780" s="51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</row>
    <row r="781" spans="1:37" ht="15.75" customHeight="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  <c r="AA781" s="51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</row>
    <row r="782" spans="1:37" ht="15.75" customHeight="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  <c r="AA782" s="51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</row>
    <row r="783" spans="1:37" ht="15.75" customHeight="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  <c r="AA783" s="51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</row>
    <row r="784" spans="1:37" ht="15.75" customHeight="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  <c r="AA784" s="51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</row>
    <row r="785" spans="1:37" ht="15.75" customHeight="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51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</row>
    <row r="786" spans="1:37" ht="15.75" customHeight="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  <c r="AA786" s="51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</row>
    <row r="787" spans="1:37" ht="15.75" customHeight="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  <c r="AA787" s="51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</row>
    <row r="788" spans="1:37" ht="15.75" customHeight="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  <c r="AA788" s="51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</row>
    <row r="789" spans="1:37" ht="15.75" customHeight="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  <c r="AA789" s="51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</row>
    <row r="790" spans="1:37" ht="15.75" customHeight="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  <c r="AA790" s="51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</row>
    <row r="791" spans="1:37" ht="15.75" customHeight="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  <c r="AA791" s="51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</row>
    <row r="792" spans="1:37" ht="15.75" customHeight="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  <c r="AA792" s="51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</row>
    <row r="793" spans="1:37" ht="15.75" customHeight="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  <c r="AA793" s="51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</row>
    <row r="794" spans="1:37" ht="15.75" customHeight="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  <c r="AA794" s="51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</row>
    <row r="795" spans="1:37" ht="15.75" customHeight="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  <c r="AA795" s="51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</row>
    <row r="796" spans="1:37" ht="15.75" customHeight="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  <c r="AA796" s="51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</row>
    <row r="797" spans="1:37" ht="15.75" customHeight="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  <c r="AA797" s="51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</row>
    <row r="798" spans="1:37" ht="15.75" customHeight="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  <c r="AA798" s="51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</row>
    <row r="799" spans="1:37" ht="15.75" customHeight="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  <c r="AA799" s="51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</row>
    <row r="800" spans="1:37" ht="15.75" customHeight="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  <c r="AA800" s="51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</row>
    <row r="801" spans="1:37" ht="15.75" customHeight="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  <c r="AA801" s="51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</row>
    <row r="802" spans="1:37" ht="15.75" customHeight="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  <c r="AA802" s="51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</row>
    <row r="803" spans="1:37" ht="15.75" customHeight="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  <c r="AA803" s="51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</row>
    <row r="804" spans="1:37" ht="15.75" customHeight="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  <c r="AA804" s="51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</row>
    <row r="805" spans="1:37" ht="15.75" customHeight="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  <c r="AA805" s="51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</row>
    <row r="806" spans="1:37" ht="15.75" customHeight="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  <c r="AA806" s="51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</row>
    <row r="807" spans="1:37" ht="15.75" customHeight="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  <c r="AA807" s="51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</row>
    <row r="808" spans="1:37" ht="15.75" customHeight="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  <c r="AA808" s="51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</row>
    <row r="809" spans="1:37" ht="15.75" customHeight="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  <c r="AA809" s="51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</row>
    <row r="810" spans="1:37" ht="15.75" customHeight="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  <c r="AA810" s="51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</row>
    <row r="811" spans="1:37" ht="15.75" customHeight="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  <c r="AA811" s="51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</row>
    <row r="812" spans="1:37" ht="15.75" customHeight="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  <c r="AA812" s="51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</row>
    <row r="813" spans="1:37" ht="15.75" customHeight="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  <c r="AA813" s="51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</row>
    <row r="814" spans="1:37" ht="15.75" customHeight="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  <c r="AA814" s="51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</row>
    <row r="815" spans="1:37" ht="15.75" customHeight="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  <c r="AA815" s="51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</row>
    <row r="816" spans="1:37" ht="15.75" customHeight="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  <c r="AA816" s="51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</row>
    <row r="817" spans="1:37" ht="15.75" customHeight="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  <c r="AA817" s="51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</row>
    <row r="818" spans="1:37" ht="15.75" customHeight="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  <c r="AA818" s="51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</row>
    <row r="819" spans="1:37" ht="15.75" customHeight="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  <c r="AA819" s="51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</row>
    <row r="820" spans="1:37" ht="15.75" customHeight="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  <c r="AA820" s="51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</row>
    <row r="821" spans="1:37" ht="15.75" customHeight="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  <c r="AA821" s="51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</row>
    <row r="822" spans="1:37" ht="15.75" customHeight="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  <c r="AA822" s="51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</row>
    <row r="823" spans="1:37" ht="15.75" customHeight="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  <c r="AA823" s="51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</row>
    <row r="824" spans="1:37" ht="15.75" customHeight="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  <c r="AA824" s="51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</row>
    <row r="825" spans="1:37" ht="15.75" customHeight="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  <c r="AA825" s="51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</row>
    <row r="826" spans="1:37" ht="15.75" customHeight="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  <c r="AA826" s="51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</row>
    <row r="827" spans="1:37" ht="15.75" customHeight="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  <c r="AA827" s="51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</row>
    <row r="828" spans="1:37" ht="15.75" customHeight="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  <c r="AA828" s="51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</row>
    <row r="829" spans="1:37" ht="15.75" customHeight="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  <c r="AA829" s="51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</row>
    <row r="830" spans="1:37" ht="15.75" customHeight="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  <c r="AA830" s="51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</row>
    <row r="831" spans="1:37" ht="15.75" customHeight="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  <c r="AA831" s="51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</row>
    <row r="832" spans="1:37" ht="15.75" customHeight="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  <c r="AA832" s="51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</row>
    <row r="833" spans="1:37" ht="15.75" customHeight="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  <c r="AA833" s="51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</row>
    <row r="834" spans="1:37" ht="15.75" customHeight="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  <c r="AA834" s="51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</row>
    <row r="835" spans="1:37" ht="15.75" customHeight="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  <c r="AA835" s="51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</row>
    <row r="836" spans="1:37" ht="15.75" customHeight="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</row>
    <row r="837" spans="1:37" ht="15.75" customHeight="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  <c r="AA837" s="51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</row>
    <row r="838" spans="1:37" ht="15.75" customHeight="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  <c r="AA838" s="51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</row>
    <row r="839" spans="1:37" ht="15.75" customHeight="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  <c r="AA839" s="51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</row>
    <row r="840" spans="1:37" ht="15.75" customHeight="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  <c r="AA840" s="51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</row>
    <row r="841" spans="1:37" ht="15.75" customHeight="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  <c r="AA841" s="51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</row>
    <row r="842" spans="1:37" ht="15.75" customHeight="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  <c r="AA842" s="51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</row>
    <row r="843" spans="1:37" ht="15.75" customHeight="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  <c r="AA843" s="51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</row>
    <row r="844" spans="1:37" ht="15.75" customHeight="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  <c r="AA844" s="51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</row>
    <row r="845" spans="1:37" ht="15.75" customHeight="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  <c r="AA845" s="51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</row>
    <row r="846" spans="1:37" ht="15.75" customHeight="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  <c r="AA846" s="51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</row>
    <row r="847" spans="1:37" ht="15.75" customHeight="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  <c r="AA847" s="51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</row>
    <row r="848" spans="1:37" ht="15.75" customHeight="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  <c r="AA848" s="51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</row>
    <row r="849" spans="1:37" ht="15.75" customHeight="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  <c r="AA849" s="51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</row>
    <row r="850" spans="1:37" ht="15.75" customHeight="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  <c r="AA850" s="51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</row>
    <row r="851" spans="1:37" ht="15.75" customHeight="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  <c r="AA851" s="51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</row>
    <row r="852" spans="1:37" ht="15.75" customHeight="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  <c r="AA852" s="51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</row>
    <row r="853" spans="1:37" ht="15.75" customHeight="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  <c r="AA853" s="51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</row>
    <row r="854" spans="1:37" ht="15.75" customHeight="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  <c r="AA854" s="51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</row>
    <row r="855" spans="1:37" ht="15.75" customHeight="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  <c r="AA855" s="51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</row>
    <row r="856" spans="1:37" ht="15.75" customHeight="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  <c r="AA856" s="51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</row>
    <row r="857" spans="1:37" ht="15.75" customHeight="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</row>
    <row r="858" spans="1:37" ht="15.75" customHeight="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  <c r="AA858" s="51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</row>
    <row r="859" spans="1:37" ht="15.75" customHeight="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  <c r="AA859" s="51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</row>
    <row r="860" spans="1:37" ht="15.75" customHeight="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  <c r="AA860" s="51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</row>
    <row r="861" spans="1:37" ht="15.75" customHeight="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  <c r="AA861" s="51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</row>
    <row r="862" spans="1:37" ht="15.75" customHeight="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  <c r="AA862" s="51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</row>
    <row r="863" spans="1:37" ht="15.75" customHeight="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  <c r="AA863" s="51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</row>
    <row r="864" spans="1:37" ht="15.75" customHeight="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  <c r="AA864" s="51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</row>
    <row r="865" spans="1:37" ht="15.75" customHeight="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  <c r="AA865" s="51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</row>
    <row r="866" spans="1:37" ht="15.75" customHeight="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  <c r="AA866" s="51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</row>
    <row r="867" spans="1:37" ht="15.75" customHeight="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  <c r="AA867" s="51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</row>
    <row r="868" spans="1:37" ht="15.75" customHeight="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  <c r="AA868" s="51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</row>
    <row r="869" spans="1:37" ht="15.75" customHeight="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  <c r="AA869" s="51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</row>
    <row r="870" spans="1:37" ht="15.75" customHeight="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  <c r="AA870" s="51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</row>
    <row r="871" spans="1:37" ht="15.75" customHeight="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  <c r="AA871" s="51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</row>
    <row r="872" spans="1:37" ht="15.75" customHeight="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  <c r="AA872" s="51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</row>
    <row r="873" spans="1:37" ht="15.75" customHeight="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  <c r="AA873" s="51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</row>
    <row r="874" spans="1:37" ht="15.75" customHeight="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  <c r="AA874" s="51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</row>
    <row r="875" spans="1:37" ht="15.75" customHeight="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  <c r="AA875" s="51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</row>
    <row r="876" spans="1:37" ht="15.75" customHeight="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  <c r="AA876" s="51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</row>
    <row r="877" spans="1:37" ht="15.75" customHeight="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  <c r="AA877" s="51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</row>
    <row r="878" spans="1:37" ht="15.75" customHeight="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  <c r="AA878" s="51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</row>
    <row r="879" spans="1:37" ht="15.75" customHeight="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  <c r="AA879" s="51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</row>
    <row r="880" spans="1:37" ht="15.75" customHeight="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  <c r="AA880" s="51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</row>
    <row r="881" spans="1:37" ht="15.75" customHeight="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  <c r="AA881" s="51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</row>
    <row r="882" spans="1:37" ht="15.75" customHeight="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  <c r="AA882" s="51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</row>
    <row r="883" spans="1:37" ht="15.75" customHeight="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  <c r="AA883" s="51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</row>
    <row r="884" spans="1:37" ht="15.75" customHeight="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  <c r="AA884" s="51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</row>
    <row r="885" spans="1:37" ht="15.75" customHeight="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  <c r="AA885" s="51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</row>
    <row r="886" spans="1:37" ht="15.75" customHeight="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  <c r="AA886" s="51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</row>
    <row r="887" spans="1:37" ht="15.75" customHeight="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  <c r="AA887" s="51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</row>
    <row r="888" spans="1:37" ht="15.75" customHeight="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  <c r="AA888" s="51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</row>
    <row r="889" spans="1:37" ht="15.75" customHeight="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  <c r="AA889" s="51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</row>
    <row r="890" spans="1:37" ht="15.75" customHeight="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  <c r="AA890" s="51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</row>
    <row r="891" spans="1:37" ht="15.75" customHeight="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  <c r="AA891" s="51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</row>
    <row r="892" spans="1:37" ht="15.75" customHeight="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  <c r="AA892" s="51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</row>
    <row r="893" spans="1:37" ht="15.75" customHeight="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  <c r="AA893" s="51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</row>
    <row r="894" spans="1:37" ht="15.75" customHeight="1" x14ac:dyDescent="0.2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  <c r="AA894" s="51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</row>
    <row r="895" spans="1:37" ht="15.75" customHeight="1" x14ac:dyDescent="0.2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  <c r="AA895" s="51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</row>
    <row r="896" spans="1:37" ht="15.75" customHeight="1" x14ac:dyDescent="0.2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  <c r="AA896" s="51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</row>
    <row r="897" spans="1:37" ht="15.75" customHeight="1" x14ac:dyDescent="0.2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</row>
    <row r="898" spans="1:37" ht="15.75" customHeight="1" x14ac:dyDescent="0.2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  <c r="AA898" s="51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</row>
    <row r="899" spans="1:37" ht="15.75" customHeight="1" x14ac:dyDescent="0.2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  <c r="AA899" s="51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</row>
    <row r="900" spans="1:37" ht="15.75" customHeight="1" x14ac:dyDescent="0.2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  <c r="AA900" s="51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</row>
    <row r="901" spans="1:37" ht="15.75" customHeight="1" x14ac:dyDescent="0.2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  <c r="AA901" s="51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</row>
    <row r="902" spans="1:37" ht="15.75" customHeight="1" x14ac:dyDescent="0.2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  <c r="AA902" s="51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</row>
    <row r="903" spans="1:37" ht="15.75" customHeight="1" x14ac:dyDescent="0.2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  <c r="AA903" s="51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</row>
    <row r="904" spans="1:37" ht="15.75" customHeight="1" x14ac:dyDescent="0.2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  <c r="AA904" s="51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</row>
    <row r="905" spans="1:37" ht="15.75" customHeight="1" x14ac:dyDescent="0.2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  <c r="AA905" s="51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</row>
    <row r="906" spans="1:37" ht="15.75" customHeight="1" x14ac:dyDescent="0.2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  <c r="AA906" s="51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</row>
    <row r="907" spans="1:37" ht="15.75" customHeight="1" x14ac:dyDescent="0.2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  <c r="AA907" s="51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</row>
    <row r="908" spans="1:37" ht="15.75" customHeight="1" x14ac:dyDescent="0.2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  <c r="AA908" s="51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</row>
    <row r="909" spans="1:37" ht="15.75" customHeight="1" x14ac:dyDescent="0.2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  <c r="AA909" s="51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</row>
    <row r="910" spans="1:37" ht="15.75" customHeight="1" x14ac:dyDescent="0.2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  <c r="AA910" s="51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</row>
    <row r="911" spans="1:37" ht="15.75" customHeight="1" x14ac:dyDescent="0.2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  <c r="AA911" s="51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</row>
    <row r="912" spans="1:37" ht="15.75" customHeight="1" x14ac:dyDescent="0.2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  <c r="AA912" s="51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</row>
    <row r="913" spans="1:37" ht="15.75" customHeight="1" x14ac:dyDescent="0.2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  <c r="AA913" s="51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</row>
    <row r="914" spans="1:37" ht="15.75" customHeight="1" x14ac:dyDescent="0.2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  <c r="AA914" s="51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</row>
    <row r="915" spans="1:37" ht="15.75" customHeight="1" x14ac:dyDescent="0.2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  <c r="AA915" s="51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</row>
    <row r="916" spans="1:37" ht="15.75" customHeight="1" x14ac:dyDescent="0.2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  <c r="AA916" s="51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</row>
    <row r="917" spans="1:37" ht="15.75" customHeight="1" x14ac:dyDescent="0.2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  <c r="AA917" s="51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</row>
    <row r="918" spans="1:37" ht="15.75" customHeight="1" x14ac:dyDescent="0.2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  <c r="AA918" s="51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</row>
    <row r="919" spans="1:37" ht="15.75" customHeight="1" x14ac:dyDescent="0.2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  <c r="AA919" s="51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</row>
    <row r="920" spans="1:37" ht="15.75" customHeight="1" x14ac:dyDescent="0.2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  <c r="AA920" s="51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</row>
    <row r="921" spans="1:37" ht="15.75" customHeight="1" x14ac:dyDescent="0.2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  <c r="AA921" s="51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</row>
    <row r="922" spans="1:37" ht="15.75" customHeight="1" x14ac:dyDescent="0.2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  <c r="AA922" s="51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</row>
    <row r="923" spans="1:37" ht="15.75" customHeight="1" x14ac:dyDescent="0.2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  <c r="AA923" s="51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</row>
    <row r="924" spans="1:37" ht="15.75" customHeight="1" x14ac:dyDescent="0.2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  <c r="AA924" s="51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</row>
    <row r="925" spans="1:37" ht="15.75" customHeight="1" x14ac:dyDescent="0.2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  <c r="AA925" s="51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</row>
    <row r="926" spans="1:37" ht="15.75" customHeight="1" x14ac:dyDescent="0.2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  <c r="AA926" s="51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</row>
    <row r="927" spans="1:37" ht="15.75" customHeight="1" x14ac:dyDescent="0.2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  <c r="AA927" s="51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</row>
    <row r="928" spans="1:37" ht="15.75" customHeight="1" x14ac:dyDescent="0.2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  <c r="AA928" s="51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</row>
    <row r="929" spans="1:37" ht="15.75" customHeight="1" x14ac:dyDescent="0.2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  <c r="AA929" s="51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</row>
    <row r="930" spans="1:37" ht="15.75" customHeight="1" x14ac:dyDescent="0.2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  <c r="AA930" s="51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</row>
    <row r="931" spans="1:37" ht="15.75" customHeight="1" x14ac:dyDescent="0.2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  <c r="AA931" s="51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</row>
    <row r="932" spans="1:37" ht="15.75" customHeight="1" x14ac:dyDescent="0.2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  <c r="AA932" s="51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</row>
    <row r="933" spans="1:37" ht="15.75" customHeight="1" x14ac:dyDescent="0.2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  <c r="AA933" s="51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</row>
    <row r="934" spans="1:37" ht="15.75" customHeight="1" x14ac:dyDescent="0.2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  <c r="AA934" s="51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</row>
    <row r="935" spans="1:37" ht="15.75" customHeight="1" x14ac:dyDescent="0.2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  <c r="AA935" s="51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</row>
    <row r="936" spans="1:37" ht="15.75" customHeight="1" x14ac:dyDescent="0.2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  <c r="AA936" s="51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</row>
    <row r="937" spans="1:37" ht="15.75" customHeight="1" x14ac:dyDescent="0.2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  <c r="AA937" s="51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</row>
    <row r="938" spans="1:37" ht="15.75" customHeight="1" x14ac:dyDescent="0.2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  <c r="AA938" s="51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</row>
    <row r="939" spans="1:37" ht="15.75" customHeight="1" x14ac:dyDescent="0.2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  <c r="AA939" s="51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</row>
    <row r="940" spans="1:37" ht="15.75" customHeight="1" x14ac:dyDescent="0.2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  <c r="AA940" s="51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</row>
    <row r="941" spans="1:37" ht="15.75" customHeight="1" x14ac:dyDescent="0.2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  <c r="AA941" s="51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</row>
    <row r="942" spans="1:37" ht="15.75" customHeight="1" x14ac:dyDescent="0.2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  <c r="AA942" s="51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</row>
    <row r="943" spans="1:37" ht="15.75" customHeight="1" x14ac:dyDescent="0.2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  <c r="AA943" s="51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</row>
    <row r="944" spans="1:37" ht="15.75" customHeight="1" x14ac:dyDescent="0.2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  <c r="AA944" s="51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</row>
    <row r="945" spans="1:37" ht="15.75" customHeight="1" x14ac:dyDescent="0.2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  <c r="AA945" s="51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</row>
    <row r="946" spans="1:37" ht="15.75" customHeight="1" x14ac:dyDescent="0.2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  <c r="AA946" s="51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</row>
    <row r="947" spans="1:37" ht="15.75" customHeight="1" x14ac:dyDescent="0.2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  <c r="AA947" s="51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</row>
    <row r="948" spans="1:37" ht="15.75" customHeight="1" x14ac:dyDescent="0.2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  <c r="AA948" s="51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</row>
    <row r="949" spans="1:37" ht="15.75" customHeight="1" x14ac:dyDescent="0.2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  <c r="AA949" s="51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</row>
    <row r="950" spans="1:37" ht="15.75" customHeight="1" x14ac:dyDescent="0.2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  <c r="AA950" s="51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</row>
    <row r="951" spans="1:37" ht="15.75" customHeight="1" x14ac:dyDescent="0.2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  <c r="AA951" s="51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</row>
    <row r="952" spans="1:37" ht="15.75" customHeight="1" x14ac:dyDescent="0.2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  <c r="AA952" s="51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</row>
    <row r="953" spans="1:37" ht="15.75" customHeight="1" x14ac:dyDescent="0.2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  <c r="AA953" s="51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</row>
    <row r="954" spans="1:37" ht="15.75" customHeight="1" x14ac:dyDescent="0.2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  <c r="AA954" s="51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</row>
    <row r="955" spans="1:37" ht="15.75" customHeight="1" x14ac:dyDescent="0.2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  <c r="AA955" s="51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</row>
    <row r="956" spans="1:37" ht="15.75" customHeight="1" x14ac:dyDescent="0.2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  <c r="AA956" s="51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</row>
    <row r="957" spans="1:37" ht="15.75" customHeight="1" x14ac:dyDescent="0.2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  <c r="AA957" s="51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</row>
    <row r="958" spans="1:37" ht="15.75" customHeight="1" x14ac:dyDescent="0.2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  <c r="AA958" s="51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</row>
    <row r="959" spans="1:37" ht="15.75" customHeight="1" x14ac:dyDescent="0.2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  <c r="AA959" s="51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</row>
    <row r="960" spans="1:37" ht="15.75" customHeight="1" x14ac:dyDescent="0.2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  <c r="AA960" s="51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</row>
    <row r="961" spans="1:37" ht="15.75" customHeight="1" x14ac:dyDescent="0.2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  <c r="AA961" s="51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</row>
    <row r="962" spans="1:37" ht="15.75" customHeight="1" x14ac:dyDescent="0.2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  <c r="AA962" s="51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</row>
    <row r="963" spans="1:37" ht="15.75" customHeight="1" x14ac:dyDescent="0.2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  <c r="AA963" s="51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</row>
    <row r="964" spans="1:37" ht="15.75" customHeight="1" x14ac:dyDescent="0.2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  <c r="AA964" s="51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</row>
    <row r="965" spans="1:37" ht="15.75" customHeight="1" x14ac:dyDescent="0.2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  <c r="AA965" s="51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</row>
    <row r="966" spans="1:37" ht="15.75" customHeight="1" x14ac:dyDescent="0.2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  <c r="AA966" s="51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</row>
    <row r="967" spans="1:37" ht="15.75" customHeight="1" x14ac:dyDescent="0.2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  <c r="AA967" s="51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</row>
    <row r="968" spans="1:37" ht="15.75" customHeight="1" x14ac:dyDescent="0.2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  <c r="AA968" s="51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</row>
    <row r="969" spans="1:37" ht="15.75" customHeight="1" x14ac:dyDescent="0.2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  <c r="AA969" s="51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</row>
    <row r="970" spans="1:37" ht="15.75" customHeight="1" x14ac:dyDescent="0.2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  <c r="AA970" s="51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</row>
    <row r="971" spans="1:37" ht="15.75" customHeight="1" x14ac:dyDescent="0.2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  <c r="AA971" s="51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</row>
    <row r="972" spans="1:37" ht="15.75" customHeight="1" x14ac:dyDescent="0.2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  <c r="AA972" s="51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</row>
    <row r="973" spans="1:37" ht="15.75" customHeight="1" x14ac:dyDescent="0.2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  <c r="AA973" s="51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</row>
    <row r="974" spans="1:37" ht="15.75" customHeight="1" x14ac:dyDescent="0.2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  <c r="AA974" s="51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</row>
    <row r="975" spans="1:37" ht="15.75" customHeight="1" x14ac:dyDescent="0.2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  <c r="AA975" s="51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</row>
    <row r="976" spans="1:37" ht="15.75" customHeight="1" x14ac:dyDescent="0.2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  <c r="AA976" s="51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</row>
    <row r="977" spans="1:37" ht="15.75" customHeight="1" x14ac:dyDescent="0.2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  <c r="AA977" s="51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</row>
    <row r="978" spans="1:37" ht="15.75" customHeight="1" x14ac:dyDescent="0.2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  <c r="AA978" s="51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</row>
    <row r="979" spans="1:37" ht="15.75" customHeight="1" x14ac:dyDescent="0.2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  <c r="AA979" s="51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</row>
    <row r="980" spans="1:37" ht="15.75" customHeight="1" x14ac:dyDescent="0.2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  <c r="AA980" s="51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</row>
    <row r="981" spans="1:37" ht="15.75" customHeight="1" x14ac:dyDescent="0.2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  <c r="AA981" s="51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</row>
    <row r="982" spans="1:37" ht="15.75" customHeight="1" x14ac:dyDescent="0.2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  <c r="AA982" s="51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</row>
    <row r="983" spans="1:37" ht="15.75" customHeight="1" x14ac:dyDescent="0.2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  <c r="AA983" s="51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</row>
    <row r="984" spans="1:37" ht="15.75" customHeight="1" x14ac:dyDescent="0.2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  <c r="AA984" s="51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</row>
    <row r="985" spans="1:37" ht="15.75" customHeight="1" x14ac:dyDescent="0.2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  <c r="AA985" s="51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</row>
    <row r="986" spans="1:37" ht="15.75" customHeight="1" x14ac:dyDescent="0.2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  <c r="AA986" s="51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</row>
    <row r="987" spans="1:37" ht="15.75" customHeight="1" x14ac:dyDescent="0.2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  <c r="AA987" s="51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</row>
    <row r="988" spans="1:37" ht="15.75" customHeight="1" x14ac:dyDescent="0.2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  <c r="AA988" s="51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</row>
    <row r="989" spans="1:37" ht="15.75" customHeight="1" x14ac:dyDescent="0.2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  <c r="AA989" s="51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</row>
    <row r="990" spans="1:37" ht="15.75" customHeight="1" x14ac:dyDescent="0.2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  <c r="AA990" s="51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</row>
    <row r="991" spans="1:37" ht="15.75" customHeight="1" x14ac:dyDescent="0.2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  <c r="AA991" s="51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</row>
    <row r="992" spans="1:37" ht="15.75" customHeight="1" x14ac:dyDescent="0.2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  <c r="AA992" s="51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</row>
    <row r="993" spans="1:37" ht="15.75" customHeight="1" x14ac:dyDescent="0.2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  <c r="AA993" s="51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</row>
    <row r="994" spans="1:37" ht="15.75" customHeight="1" x14ac:dyDescent="0.2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  <c r="AA994" s="51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</row>
    <row r="995" spans="1:37" ht="15.75" customHeight="1" x14ac:dyDescent="0.2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  <c r="AA995" s="51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</row>
    <row r="996" spans="1:37" ht="15.75" customHeight="1" x14ac:dyDescent="0.2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  <c r="AA996" s="51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</row>
    <row r="997" spans="1:37" ht="15.75" customHeight="1" x14ac:dyDescent="0.2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  <c r="AA997" s="51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</row>
    <row r="998" spans="1:37" ht="15.75" customHeight="1" x14ac:dyDescent="0.2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  <c r="AA998" s="51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</row>
    <row r="999" spans="1:37" ht="15.75" customHeight="1" x14ac:dyDescent="0.2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  <c r="AA999" s="51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</row>
    <row r="1000" spans="1:37" ht="15.75" customHeight="1" x14ac:dyDescent="0.2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  <c r="AA1000" s="51"/>
      <c r="AB1000" s="51"/>
      <c r="AC1000" s="51"/>
      <c r="AD1000" s="51"/>
      <c r="AE1000" s="51"/>
      <c r="AF1000" s="51"/>
      <c r="AG1000" s="51"/>
      <c r="AH1000" s="51"/>
      <c r="AI1000" s="51"/>
      <c r="AJ1000" s="51"/>
      <c r="AK1000" s="51"/>
    </row>
  </sheetData>
  <mergeCells count="11">
    <mergeCell ref="D37:F37"/>
    <mergeCell ref="D38:F38"/>
    <mergeCell ref="D39:F39"/>
    <mergeCell ref="D40:F40"/>
    <mergeCell ref="A1:F1"/>
    <mergeCell ref="A2:F2"/>
    <mergeCell ref="A3:F3"/>
    <mergeCell ref="A32:F32"/>
    <mergeCell ref="B33:F33"/>
    <mergeCell ref="B35:F35"/>
    <mergeCell ref="D36:F36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2022-23</vt:lpstr>
      <vt:lpstr>Exempt 24-25</vt:lpstr>
      <vt:lpstr>Non-Exempt 24-25</vt:lpstr>
      <vt:lpstr>Possible New Positions</vt:lpstr>
      <vt:lpstr>Teacher Salary calcs forFY24-25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Katema Ballentine</dc:creator>
  <cp:lastModifiedBy>Microsoft Office User</cp:lastModifiedBy>
  <dcterms:created xsi:type="dcterms:W3CDTF">2019-05-03T18:59:54Z</dcterms:created>
  <dcterms:modified xsi:type="dcterms:W3CDTF">2024-04-19T22:56:41Z</dcterms:modified>
</cp:coreProperties>
</file>