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lient.Folders\TEACH Las Vegas\21-22\"/>
    </mc:Choice>
  </mc:AlternateContent>
  <xr:revisionPtr revIDLastSave="0" documentId="8_{DA571060-1F53-40FF-9A62-35F9832A39F0}" xr6:coauthVersionLast="47" xr6:coauthVersionMax="47" xr10:uidLastSave="{00000000-0000-0000-0000-000000000000}"/>
  <bookViews>
    <workbookView xWindow="-120" yWindow="-120" windowWidth="38640" windowHeight="15840" xr2:uid="{3574C173-0964-4D9C-976C-92EC307067A9}"/>
  </bookViews>
  <sheets>
    <sheet name="MYP" sheetId="1" r:id="rId1"/>
    <sheet name="FY22" sheetId="2" r:id="rId2"/>
    <sheet name="Exp Details" sheetId="3" r:id="rId3"/>
    <sheet name="Payroll" sheetId="4" r:id="rId4"/>
  </sheets>
  <externalReferences>
    <externalReference r:id="rId5"/>
  </externalReferences>
  <definedNames>
    <definedName name="_xlnm.Print_Area" localSheetId="1">'FY22'!$A$1:$V$152</definedName>
    <definedName name="_xlnm.Print_Area" localSheetId="0">MYP!$A$1:$O$161</definedName>
    <definedName name="_xlnm.Print_Titles" localSheetId="1">'FY22'!$1:$4</definedName>
    <definedName name="_xlnm.Print_Titles" localSheetId="0">MYP!$1:$4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3" i="4" l="1"/>
  <c r="G332" i="4"/>
  <c r="G331" i="4"/>
  <c r="G330" i="4"/>
  <c r="G308" i="4"/>
  <c r="G307" i="4"/>
  <c r="I307" i="4" s="1"/>
  <c r="K307" i="4" s="1"/>
  <c r="M307" i="4" s="1"/>
  <c r="O307" i="4" s="1"/>
  <c r="Q307" i="4" s="1"/>
  <c r="I306" i="4"/>
  <c r="G306" i="4"/>
  <c r="G305" i="4"/>
  <c r="I305" i="4" s="1"/>
  <c r="K305" i="4" s="1"/>
  <c r="I303" i="4"/>
  <c r="I302" i="4"/>
  <c r="K302" i="4" s="1"/>
  <c r="K301" i="4"/>
  <c r="M301" i="4" s="1"/>
  <c r="I301" i="4"/>
  <c r="M300" i="4"/>
  <c r="K300" i="4"/>
  <c r="I300" i="4"/>
  <c r="K299" i="4"/>
  <c r="I299" i="4"/>
  <c r="I297" i="4"/>
  <c r="I296" i="4"/>
  <c r="K296" i="4" s="1"/>
  <c r="M296" i="4" s="1"/>
  <c r="O296" i="4" s="1"/>
  <c r="Q296" i="4" s="1"/>
  <c r="G296" i="4"/>
  <c r="I295" i="4"/>
  <c r="K295" i="4" s="1"/>
  <c r="G295" i="4"/>
  <c r="I294" i="4"/>
  <c r="K294" i="4" s="1"/>
  <c r="M294" i="4" s="1"/>
  <c r="G294" i="4"/>
  <c r="G297" i="4" s="1"/>
  <c r="G289" i="4"/>
  <c r="F289" i="4"/>
  <c r="E289" i="4"/>
  <c r="C289" i="4"/>
  <c r="O287" i="4"/>
  <c r="Q287" i="4" s="1"/>
  <c r="J287" i="4"/>
  <c r="L287" i="4" s="1"/>
  <c r="N287" i="4" s="1"/>
  <c r="P287" i="4" s="1"/>
  <c r="I287" i="4"/>
  <c r="K287" i="4" s="1"/>
  <c r="M287" i="4" s="1"/>
  <c r="H287" i="4"/>
  <c r="M286" i="4"/>
  <c r="O286" i="4" s="1"/>
  <c r="Q286" i="4" s="1"/>
  <c r="I286" i="4"/>
  <c r="K286" i="4" s="1"/>
  <c r="H286" i="4"/>
  <c r="J286" i="4" s="1"/>
  <c r="L286" i="4" s="1"/>
  <c r="N286" i="4" s="1"/>
  <c r="P286" i="4" s="1"/>
  <c r="Q285" i="4"/>
  <c r="K285" i="4"/>
  <c r="M285" i="4" s="1"/>
  <c r="O285" i="4" s="1"/>
  <c r="I285" i="4"/>
  <c r="H285" i="4"/>
  <c r="J285" i="4" s="1"/>
  <c r="L285" i="4" s="1"/>
  <c r="N285" i="4" s="1"/>
  <c r="P285" i="4" s="1"/>
  <c r="O284" i="4"/>
  <c r="Q284" i="4" s="1"/>
  <c r="L284" i="4"/>
  <c r="N284" i="4" s="1"/>
  <c r="P284" i="4" s="1"/>
  <c r="I284" i="4"/>
  <c r="K284" i="4" s="1"/>
  <c r="M284" i="4" s="1"/>
  <c r="H284" i="4"/>
  <c r="J284" i="4" s="1"/>
  <c r="I283" i="4"/>
  <c r="K283" i="4" s="1"/>
  <c r="M283" i="4" s="1"/>
  <c r="O283" i="4" s="1"/>
  <c r="Q283" i="4" s="1"/>
  <c r="H283" i="4"/>
  <c r="J283" i="4" s="1"/>
  <c r="L283" i="4" s="1"/>
  <c r="N283" i="4" s="1"/>
  <c r="P283" i="4" s="1"/>
  <c r="K282" i="4"/>
  <c r="M282" i="4" s="1"/>
  <c r="O282" i="4" s="1"/>
  <c r="Q282" i="4" s="1"/>
  <c r="J282" i="4"/>
  <c r="L282" i="4" s="1"/>
  <c r="N282" i="4" s="1"/>
  <c r="P282" i="4" s="1"/>
  <c r="I282" i="4"/>
  <c r="H282" i="4"/>
  <c r="I281" i="4"/>
  <c r="K281" i="4" s="1"/>
  <c r="M281" i="4" s="1"/>
  <c r="O281" i="4" s="1"/>
  <c r="Q281" i="4" s="1"/>
  <c r="H281" i="4"/>
  <c r="J281" i="4" s="1"/>
  <c r="L281" i="4" s="1"/>
  <c r="N281" i="4" s="1"/>
  <c r="P281" i="4" s="1"/>
  <c r="M280" i="4"/>
  <c r="O280" i="4" s="1"/>
  <c r="Q280" i="4" s="1"/>
  <c r="K280" i="4"/>
  <c r="I280" i="4"/>
  <c r="H280" i="4"/>
  <c r="J280" i="4" s="1"/>
  <c r="L280" i="4" s="1"/>
  <c r="N280" i="4" s="1"/>
  <c r="P280" i="4" s="1"/>
  <c r="Q279" i="4"/>
  <c r="K279" i="4"/>
  <c r="M279" i="4" s="1"/>
  <c r="O279" i="4" s="1"/>
  <c r="J279" i="4"/>
  <c r="L279" i="4" s="1"/>
  <c r="N279" i="4" s="1"/>
  <c r="P279" i="4" s="1"/>
  <c r="I279" i="4"/>
  <c r="H279" i="4"/>
  <c r="O278" i="4"/>
  <c r="Q278" i="4" s="1"/>
  <c r="I278" i="4"/>
  <c r="K278" i="4" s="1"/>
  <c r="M278" i="4" s="1"/>
  <c r="H278" i="4"/>
  <c r="J278" i="4" s="1"/>
  <c r="L278" i="4" s="1"/>
  <c r="N278" i="4" s="1"/>
  <c r="P278" i="4" s="1"/>
  <c r="M277" i="4"/>
  <c r="O277" i="4" s="1"/>
  <c r="Q277" i="4" s="1"/>
  <c r="I277" i="4"/>
  <c r="K277" i="4" s="1"/>
  <c r="H277" i="4"/>
  <c r="J277" i="4" s="1"/>
  <c r="L277" i="4" s="1"/>
  <c r="N277" i="4" s="1"/>
  <c r="P277" i="4" s="1"/>
  <c r="K276" i="4"/>
  <c r="M276" i="4" s="1"/>
  <c r="O276" i="4" s="1"/>
  <c r="Q276" i="4" s="1"/>
  <c r="I276" i="4"/>
  <c r="H276" i="4"/>
  <c r="J276" i="4" s="1"/>
  <c r="L276" i="4" s="1"/>
  <c r="N276" i="4" s="1"/>
  <c r="P276" i="4" s="1"/>
  <c r="I275" i="4"/>
  <c r="K275" i="4" s="1"/>
  <c r="M275" i="4" s="1"/>
  <c r="O275" i="4" s="1"/>
  <c r="Q275" i="4" s="1"/>
  <c r="H275" i="4"/>
  <c r="J275" i="4" s="1"/>
  <c r="L275" i="4" s="1"/>
  <c r="N275" i="4" s="1"/>
  <c r="P275" i="4" s="1"/>
  <c r="N274" i="4"/>
  <c r="P274" i="4" s="1"/>
  <c r="M274" i="4"/>
  <c r="O274" i="4" s="1"/>
  <c r="Q274" i="4" s="1"/>
  <c r="K274" i="4"/>
  <c r="J274" i="4"/>
  <c r="L274" i="4" s="1"/>
  <c r="I274" i="4"/>
  <c r="H274" i="4"/>
  <c r="Q273" i="4"/>
  <c r="K273" i="4"/>
  <c r="M273" i="4" s="1"/>
  <c r="O273" i="4" s="1"/>
  <c r="J273" i="4"/>
  <c r="L273" i="4" s="1"/>
  <c r="N273" i="4" s="1"/>
  <c r="P273" i="4" s="1"/>
  <c r="I273" i="4"/>
  <c r="H273" i="4"/>
  <c r="O272" i="4"/>
  <c r="Q272" i="4" s="1"/>
  <c r="I272" i="4"/>
  <c r="K272" i="4" s="1"/>
  <c r="M272" i="4" s="1"/>
  <c r="H272" i="4"/>
  <c r="J272" i="4" s="1"/>
  <c r="L272" i="4" s="1"/>
  <c r="N272" i="4" s="1"/>
  <c r="P272" i="4" s="1"/>
  <c r="M271" i="4"/>
  <c r="O271" i="4" s="1"/>
  <c r="Q271" i="4" s="1"/>
  <c r="I271" i="4"/>
  <c r="K271" i="4" s="1"/>
  <c r="H271" i="4"/>
  <c r="J271" i="4" s="1"/>
  <c r="L271" i="4" s="1"/>
  <c r="N271" i="4" s="1"/>
  <c r="P271" i="4" s="1"/>
  <c r="K270" i="4"/>
  <c r="M270" i="4" s="1"/>
  <c r="O270" i="4" s="1"/>
  <c r="Q270" i="4" s="1"/>
  <c r="J270" i="4"/>
  <c r="L270" i="4" s="1"/>
  <c r="N270" i="4" s="1"/>
  <c r="P270" i="4" s="1"/>
  <c r="I270" i="4"/>
  <c r="H270" i="4"/>
  <c r="O269" i="4"/>
  <c r="Q269" i="4" s="1"/>
  <c r="L269" i="4"/>
  <c r="N269" i="4" s="1"/>
  <c r="P269" i="4" s="1"/>
  <c r="I269" i="4"/>
  <c r="K269" i="4" s="1"/>
  <c r="M269" i="4" s="1"/>
  <c r="H269" i="4"/>
  <c r="J269" i="4" s="1"/>
  <c r="M268" i="4"/>
  <c r="K268" i="4"/>
  <c r="I268" i="4"/>
  <c r="H268" i="4"/>
  <c r="G266" i="4"/>
  <c r="F266" i="4"/>
  <c r="E266" i="4"/>
  <c r="C266" i="4"/>
  <c r="M264" i="4"/>
  <c r="O264" i="4" s="1"/>
  <c r="Q264" i="4" s="1"/>
  <c r="K264" i="4"/>
  <c r="I264" i="4"/>
  <c r="H264" i="4"/>
  <c r="J264" i="4" s="1"/>
  <c r="L264" i="4" s="1"/>
  <c r="N264" i="4" s="1"/>
  <c r="P264" i="4" s="1"/>
  <c r="K263" i="4"/>
  <c r="M263" i="4" s="1"/>
  <c r="O263" i="4" s="1"/>
  <c r="Q263" i="4" s="1"/>
  <c r="J263" i="4"/>
  <c r="L263" i="4" s="1"/>
  <c r="N263" i="4" s="1"/>
  <c r="P263" i="4" s="1"/>
  <c r="I263" i="4"/>
  <c r="H263" i="4"/>
  <c r="I262" i="4"/>
  <c r="K262" i="4" s="1"/>
  <c r="M262" i="4" s="1"/>
  <c r="O262" i="4" s="1"/>
  <c r="Q262" i="4" s="1"/>
  <c r="H262" i="4"/>
  <c r="J262" i="4" s="1"/>
  <c r="L262" i="4" s="1"/>
  <c r="N262" i="4" s="1"/>
  <c r="P262" i="4" s="1"/>
  <c r="N261" i="4"/>
  <c r="P261" i="4" s="1"/>
  <c r="M261" i="4"/>
  <c r="O261" i="4" s="1"/>
  <c r="Q261" i="4" s="1"/>
  <c r="I261" i="4"/>
  <c r="K261" i="4" s="1"/>
  <c r="H261" i="4"/>
  <c r="J261" i="4" s="1"/>
  <c r="L261" i="4" s="1"/>
  <c r="Q260" i="4"/>
  <c r="K260" i="4"/>
  <c r="M260" i="4" s="1"/>
  <c r="O260" i="4" s="1"/>
  <c r="I260" i="4"/>
  <c r="H260" i="4"/>
  <c r="J260" i="4" s="1"/>
  <c r="L260" i="4" s="1"/>
  <c r="N260" i="4" s="1"/>
  <c r="P260" i="4" s="1"/>
  <c r="J259" i="4"/>
  <c r="L259" i="4" s="1"/>
  <c r="N259" i="4" s="1"/>
  <c r="P259" i="4" s="1"/>
  <c r="I259" i="4"/>
  <c r="K259" i="4" s="1"/>
  <c r="M259" i="4" s="1"/>
  <c r="O259" i="4" s="1"/>
  <c r="Q259" i="4" s="1"/>
  <c r="H259" i="4"/>
  <c r="P258" i="4"/>
  <c r="M258" i="4"/>
  <c r="O258" i="4" s="1"/>
  <c r="Q258" i="4" s="1"/>
  <c r="K258" i="4"/>
  <c r="I258" i="4"/>
  <c r="H258" i="4"/>
  <c r="J258" i="4" s="1"/>
  <c r="L258" i="4" s="1"/>
  <c r="N258" i="4" s="1"/>
  <c r="K257" i="4"/>
  <c r="M257" i="4" s="1"/>
  <c r="O257" i="4" s="1"/>
  <c r="Q257" i="4" s="1"/>
  <c r="I257" i="4"/>
  <c r="H257" i="4"/>
  <c r="J257" i="4" s="1"/>
  <c r="L257" i="4" s="1"/>
  <c r="N257" i="4" s="1"/>
  <c r="P257" i="4" s="1"/>
  <c r="P256" i="4"/>
  <c r="L256" i="4"/>
  <c r="N256" i="4" s="1"/>
  <c r="I256" i="4"/>
  <c r="K256" i="4" s="1"/>
  <c r="M256" i="4" s="1"/>
  <c r="O256" i="4" s="1"/>
  <c r="Q256" i="4" s="1"/>
  <c r="H256" i="4"/>
  <c r="J256" i="4" s="1"/>
  <c r="J255" i="4"/>
  <c r="L255" i="4" s="1"/>
  <c r="N255" i="4" s="1"/>
  <c r="P255" i="4" s="1"/>
  <c r="I255" i="4"/>
  <c r="K255" i="4" s="1"/>
  <c r="M255" i="4" s="1"/>
  <c r="O255" i="4" s="1"/>
  <c r="Q255" i="4" s="1"/>
  <c r="H255" i="4"/>
  <c r="K254" i="4"/>
  <c r="M254" i="4" s="1"/>
  <c r="O254" i="4" s="1"/>
  <c r="Q254" i="4" s="1"/>
  <c r="I254" i="4"/>
  <c r="H254" i="4"/>
  <c r="J254" i="4" s="1"/>
  <c r="L254" i="4" s="1"/>
  <c r="N254" i="4" s="1"/>
  <c r="P254" i="4" s="1"/>
  <c r="I253" i="4"/>
  <c r="K253" i="4" s="1"/>
  <c r="M253" i="4" s="1"/>
  <c r="O253" i="4" s="1"/>
  <c r="Q253" i="4" s="1"/>
  <c r="H253" i="4"/>
  <c r="J253" i="4" s="1"/>
  <c r="L253" i="4" s="1"/>
  <c r="N253" i="4" s="1"/>
  <c r="P253" i="4" s="1"/>
  <c r="M252" i="4"/>
  <c r="O252" i="4" s="1"/>
  <c r="Q252" i="4" s="1"/>
  <c r="K252" i="4"/>
  <c r="J252" i="4"/>
  <c r="L252" i="4" s="1"/>
  <c r="N252" i="4" s="1"/>
  <c r="P252" i="4" s="1"/>
  <c r="I252" i="4"/>
  <c r="H252" i="4"/>
  <c r="K251" i="4"/>
  <c r="M251" i="4" s="1"/>
  <c r="O251" i="4" s="1"/>
  <c r="Q251" i="4" s="1"/>
  <c r="I251" i="4"/>
  <c r="H251" i="4"/>
  <c r="J251" i="4" s="1"/>
  <c r="L251" i="4" s="1"/>
  <c r="N251" i="4" s="1"/>
  <c r="P251" i="4" s="1"/>
  <c r="O250" i="4"/>
  <c r="Q250" i="4" s="1"/>
  <c r="I250" i="4"/>
  <c r="K250" i="4" s="1"/>
  <c r="M250" i="4" s="1"/>
  <c r="H250" i="4"/>
  <c r="J250" i="4" s="1"/>
  <c r="L250" i="4" s="1"/>
  <c r="N250" i="4" s="1"/>
  <c r="P250" i="4" s="1"/>
  <c r="M249" i="4"/>
  <c r="O249" i="4" s="1"/>
  <c r="Q249" i="4" s="1"/>
  <c r="I249" i="4"/>
  <c r="K249" i="4" s="1"/>
  <c r="H249" i="4"/>
  <c r="J249" i="4" s="1"/>
  <c r="L249" i="4" s="1"/>
  <c r="N249" i="4" s="1"/>
  <c r="P249" i="4" s="1"/>
  <c r="Q248" i="4"/>
  <c r="P248" i="4"/>
  <c r="K248" i="4"/>
  <c r="M248" i="4" s="1"/>
  <c r="O248" i="4" s="1"/>
  <c r="I248" i="4"/>
  <c r="H248" i="4"/>
  <c r="J248" i="4" s="1"/>
  <c r="L248" i="4" s="1"/>
  <c r="N248" i="4" s="1"/>
  <c r="J247" i="4"/>
  <c r="L247" i="4" s="1"/>
  <c r="N247" i="4" s="1"/>
  <c r="P247" i="4" s="1"/>
  <c r="I247" i="4"/>
  <c r="K247" i="4" s="1"/>
  <c r="H247" i="4"/>
  <c r="M246" i="4"/>
  <c r="O246" i="4" s="1"/>
  <c r="Q246" i="4" s="1"/>
  <c r="L246" i="4"/>
  <c r="N246" i="4" s="1"/>
  <c r="P246" i="4" s="1"/>
  <c r="K246" i="4"/>
  <c r="I246" i="4"/>
  <c r="H246" i="4"/>
  <c r="J246" i="4" s="1"/>
  <c r="K245" i="4"/>
  <c r="M245" i="4" s="1"/>
  <c r="I245" i="4"/>
  <c r="H245" i="4"/>
  <c r="J245" i="4" s="1"/>
  <c r="G243" i="4"/>
  <c r="F243" i="4"/>
  <c r="E243" i="4"/>
  <c r="C243" i="4"/>
  <c r="K241" i="4"/>
  <c r="M241" i="4" s="1"/>
  <c r="O241" i="4" s="1"/>
  <c r="Q241" i="4" s="1"/>
  <c r="J241" i="4"/>
  <c r="L241" i="4" s="1"/>
  <c r="N241" i="4" s="1"/>
  <c r="P241" i="4" s="1"/>
  <c r="I241" i="4"/>
  <c r="H241" i="4"/>
  <c r="J240" i="4"/>
  <c r="L240" i="4" s="1"/>
  <c r="N240" i="4" s="1"/>
  <c r="P240" i="4" s="1"/>
  <c r="I240" i="4"/>
  <c r="K240" i="4" s="1"/>
  <c r="M240" i="4" s="1"/>
  <c r="O240" i="4" s="1"/>
  <c r="Q240" i="4" s="1"/>
  <c r="H240" i="4"/>
  <c r="M239" i="4"/>
  <c r="O239" i="4" s="1"/>
  <c r="Q239" i="4" s="1"/>
  <c r="J239" i="4"/>
  <c r="L239" i="4" s="1"/>
  <c r="N239" i="4" s="1"/>
  <c r="P239" i="4" s="1"/>
  <c r="I239" i="4"/>
  <c r="K239" i="4" s="1"/>
  <c r="H239" i="4"/>
  <c r="Q238" i="4"/>
  <c r="L238" i="4"/>
  <c r="N238" i="4" s="1"/>
  <c r="P238" i="4" s="1"/>
  <c r="K238" i="4"/>
  <c r="M238" i="4" s="1"/>
  <c r="O238" i="4" s="1"/>
  <c r="I238" i="4"/>
  <c r="H238" i="4"/>
  <c r="J238" i="4" s="1"/>
  <c r="O237" i="4"/>
  <c r="Q237" i="4" s="1"/>
  <c r="I237" i="4"/>
  <c r="K237" i="4" s="1"/>
  <c r="M237" i="4" s="1"/>
  <c r="H237" i="4"/>
  <c r="J237" i="4" s="1"/>
  <c r="L237" i="4" s="1"/>
  <c r="N237" i="4" s="1"/>
  <c r="P237" i="4" s="1"/>
  <c r="M236" i="4"/>
  <c r="O236" i="4" s="1"/>
  <c r="Q236" i="4" s="1"/>
  <c r="L236" i="4"/>
  <c r="N236" i="4" s="1"/>
  <c r="P236" i="4" s="1"/>
  <c r="K236" i="4"/>
  <c r="J236" i="4"/>
  <c r="I236" i="4"/>
  <c r="H236" i="4"/>
  <c r="N235" i="4"/>
  <c r="P235" i="4" s="1"/>
  <c r="L235" i="4"/>
  <c r="K235" i="4"/>
  <c r="M235" i="4" s="1"/>
  <c r="O235" i="4" s="1"/>
  <c r="Q235" i="4" s="1"/>
  <c r="I235" i="4"/>
  <c r="H235" i="4"/>
  <c r="J235" i="4" s="1"/>
  <c r="P234" i="4"/>
  <c r="O234" i="4"/>
  <c r="Q234" i="4" s="1"/>
  <c r="N234" i="4"/>
  <c r="I234" i="4"/>
  <c r="K234" i="4" s="1"/>
  <c r="M234" i="4" s="1"/>
  <c r="H234" i="4"/>
  <c r="J234" i="4" s="1"/>
  <c r="L234" i="4" s="1"/>
  <c r="J233" i="4"/>
  <c r="L233" i="4" s="1"/>
  <c r="N233" i="4" s="1"/>
  <c r="P233" i="4" s="1"/>
  <c r="I233" i="4"/>
  <c r="K233" i="4" s="1"/>
  <c r="M233" i="4" s="1"/>
  <c r="O233" i="4" s="1"/>
  <c r="Q233" i="4" s="1"/>
  <c r="H233" i="4"/>
  <c r="K232" i="4"/>
  <c r="M232" i="4" s="1"/>
  <c r="O232" i="4" s="1"/>
  <c r="Q232" i="4" s="1"/>
  <c r="J232" i="4"/>
  <c r="L232" i="4" s="1"/>
  <c r="N232" i="4" s="1"/>
  <c r="P232" i="4" s="1"/>
  <c r="I232" i="4"/>
  <c r="H232" i="4"/>
  <c r="O231" i="4"/>
  <c r="Q231" i="4" s="1"/>
  <c r="L231" i="4"/>
  <c r="N231" i="4" s="1"/>
  <c r="P231" i="4" s="1"/>
  <c r="J231" i="4"/>
  <c r="I231" i="4"/>
  <c r="K231" i="4" s="1"/>
  <c r="M231" i="4" s="1"/>
  <c r="H231" i="4"/>
  <c r="N230" i="4"/>
  <c r="P230" i="4" s="1"/>
  <c r="M230" i="4"/>
  <c r="O230" i="4" s="1"/>
  <c r="Q230" i="4" s="1"/>
  <c r="K230" i="4"/>
  <c r="I230" i="4"/>
  <c r="H230" i="4"/>
  <c r="J230" i="4" s="1"/>
  <c r="L230" i="4" s="1"/>
  <c r="Q229" i="4"/>
  <c r="K229" i="4"/>
  <c r="M229" i="4" s="1"/>
  <c r="O229" i="4" s="1"/>
  <c r="I229" i="4"/>
  <c r="H229" i="4"/>
  <c r="J229" i="4" s="1"/>
  <c r="L229" i="4" s="1"/>
  <c r="N229" i="4" s="1"/>
  <c r="P229" i="4" s="1"/>
  <c r="O228" i="4"/>
  <c r="Q228" i="4" s="1"/>
  <c r="J228" i="4"/>
  <c r="L228" i="4" s="1"/>
  <c r="N228" i="4" s="1"/>
  <c r="P228" i="4" s="1"/>
  <c r="I228" i="4"/>
  <c r="K228" i="4" s="1"/>
  <c r="M228" i="4" s="1"/>
  <c r="H228" i="4"/>
  <c r="M227" i="4"/>
  <c r="O227" i="4" s="1"/>
  <c r="Q227" i="4" s="1"/>
  <c r="I227" i="4"/>
  <c r="K227" i="4" s="1"/>
  <c r="H227" i="4"/>
  <c r="J227" i="4" s="1"/>
  <c r="L227" i="4" s="1"/>
  <c r="N227" i="4" s="1"/>
  <c r="P227" i="4" s="1"/>
  <c r="Q226" i="4"/>
  <c r="K226" i="4"/>
  <c r="M226" i="4" s="1"/>
  <c r="O226" i="4" s="1"/>
  <c r="I226" i="4"/>
  <c r="H226" i="4"/>
  <c r="J226" i="4" s="1"/>
  <c r="L226" i="4" s="1"/>
  <c r="N226" i="4" s="1"/>
  <c r="P226" i="4" s="1"/>
  <c r="I225" i="4"/>
  <c r="K225" i="4" s="1"/>
  <c r="M225" i="4" s="1"/>
  <c r="O225" i="4" s="1"/>
  <c r="Q225" i="4" s="1"/>
  <c r="H225" i="4"/>
  <c r="J225" i="4" s="1"/>
  <c r="L225" i="4" s="1"/>
  <c r="N225" i="4" s="1"/>
  <c r="P225" i="4" s="1"/>
  <c r="M224" i="4"/>
  <c r="O224" i="4" s="1"/>
  <c r="Q224" i="4" s="1"/>
  <c r="K224" i="4"/>
  <c r="J224" i="4"/>
  <c r="L224" i="4" s="1"/>
  <c r="N224" i="4" s="1"/>
  <c r="P224" i="4" s="1"/>
  <c r="I224" i="4"/>
  <c r="H224" i="4"/>
  <c r="Q223" i="4"/>
  <c r="L223" i="4"/>
  <c r="N223" i="4" s="1"/>
  <c r="P223" i="4" s="1"/>
  <c r="K223" i="4"/>
  <c r="M223" i="4" s="1"/>
  <c r="O223" i="4" s="1"/>
  <c r="I223" i="4"/>
  <c r="H223" i="4"/>
  <c r="J223" i="4" s="1"/>
  <c r="I222" i="4"/>
  <c r="K222" i="4" s="1"/>
  <c r="H222" i="4"/>
  <c r="G220" i="4"/>
  <c r="F220" i="4"/>
  <c r="E220" i="4"/>
  <c r="C220" i="4"/>
  <c r="O218" i="4"/>
  <c r="Q218" i="4" s="1"/>
  <c r="I218" i="4"/>
  <c r="K218" i="4" s="1"/>
  <c r="M218" i="4" s="1"/>
  <c r="H218" i="4"/>
  <c r="J218" i="4" s="1"/>
  <c r="L218" i="4" s="1"/>
  <c r="N218" i="4" s="1"/>
  <c r="P218" i="4" s="1"/>
  <c r="I217" i="4"/>
  <c r="K217" i="4" s="1"/>
  <c r="M217" i="4" s="1"/>
  <c r="O217" i="4" s="1"/>
  <c r="Q217" i="4" s="1"/>
  <c r="H217" i="4"/>
  <c r="J217" i="4" s="1"/>
  <c r="L217" i="4" s="1"/>
  <c r="N217" i="4" s="1"/>
  <c r="P217" i="4" s="1"/>
  <c r="Q216" i="4"/>
  <c r="K216" i="4"/>
  <c r="M216" i="4" s="1"/>
  <c r="O216" i="4" s="1"/>
  <c r="J216" i="4"/>
  <c r="L216" i="4" s="1"/>
  <c r="N216" i="4" s="1"/>
  <c r="P216" i="4" s="1"/>
  <c r="I216" i="4"/>
  <c r="H216" i="4"/>
  <c r="P215" i="4"/>
  <c r="I215" i="4"/>
  <c r="K215" i="4" s="1"/>
  <c r="M215" i="4" s="1"/>
  <c r="O215" i="4" s="1"/>
  <c r="Q215" i="4" s="1"/>
  <c r="H215" i="4"/>
  <c r="J215" i="4" s="1"/>
  <c r="L215" i="4" s="1"/>
  <c r="N215" i="4" s="1"/>
  <c r="P214" i="4"/>
  <c r="M214" i="4"/>
  <c r="O214" i="4" s="1"/>
  <c r="Q214" i="4" s="1"/>
  <c r="K214" i="4"/>
  <c r="J214" i="4"/>
  <c r="L214" i="4" s="1"/>
  <c r="N214" i="4" s="1"/>
  <c r="I214" i="4"/>
  <c r="H214" i="4"/>
  <c r="M213" i="4"/>
  <c r="O213" i="4" s="1"/>
  <c r="Q213" i="4" s="1"/>
  <c r="I213" i="4"/>
  <c r="K213" i="4" s="1"/>
  <c r="H213" i="4"/>
  <c r="J213" i="4" s="1"/>
  <c r="L213" i="4" s="1"/>
  <c r="N213" i="4" s="1"/>
  <c r="P213" i="4" s="1"/>
  <c r="K212" i="4"/>
  <c r="M212" i="4" s="1"/>
  <c r="O212" i="4" s="1"/>
  <c r="Q212" i="4" s="1"/>
  <c r="J212" i="4"/>
  <c r="L212" i="4" s="1"/>
  <c r="N212" i="4" s="1"/>
  <c r="P212" i="4" s="1"/>
  <c r="I212" i="4"/>
  <c r="H212" i="4"/>
  <c r="M211" i="4"/>
  <c r="O211" i="4" s="1"/>
  <c r="Q211" i="4" s="1"/>
  <c r="L211" i="4"/>
  <c r="N211" i="4" s="1"/>
  <c r="P211" i="4" s="1"/>
  <c r="J211" i="4"/>
  <c r="I211" i="4"/>
  <c r="K211" i="4" s="1"/>
  <c r="H211" i="4"/>
  <c r="P210" i="4"/>
  <c r="O210" i="4"/>
  <c r="Q210" i="4" s="1"/>
  <c r="K210" i="4"/>
  <c r="M210" i="4" s="1"/>
  <c r="I210" i="4"/>
  <c r="H210" i="4"/>
  <c r="J210" i="4" s="1"/>
  <c r="L210" i="4" s="1"/>
  <c r="N210" i="4" s="1"/>
  <c r="M209" i="4"/>
  <c r="O209" i="4" s="1"/>
  <c r="Q209" i="4" s="1"/>
  <c r="J209" i="4"/>
  <c r="L209" i="4" s="1"/>
  <c r="N209" i="4" s="1"/>
  <c r="P209" i="4" s="1"/>
  <c r="I209" i="4"/>
  <c r="K209" i="4" s="1"/>
  <c r="H209" i="4"/>
  <c r="M208" i="4"/>
  <c r="O208" i="4" s="1"/>
  <c r="Q208" i="4" s="1"/>
  <c r="K208" i="4"/>
  <c r="I208" i="4"/>
  <c r="H208" i="4"/>
  <c r="J208" i="4" s="1"/>
  <c r="L208" i="4" s="1"/>
  <c r="N208" i="4" s="1"/>
  <c r="P208" i="4" s="1"/>
  <c r="M207" i="4"/>
  <c r="O207" i="4" s="1"/>
  <c r="Q207" i="4" s="1"/>
  <c r="L207" i="4"/>
  <c r="N207" i="4" s="1"/>
  <c r="P207" i="4" s="1"/>
  <c r="K207" i="4"/>
  <c r="J207" i="4"/>
  <c r="I207" i="4"/>
  <c r="H207" i="4"/>
  <c r="P206" i="4"/>
  <c r="I206" i="4"/>
  <c r="K206" i="4" s="1"/>
  <c r="M206" i="4" s="1"/>
  <c r="O206" i="4" s="1"/>
  <c r="Q206" i="4" s="1"/>
  <c r="H206" i="4"/>
  <c r="J206" i="4" s="1"/>
  <c r="L206" i="4" s="1"/>
  <c r="N206" i="4" s="1"/>
  <c r="I205" i="4"/>
  <c r="K205" i="4" s="1"/>
  <c r="M205" i="4" s="1"/>
  <c r="O205" i="4" s="1"/>
  <c r="Q205" i="4" s="1"/>
  <c r="H205" i="4"/>
  <c r="J205" i="4" s="1"/>
  <c r="L205" i="4" s="1"/>
  <c r="N205" i="4" s="1"/>
  <c r="P205" i="4" s="1"/>
  <c r="K204" i="4"/>
  <c r="M204" i="4" s="1"/>
  <c r="O204" i="4" s="1"/>
  <c r="Q204" i="4" s="1"/>
  <c r="I204" i="4"/>
  <c r="H204" i="4"/>
  <c r="J204" i="4" s="1"/>
  <c r="L204" i="4" s="1"/>
  <c r="N204" i="4" s="1"/>
  <c r="P204" i="4" s="1"/>
  <c r="M203" i="4"/>
  <c r="O203" i="4" s="1"/>
  <c r="Q203" i="4" s="1"/>
  <c r="J203" i="4"/>
  <c r="L203" i="4" s="1"/>
  <c r="N203" i="4" s="1"/>
  <c r="P203" i="4" s="1"/>
  <c r="I203" i="4"/>
  <c r="K203" i="4" s="1"/>
  <c r="H203" i="4"/>
  <c r="L202" i="4"/>
  <c r="N202" i="4" s="1"/>
  <c r="P202" i="4" s="1"/>
  <c r="K202" i="4"/>
  <c r="M202" i="4" s="1"/>
  <c r="O202" i="4" s="1"/>
  <c r="Q202" i="4" s="1"/>
  <c r="I202" i="4"/>
  <c r="H202" i="4"/>
  <c r="J202" i="4" s="1"/>
  <c r="N201" i="4"/>
  <c r="P201" i="4" s="1"/>
  <c r="I201" i="4"/>
  <c r="K201" i="4" s="1"/>
  <c r="M201" i="4" s="1"/>
  <c r="O201" i="4" s="1"/>
  <c r="Q201" i="4" s="1"/>
  <c r="H201" i="4"/>
  <c r="J201" i="4" s="1"/>
  <c r="L201" i="4" s="1"/>
  <c r="O200" i="4"/>
  <c r="Q200" i="4" s="1"/>
  <c r="L200" i="4"/>
  <c r="N200" i="4" s="1"/>
  <c r="P200" i="4" s="1"/>
  <c r="K200" i="4"/>
  <c r="M200" i="4" s="1"/>
  <c r="J200" i="4"/>
  <c r="I200" i="4"/>
  <c r="H200" i="4"/>
  <c r="I199" i="4"/>
  <c r="H199" i="4"/>
  <c r="J199" i="4" s="1"/>
  <c r="L199" i="4" s="1"/>
  <c r="G197" i="4"/>
  <c r="F197" i="4"/>
  <c r="E197" i="4"/>
  <c r="C197" i="4"/>
  <c r="Q195" i="4"/>
  <c r="I195" i="4"/>
  <c r="K195" i="4" s="1"/>
  <c r="M195" i="4" s="1"/>
  <c r="O195" i="4" s="1"/>
  <c r="H195" i="4"/>
  <c r="J195" i="4" s="1"/>
  <c r="L195" i="4" s="1"/>
  <c r="N195" i="4" s="1"/>
  <c r="P195" i="4" s="1"/>
  <c r="K194" i="4"/>
  <c r="M194" i="4" s="1"/>
  <c r="O194" i="4" s="1"/>
  <c r="Q194" i="4" s="1"/>
  <c r="I194" i="4"/>
  <c r="H194" i="4"/>
  <c r="J194" i="4" s="1"/>
  <c r="L194" i="4" s="1"/>
  <c r="N194" i="4" s="1"/>
  <c r="P194" i="4" s="1"/>
  <c r="Q193" i="4"/>
  <c r="J193" i="4"/>
  <c r="L193" i="4" s="1"/>
  <c r="N193" i="4" s="1"/>
  <c r="P193" i="4" s="1"/>
  <c r="I193" i="4"/>
  <c r="K193" i="4" s="1"/>
  <c r="M193" i="4" s="1"/>
  <c r="O193" i="4" s="1"/>
  <c r="H193" i="4"/>
  <c r="K192" i="4"/>
  <c r="M192" i="4" s="1"/>
  <c r="O192" i="4" s="1"/>
  <c r="Q192" i="4" s="1"/>
  <c r="I192" i="4"/>
  <c r="H192" i="4"/>
  <c r="J192" i="4" s="1"/>
  <c r="L192" i="4" s="1"/>
  <c r="N192" i="4" s="1"/>
  <c r="P192" i="4" s="1"/>
  <c r="K191" i="4"/>
  <c r="M191" i="4" s="1"/>
  <c r="O191" i="4" s="1"/>
  <c r="Q191" i="4" s="1"/>
  <c r="J191" i="4"/>
  <c r="L191" i="4" s="1"/>
  <c r="N191" i="4" s="1"/>
  <c r="P191" i="4" s="1"/>
  <c r="I191" i="4"/>
  <c r="H191" i="4"/>
  <c r="I190" i="4"/>
  <c r="K190" i="4" s="1"/>
  <c r="M190" i="4" s="1"/>
  <c r="O190" i="4" s="1"/>
  <c r="Q190" i="4" s="1"/>
  <c r="H190" i="4"/>
  <c r="J190" i="4" s="1"/>
  <c r="L190" i="4" s="1"/>
  <c r="N190" i="4" s="1"/>
  <c r="P190" i="4" s="1"/>
  <c r="K189" i="4"/>
  <c r="M189" i="4" s="1"/>
  <c r="O189" i="4" s="1"/>
  <c r="Q189" i="4" s="1"/>
  <c r="I189" i="4"/>
  <c r="H189" i="4"/>
  <c r="J189" i="4" s="1"/>
  <c r="L189" i="4" s="1"/>
  <c r="N189" i="4" s="1"/>
  <c r="P189" i="4" s="1"/>
  <c r="L188" i="4"/>
  <c r="N188" i="4" s="1"/>
  <c r="P188" i="4" s="1"/>
  <c r="J188" i="4"/>
  <c r="I188" i="4"/>
  <c r="K188" i="4" s="1"/>
  <c r="M188" i="4" s="1"/>
  <c r="O188" i="4" s="1"/>
  <c r="Q188" i="4" s="1"/>
  <c r="H188" i="4"/>
  <c r="I187" i="4"/>
  <c r="K187" i="4" s="1"/>
  <c r="M187" i="4" s="1"/>
  <c r="O187" i="4" s="1"/>
  <c r="Q187" i="4" s="1"/>
  <c r="H187" i="4"/>
  <c r="J187" i="4" s="1"/>
  <c r="L187" i="4" s="1"/>
  <c r="N187" i="4" s="1"/>
  <c r="P187" i="4" s="1"/>
  <c r="K186" i="4"/>
  <c r="M186" i="4" s="1"/>
  <c r="O186" i="4" s="1"/>
  <c r="Q186" i="4" s="1"/>
  <c r="I186" i="4"/>
  <c r="H186" i="4"/>
  <c r="J186" i="4" s="1"/>
  <c r="L186" i="4" s="1"/>
  <c r="N186" i="4" s="1"/>
  <c r="P186" i="4" s="1"/>
  <c r="L185" i="4"/>
  <c r="N185" i="4" s="1"/>
  <c r="P185" i="4" s="1"/>
  <c r="K185" i="4"/>
  <c r="M185" i="4" s="1"/>
  <c r="O185" i="4" s="1"/>
  <c r="Q185" i="4" s="1"/>
  <c r="J185" i="4"/>
  <c r="I185" i="4"/>
  <c r="H185" i="4"/>
  <c r="O184" i="4"/>
  <c r="Q184" i="4" s="1"/>
  <c r="I184" i="4"/>
  <c r="K184" i="4" s="1"/>
  <c r="M184" i="4" s="1"/>
  <c r="H184" i="4"/>
  <c r="J184" i="4" s="1"/>
  <c r="L184" i="4" s="1"/>
  <c r="N184" i="4" s="1"/>
  <c r="P184" i="4" s="1"/>
  <c r="K183" i="4"/>
  <c r="M183" i="4" s="1"/>
  <c r="O183" i="4" s="1"/>
  <c r="Q183" i="4" s="1"/>
  <c r="I183" i="4"/>
  <c r="H183" i="4"/>
  <c r="J183" i="4" s="1"/>
  <c r="L183" i="4" s="1"/>
  <c r="N183" i="4" s="1"/>
  <c r="P183" i="4" s="1"/>
  <c r="L182" i="4"/>
  <c r="N182" i="4" s="1"/>
  <c r="P182" i="4" s="1"/>
  <c r="K182" i="4"/>
  <c r="M182" i="4" s="1"/>
  <c r="O182" i="4" s="1"/>
  <c r="Q182" i="4" s="1"/>
  <c r="J182" i="4"/>
  <c r="I182" i="4"/>
  <c r="H182" i="4"/>
  <c r="N181" i="4"/>
  <c r="P181" i="4" s="1"/>
  <c r="I181" i="4"/>
  <c r="K181" i="4" s="1"/>
  <c r="M181" i="4" s="1"/>
  <c r="O181" i="4" s="1"/>
  <c r="Q181" i="4" s="1"/>
  <c r="H181" i="4"/>
  <c r="J181" i="4" s="1"/>
  <c r="L181" i="4" s="1"/>
  <c r="I180" i="4"/>
  <c r="K180" i="4" s="1"/>
  <c r="M180" i="4" s="1"/>
  <c r="O180" i="4" s="1"/>
  <c r="Q180" i="4" s="1"/>
  <c r="H180" i="4"/>
  <c r="J180" i="4" s="1"/>
  <c r="L180" i="4" s="1"/>
  <c r="N180" i="4" s="1"/>
  <c r="P180" i="4" s="1"/>
  <c r="K179" i="4"/>
  <c r="M179" i="4" s="1"/>
  <c r="O179" i="4" s="1"/>
  <c r="Q179" i="4" s="1"/>
  <c r="J179" i="4"/>
  <c r="L179" i="4" s="1"/>
  <c r="N179" i="4" s="1"/>
  <c r="P179" i="4" s="1"/>
  <c r="I179" i="4"/>
  <c r="H179" i="4"/>
  <c r="I178" i="4"/>
  <c r="K178" i="4" s="1"/>
  <c r="M178" i="4" s="1"/>
  <c r="O178" i="4" s="1"/>
  <c r="Q178" i="4" s="1"/>
  <c r="H178" i="4"/>
  <c r="J178" i="4" s="1"/>
  <c r="L178" i="4" s="1"/>
  <c r="N178" i="4" s="1"/>
  <c r="P178" i="4" s="1"/>
  <c r="K177" i="4"/>
  <c r="M177" i="4" s="1"/>
  <c r="O177" i="4" s="1"/>
  <c r="Q177" i="4" s="1"/>
  <c r="I177" i="4"/>
  <c r="H177" i="4"/>
  <c r="J177" i="4" s="1"/>
  <c r="L177" i="4" s="1"/>
  <c r="N177" i="4" s="1"/>
  <c r="P177" i="4" s="1"/>
  <c r="L176" i="4"/>
  <c r="J176" i="4"/>
  <c r="I176" i="4"/>
  <c r="H176" i="4"/>
  <c r="I174" i="4"/>
  <c r="H174" i="4"/>
  <c r="G174" i="4"/>
  <c r="F174" i="4"/>
  <c r="E174" i="4"/>
  <c r="C174" i="4"/>
  <c r="J172" i="4"/>
  <c r="L172" i="4" s="1"/>
  <c r="N172" i="4" s="1"/>
  <c r="P172" i="4" s="1"/>
  <c r="I172" i="4"/>
  <c r="K172" i="4" s="1"/>
  <c r="M172" i="4" s="1"/>
  <c r="O172" i="4" s="1"/>
  <c r="Q172" i="4" s="1"/>
  <c r="H172" i="4"/>
  <c r="O171" i="4"/>
  <c r="Q171" i="4" s="1"/>
  <c r="K171" i="4"/>
  <c r="M171" i="4" s="1"/>
  <c r="J171" i="4"/>
  <c r="L171" i="4" s="1"/>
  <c r="N171" i="4" s="1"/>
  <c r="P171" i="4" s="1"/>
  <c r="I171" i="4"/>
  <c r="H171" i="4"/>
  <c r="L170" i="4"/>
  <c r="N170" i="4" s="1"/>
  <c r="P170" i="4" s="1"/>
  <c r="I170" i="4"/>
  <c r="K170" i="4" s="1"/>
  <c r="M170" i="4" s="1"/>
  <c r="O170" i="4" s="1"/>
  <c r="Q170" i="4" s="1"/>
  <c r="H170" i="4"/>
  <c r="J170" i="4" s="1"/>
  <c r="P169" i="4"/>
  <c r="J169" i="4"/>
  <c r="L169" i="4" s="1"/>
  <c r="N169" i="4" s="1"/>
  <c r="I169" i="4"/>
  <c r="K169" i="4" s="1"/>
  <c r="M169" i="4" s="1"/>
  <c r="O169" i="4" s="1"/>
  <c r="Q169" i="4" s="1"/>
  <c r="H169" i="4"/>
  <c r="J168" i="4"/>
  <c r="L168" i="4" s="1"/>
  <c r="N168" i="4" s="1"/>
  <c r="P168" i="4" s="1"/>
  <c r="I168" i="4"/>
  <c r="K168" i="4" s="1"/>
  <c r="M168" i="4" s="1"/>
  <c r="O168" i="4" s="1"/>
  <c r="Q168" i="4" s="1"/>
  <c r="H168" i="4"/>
  <c r="M167" i="4"/>
  <c r="O167" i="4" s="1"/>
  <c r="Q167" i="4" s="1"/>
  <c r="L167" i="4"/>
  <c r="N167" i="4" s="1"/>
  <c r="P167" i="4" s="1"/>
  <c r="K167" i="4"/>
  <c r="I167" i="4"/>
  <c r="H167" i="4"/>
  <c r="J167" i="4" s="1"/>
  <c r="J166" i="4"/>
  <c r="L166" i="4" s="1"/>
  <c r="N166" i="4" s="1"/>
  <c r="P166" i="4" s="1"/>
  <c r="I166" i="4"/>
  <c r="K166" i="4" s="1"/>
  <c r="M166" i="4" s="1"/>
  <c r="O166" i="4" s="1"/>
  <c r="Q166" i="4" s="1"/>
  <c r="H166" i="4"/>
  <c r="M165" i="4"/>
  <c r="O165" i="4" s="1"/>
  <c r="Q165" i="4" s="1"/>
  <c r="K165" i="4"/>
  <c r="J165" i="4"/>
  <c r="L165" i="4" s="1"/>
  <c r="N165" i="4" s="1"/>
  <c r="P165" i="4" s="1"/>
  <c r="I165" i="4"/>
  <c r="H165" i="4"/>
  <c r="L164" i="4"/>
  <c r="N164" i="4" s="1"/>
  <c r="P164" i="4" s="1"/>
  <c r="I164" i="4"/>
  <c r="K164" i="4" s="1"/>
  <c r="M164" i="4" s="1"/>
  <c r="O164" i="4" s="1"/>
  <c r="Q164" i="4" s="1"/>
  <c r="H164" i="4"/>
  <c r="J164" i="4" s="1"/>
  <c r="O163" i="4"/>
  <c r="Q163" i="4" s="1"/>
  <c r="J163" i="4"/>
  <c r="L163" i="4" s="1"/>
  <c r="N163" i="4" s="1"/>
  <c r="P163" i="4" s="1"/>
  <c r="I163" i="4"/>
  <c r="K163" i="4" s="1"/>
  <c r="M163" i="4" s="1"/>
  <c r="H163" i="4"/>
  <c r="J162" i="4"/>
  <c r="L162" i="4" s="1"/>
  <c r="N162" i="4" s="1"/>
  <c r="P162" i="4" s="1"/>
  <c r="I162" i="4"/>
  <c r="K162" i="4" s="1"/>
  <c r="M162" i="4" s="1"/>
  <c r="O162" i="4" s="1"/>
  <c r="Q162" i="4" s="1"/>
  <c r="H162" i="4"/>
  <c r="M161" i="4"/>
  <c r="O161" i="4" s="1"/>
  <c r="Q161" i="4" s="1"/>
  <c r="L161" i="4"/>
  <c r="N161" i="4" s="1"/>
  <c r="P161" i="4" s="1"/>
  <c r="K161" i="4"/>
  <c r="I161" i="4"/>
  <c r="H161" i="4"/>
  <c r="J161" i="4" s="1"/>
  <c r="J160" i="4"/>
  <c r="L160" i="4" s="1"/>
  <c r="N160" i="4" s="1"/>
  <c r="P160" i="4" s="1"/>
  <c r="I160" i="4"/>
  <c r="K160" i="4" s="1"/>
  <c r="M160" i="4" s="1"/>
  <c r="O160" i="4" s="1"/>
  <c r="Q160" i="4" s="1"/>
  <c r="H160" i="4"/>
  <c r="K159" i="4"/>
  <c r="M159" i="4" s="1"/>
  <c r="O159" i="4" s="1"/>
  <c r="Q159" i="4" s="1"/>
  <c r="J159" i="4"/>
  <c r="L159" i="4" s="1"/>
  <c r="N159" i="4" s="1"/>
  <c r="P159" i="4" s="1"/>
  <c r="I159" i="4"/>
  <c r="H159" i="4"/>
  <c r="N158" i="4"/>
  <c r="P158" i="4" s="1"/>
  <c r="L158" i="4"/>
  <c r="I158" i="4"/>
  <c r="K158" i="4" s="1"/>
  <c r="M158" i="4" s="1"/>
  <c r="O158" i="4" s="1"/>
  <c r="Q158" i="4" s="1"/>
  <c r="H158" i="4"/>
  <c r="J158" i="4" s="1"/>
  <c r="J157" i="4"/>
  <c r="L157" i="4" s="1"/>
  <c r="N157" i="4" s="1"/>
  <c r="P157" i="4" s="1"/>
  <c r="I157" i="4"/>
  <c r="K157" i="4" s="1"/>
  <c r="M157" i="4" s="1"/>
  <c r="O157" i="4" s="1"/>
  <c r="Q157" i="4" s="1"/>
  <c r="H157" i="4"/>
  <c r="J156" i="4"/>
  <c r="L156" i="4" s="1"/>
  <c r="N156" i="4" s="1"/>
  <c r="P156" i="4" s="1"/>
  <c r="I156" i="4"/>
  <c r="K156" i="4" s="1"/>
  <c r="M156" i="4" s="1"/>
  <c r="O156" i="4" s="1"/>
  <c r="Q156" i="4" s="1"/>
  <c r="H156" i="4"/>
  <c r="N155" i="4"/>
  <c r="P155" i="4" s="1"/>
  <c r="M155" i="4"/>
  <c r="O155" i="4" s="1"/>
  <c r="Q155" i="4" s="1"/>
  <c r="L155" i="4"/>
  <c r="K155" i="4"/>
  <c r="I155" i="4"/>
  <c r="H155" i="4"/>
  <c r="J155" i="4" s="1"/>
  <c r="P154" i="4"/>
  <c r="J154" i="4"/>
  <c r="L154" i="4" s="1"/>
  <c r="N154" i="4" s="1"/>
  <c r="I154" i="4"/>
  <c r="K154" i="4" s="1"/>
  <c r="M154" i="4" s="1"/>
  <c r="O154" i="4" s="1"/>
  <c r="Q154" i="4" s="1"/>
  <c r="H154" i="4"/>
  <c r="O153" i="4"/>
  <c r="Q153" i="4" s="1"/>
  <c r="M153" i="4"/>
  <c r="K153" i="4"/>
  <c r="J153" i="4"/>
  <c r="I153" i="4"/>
  <c r="H153" i="4"/>
  <c r="G151" i="4"/>
  <c r="G318" i="4" s="1"/>
  <c r="F151" i="4"/>
  <c r="E151" i="4"/>
  <c r="C151" i="4"/>
  <c r="M149" i="4"/>
  <c r="O149" i="4" s="1"/>
  <c r="Q149" i="4" s="1"/>
  <c r="I149" i="4"/>
  <c r="K149" i="4" s="1"/>
  <c r="H149" i="4"/>
  <c r="J149" i="4" s="1"/>
  <c r="L149" i="4" s="1"/>
  <c r="N149" i="4" s="1"/>
  <c r="P149" i="4" s="1"/>
  <c r="Q148" i="4"/>
  <c r="I148" i="4"/>
  <c r="K148" i="4" s="1"/>
  <c r="M148" i="4" s="1"/>
  <c r="O148" i="4" s="1"/>
  <c r="H148" i="4"/>
  <c r="J148" i="4" s="1"/>
  <c r="L148" i="4" s="1"/>
  <c r="N148" i="4" s="1"/>
  <c r="P148" i="4" s="1"/>
  <c r="K147" i="4"/>
  <c r="M147" i="4" s="1"/>
  <c r="O147" i="4" s="1"/>
  <c r="Q147" i="4" s="1"/>
  <c r="J147" i="4"/>
  <c r="L147" i="4" s="1"/>
  <c r="N147" i="4" s="1"/>
  <c r="P147" i="4" s="1"/>
  <c r="I147" i="4"/>
  <c r="H147" i="4"/>
  <c r="I146" i="4"/>
  <c r="K146" i="4" s="1"/>
  <c r="M146" i="4" s="1"/>
  <c r="O146" i="4" s="1"/>
  <c r="Q146" i="4" s="1"/>
  <c r="H146" i="4"/>
  <c r="J146" i="4" s="1"/>
  <c r="L146" i="4" s="1"/>
  <c r="N146" i="4" s="1"/>
  <c r="P146" i="4" s="1"/>
  <c r="L145" i="4"/>
  <c r="N145" i="4" s="1"/>
  <c r="P145" i="4" s="1"/>
  <c r="K145" i="4"/>
  <c r="M145" i="4" s="1"/>
  <c r="O145" i="4" s="1"/>
  <c r="Q145" i="4" s="1"/>
  <c r="I145" i="4"/>
  <c r="H145" i="4"/>
  <c r="J145" i="4" s="1"/>
  <c r="J144" i="4"/>
  <c r="L144" i="4" s="1"/>
  <c r="N144" i="4" s="1"/>
  <c r="P144" i="4" s="1"/>
  <c r="I144" i="4"/>
  <c r="K144" i="4" s="1"/>
  <c r="M144" i="4" s="1"/>
  <c r="O144" i="4" s="1"/>
  <c r="Q144" i="4" s="1"/>
  <c r="H144" i="4"/>
  <c r="I143" i="4"/>
  <c r="K143" i="4" s="1"/>
  <c r="M143" i="4" s="1"/>
  <c r="O143" i="4" s="1"/>
  <c r="Q143" i="4" s="1"/>
  <c r="H143" i="4"/>
  <c r="J143" i="4" s="1"/>
  <c r="L143" i="4" s="1"/>
  <c r="N143" i="4" s="1"/>
  <c r="P143" i="4" s="1"/>
  <c r="K142" i="4"/>
  <c r="M142" i="4" s="1"/>
  <c r="O142" i="4" s="1"/>
  <c r="Q142" i="4" s="1"/>
  <c r="J142" i="4"/>
  <c r="L142" i="4" s="1"/>
  <c r="N142" i="4" s="1"/>
  <c r="P142" i="4" s="1"/>
  <c r="I142" i="4"/>
  <c r="H142" i="4"/>
  <c r="O141" i="4"/>
  <c r="Q141" i="4" s="1"/>
  <c r="J141" i="4"/>
  <c r="L141" i="4" s="1"/>
  <c r="N141" i="4" s="1"/>
  <c r="P141" i="4" s="1"/>
  <c r="I141" i="4"/>
  <c r="K141" i="4" s="1"/>
  <c r="M141" i="4" s="1"/>
  <c r="H141" i="4"/>
  <c r="J140" i="4"/>
  <c r="L140" i="4" s="1"/>
  <c r="N140" i="4" s="1"/>
  <c r="P140" i="4" s="1"/>
  <c r="I140" i="4"/>
  <c r="K140" i="4" s="1"/>
  <c r="M140" i="4" s="1"/>
  <c r="O140" i="4" s="1"/>
  <c r="Q140" i="4" s="1"/>
  <c r="H140" i="4"/>
  <c r="Q139" i="4"/>
  <c r="N139" i="4"/>
  <c r="P139" i="4" s="1"/>
  <c r="M139" i="4"/>
  <c r="O139" i="4" s="1"/>
  <c r="K139" i="4"/>
  <c r="I139" i="4"/>
  <c r="H139" i="4"/>
  <c r="J139" i="4" s="1"/>
  <c r="L139" i="4" s="1"/>
  <c r="M138" i="4"/>
  <c r="O138" i="4" s="1"/>
  <c r="Q138" i="4" s="1"/>
  <c r="L138" i="4"/>
  <c r="N138" i="4" s="1"/>
  <c r="P138" i="4" s="1"/>
  <c r="K138" i="4"/>
  <c r="I138" i="4"/>
  <c r="H138" i="4"/>
  <c r="J138" i="4" s="1"/>
  <c r="O137" i="4"/>
  <c r="Q137" i="4" s="1"/>
  <c r="I137" i="4"/>
  <c r="K137" i="4" s="1"/>
  <c r="M137" i="4" s="1"/>
  <c r="H137" i="4"/>
  <c r="J137" i="4" s="1"/>
  <c r="L137" i="4" s="1"/>
  <c r="N137" i="4" s="1"/>
  <c r="P137" i="4" s="1"/>
  <c r="L136" i="4"/>
  <c r="N136" i="4" s="1"/>
  <c r="P136" i="4" s="1"/>
  <c r="I136" i="4"/>
  <c r="K136" i="4" s="1"/>
  <c r="M136" i="4" s="1"/>
  <c r="O136" i="4" s="1"/>
  <c r="Q136" i="4" s="1"/>
  <c r="H136" i="4"/>
  <c r="J136" i="4" s="1"/>
  <c r="O135" i="4"/>
  <c r="Q135" i="4" s="1"/>
  <c r="I135" i="4"/>
  <c r="K135" i="4" s="1"/>
  <c r="M135" i="4" s="1"/>
  <c r="H135" i="4"/>
  <c r="J135" i="4" s="1"/>
  <c r="L135" i="4" s="1"/>
  <c r="N135" i="4" s="1"/>
  <c r="P135" i="4" s="1"/>
  <c r="M134" i="4"/>
  <c r="O134" i="4" s="1"/>
  <c r="Q134" i="4" s="1"/>
  <c r="I134" i="4"/>
  <c r="K134" i="4" s="1"/>
  <c r="H134" i="4"/>
  <c r="J134" i="4" s="1"/>
  <c r="L134" i="4" s="1"/>
  <c r="N134" i="4" s="1"/>
  <c r="P134" i="4" s="1"/>
  <c r="P133" i="4"/>
  <c r="K133" i="4"/>
  <c r="M133" i="4" s="1"/>
  <c r="O133" i="4" s="1"/>
  <c r="Q133" i="4" s="1"/>
  <c r="J133" i="4"/>
  <c r="L133" i="4" s="1"/>
  <c r="N133" i="4" s="1"/>
  <c r="I133" i="4"/>
  <c r="H133" i="4"/>
  <c r="I132" i="4"/>
  <c r="K132" i="4" s="1"/>
  <c r="M132" i="4" s="1"/>
  <c r="O132" i="4" s="1"/>
  <c r="Q132" i="4" s="1"/>
  <c r="H132" i="4"/>
  <c r="J132" i="4" s="1"/>
  <c r="L132" i="4" s="1"/>
  <c r="N132" i="4" s="1"/>
  <c r="P132" i="4" s="1"/>
  <c r="K131" i="4"/>
  <c r="M131" i="4" s="1"/>
  <c r="O131" i="4" s="1"/>
  <c r="Q131" i="4" s="1"/>
  <c r="I131" i="4"/>
  <c r="H131" i="4"/>
  <c r="J131" i="4" s="1"/>
  <c r="L131" i="4" s="1"/>
  <c r="N131" i="4" s="1"/>
  <c r="P131" i="4" s="1"/>
  <c r="M130" i="4"/>
  <c r="I130" i="4"/>
  <c r="K130" i="4" s="1"/>
  <c r="H130" i="4"/>
  <c r="G128" i="4"/>
  <c r="F128" i="4"/>
  <c r="E128" i="4"/>
  <c r="C128" i="4"/>
  <c r="P126" i="4"/>
  <c r="L126" i="4"/>
  <c r="N126" i="4" s="1"/>
  <c r="K126" i="4"/>
  <c r="M126" i="4" s="1"/>
  <c r="O126" i="4" s="1"/>
  <c r="Q126" i="4" s="1"/>
  <c r="I126" i="4"/>
  <c r="H126" i="4"/>
  <c r="J126" i="4" s="1"/>
  <c r="O125" i="4"/>
  <c r="Q125" i="4" s="1"/>
  <c r="I125" i="4"/>
  <c r="K125" i="4" s="1"/>
  <c r="M125" i="4" s="1"/>
  <c r="H125" i="4"/>
  <c r="J125" i="4" s="1"/>
  <c r="L125" i="4" s="1"/>
  <c r="N125" i="4" s="1"/>
  <c r="P125" i="4" s="1"/>
  <c r="M124" i="4"/>
  <c r="O124" i="4" s="1"/>
  <c r="Q124" i="4" s="1"/>
  <c r="J124" i="4"/>
  <c r="L124" i="4" s="1"/>
  <c r="N124" i="4" s="1"/>
  <c r="P124" i="4" s="1"/>
  <c r="I124" i="4"/>
  <c r="K124" i="4" s="1"/>
  <c r="H124" i="4"/>
  <c r="K123" i="4"/>
  <c r="M123" i="4" s="1"/>
  <c r="O123" i="4" s="1"/>
  <c r="Q123" i="4" s="1"/>
  <c r="I123" i="4"/>
  <c r="H123" i="4"/>
  <c r="J123" i="4" s="1"/>
  <c r="L123" i="4" s="1"/>
  <c r="N123" i="4" s="1"/>
  <c r="P123" i="4" s="1"/>
  <c r="O122" i="4"/>
  <c r="Q122" i="4" s="1"/>
  <c r="I122" i="4"/>
  <c r="K122" i="4" s="1"/>
  <c r="M122" i="4" s="1"/>
  <c r="H122" i="4"/>
  <c r="J122" i="4" s="1"/>
  <c r="L122" i="4" s="1"/>
  <c r="N122" i="4" s="1"/>
  <c r="P122" i="4" s="1"/>
  <c r="L121" i="4"/>
  <c r="N121" i="4" s="1"/>
  <c r="P121" i="4" s="1"/>
  <c r="I121" i="4"/>
  <c r="K121" i="4" s="1"/>
  <c r="M121" i="4" s="1"/>
  <c r="O121" i="4" s="1"/>
  <c r="Q121" i="4" s="1"/>
  <c r="H121" i="4"/>
  <c r="J121" i="4" s="1"/>
  <c r="K120" i="4"/>
  <c r="M120" i="4" s="1"/>
  <c r="O120" i="4" s="1"/>
  <c r="Q120" i="4" s="1"/>
  <c r="J120" i="4"/>
  <c r="L120" i="4" s="1"/>
  <c r="N120" i="4" s="1"/>
  <c r="P120" i="4" s="1"/>
  <c r="I120" i="4"/>
  <c r="H120" i="4"/>
  <c r="I119" i="4"/>
  <c r="K119" i="4" s="1"/>
  <c r="M119" i="4" s="1"/>
  <c r="O119" i="4" s="1"/>
  <c r="Q119" i="4" s="1"/>
  <c r="H119" i="4"/>
  <c r="J119" i="4" s="1"/>
  <c r="L119" i="4" s="1"/>
  <c r="N119" i="4" s="1"/>
  <c r="P119" i="4" s="1"/>
  <c r="I118" i="4"/>
  <c r="K118" i="4" s="1"/>
  <c r="M118" i="4" s="1"/>
  <c r="O118" i="4" s="1"/>
  <c r="Q118" i="4" s="1"/>
  <c r="H118" i="4"/>
  <c r="J118" i="4" s="1"/>
  <c r="L118" i="4" s="1"/>
  <c r="N118" i="4" s="1"/>
  <c r="P118" i="4" s="1"/>
  <c r="K117" i="4"/>
  <c r="M117" i="4" s="1"/>
  <c r="O117" i="4" s="1"/>
  <c r="Q117" i="4" s="1"/>
  <c r="J117" i="4"/>
  <c r="L117" i="4" s="1"/>
  <c r="N117" i="4" s="1"/>
  <c r="P117" i="4" s="1"/>
  <c r="I117" i="4"/>
  <c r="H117" i="4"/>
  <c r="K116" i="4"/>
  <c r="M116" i="4" s="1"/>
  <c r="O116" i="4" s="1"/>
  <c r="Q116" i="4" s="1"/>
  <c r="I116" i="4"/>
  <c r="H116" i="4"/>
  <c r="J116" i="4" s="1"/>
  <c r="L116" i="4" s="1"/>
  <c r="N116" i="4" s="1"/>
  <c r="P116" i="4" s="1"/>
  <c r="L115" i="4"/>
  <c r="N115" i="4" s="1"/>
  <c r="P115" i="4" s="1"/>
  <c r="I115" i="4"/>
  <c r="K115" i="4" s="1"/>
  <c r="M115" i="4" s="1"/>
  <c r="O115" i="4" s="1"/>
  <c r="Q115" i="4" s="1"/>
  <c r="H115" i="4"/>
  <c r="J115" i="4" s="1"/>
  <c r="K114" i="4"/>
  <c r="M114" i="4" s="1"/>
  <c r="O114" i="4" s="1"/>
  <c r="Q114" i="4" s="1"/>
  <c r="J114" i="4"/>
  <c r="L114" i="4" s="1"/>
  <c r="N114" i="4" s="1"/>
  <c r="P114" i="4" s="1"/>
  <c r="I114" i="4"/>
  <c r="H114" i="4"/>
  <c r="Q113" i="4"/>
  <c r="I113" i="4"/>
  <c r="K113" i="4" s="1"/>
  <c r="M113" i="4" s="1"/>
  <c r="O113" i="4" s="1"/>
  <c r="H113" i="4"/>
  <c r="J113" i="4" s="1"/>
  <c r="L113" i="4" s="1"/>
  <c r="N113" i="4" s="1"/>
  <c r="P113" i="4" s="1"/>
  <c r="L112" i="4"/>
  <c r="N112" i="4" s="1"/>
  <c r="P112" i="4" s="1"/>
  <c r="I112" i="4"/>
  <c r="K112" i="4" s="1"/>
  <c r="M112" i="4" s="1"/>
  <c r="O112" i="4" s="1"/>
  <c r="Q112" i="4" s="1"/>
  <c r="H112" i="4"/>
  <c r="J112" i="4" s="1"/>
  <c r="K111" i="4"/>
  <c r="M111" i="4" s="1"/>
  <c r="O111" i="4" s="1"/>
  <c r="Q111" i="4" s="1"/>
  <c r="J111" i="4"/>
  <c r="L111" i="4" s="1"/>
  <c r="N111" i="4" s="1"/>
  <c r="P111" i="4" s="1"/>
  <c r="I111" i="4"/>
  <c r="H111" i="4"/>
  <c r="Q110" i="4"/>
  <c r="K110" i="4"/>
  <c r="M110" i="4" s="1"/>
  <c r="O110" i="4" s="1"/>
  <c r="I110" i="4"/>
  <c r="H110" i="4"/>
  <c r="J110" i="4" s="1"/>
  <c r="L110" i="4" s="1"/>
  <c r="N110" i="4" s="1"/>
  <c r="P110" i="4" s="1"/>
  <c r="L109" i="4"/>
  <c r="N109" i="4" s="1"/>
  <c r="P109" i="4" s="1"/>
  <c r="I109" i="4"/>
  <c r="K109" i="4" s="1"/>
  <c r="M109" i="4" s="1"/>
  <c r="O109" i="4" s="1"/>
  <c r="Q109" i="4" s="1"/>
  <c r="H109" i="4"/>
  <c r="J109" i="4" s="1"/>
  <c r="K108" i="4"/>
  <c r="M108" i="4" s="1"/>
  <c r="O108" i="4" s="1"/>
  <c r="Q108" i="4" s="1"/>
  <c r="J108" i="4"/>
  <c r="L108" i="4" s="1"/>
  <c r="N108" i="4" s="1"/>
  <c r="P108" i="4" s="1"/>
  <c r="I108" i="4"/>
  <c r="H108" i="4"/>
  <c r="I107" i="4"/>
  <c r="H107" i="4"/>
  <c r="G105" i="4"/>
  <c r="F105" i="4"/>
  <c r="G315" i="4" s="1"/>
  <c r="E105" i="4"/>
  <c r="C105" i="4"/>
  <c r="I103" i="4"/>
  <c r="K103" i="4" s="1"/>
  <c r="M103" i="4" s="1"/>
  <c r="O103" i="4" s="1"/>
  <c r="Q103" i="4" s="1"/>
  <c r="H103" i="4"/>
  <c r="J103" i="4" s="1"/>
  <c r="L103" i="4" s="1"/>
  <c r="N103" i="4" s="1"/>
  <c r="P103" i="4" s="1"/>
  <c r="J102" i="4"/>
  <c r="L102" i="4" s="1"/>
  <c r="N102" i="4" s="1"/>
  <c r="P102" i="4" s="1"/>
  <c r="I102" i="4"/>
  <c r="K102" i="4" s="1"/>
  <c r="M102" i="4" s="1"/>
  <c r="O102" i="4" s="1"/>
  <c r="Q102" i="4" s="1"/>
  <c r="H102" i="4"/>
  <c r="K101" i="4"/>
  <c r="M101" i="4" s="1"/>
  <c r="O101" i="4" s="1"/>
  <c r="Q101" i="4" s="1"/>
  <c r="I101" i="4"/>
  <c r="H101" i="4"/>
  <c r="J101" i="4" s="1"/>
  <c r="L101" i="4" s="1"/>
  <c r="N101" i="4" s="1"/>
  <c r="P101" i="4" s="1"/>
  <c r="K100" i="4"/>
  <c r="M100" i="4" s="1"/>
  <c r="O100" i="4" s="1"/>
  <c r="Q100" i="4" s="1"/>
  <c r="I100" i="4"/>
  <c r="H100" i="4"/>
  <c r="J100" i="4" s="1"/>
  <c r="L100" i="4" s="1"/>
  <c r="N100" i="4" s="1"/>
  <c r="P100" i="4" s="1"/>
  <c r="P99" i="4"/>
  <c r="O99" i="4"/>
  <c r="Q99" i="4" s="1"/>
  <c r="N99" i="4"/>
  <c r="M98" i="4"/>
  <c r="O98" i="4" s="1"/>
  <c r="Q98" i="4" s="1"/>
  <c r="K98" i="4"/>
  <c r="J98" i="4"/>
  <c r="L98" i="4" s="1"/>
  <c r="N98" i="4" s="1"/>
  <c r="P98" i="4" s="1"/>
  <c r="O96" i="4"/>
  <c r="Q96" i="4" s="1"/>
  <c r="Q97" i="4" s="1"/>
  <c r="M96" i="4"/>
  <c r="K96" i="4"/>
  <c r="H96" i="4"/>
  <c r="J96" i="4" s="1"/>
  <c r="L96" i="4" s="1"/>
  <c r="N96" i="4" s="1"/>
  <c r="P96" i="4" s="1"/>
  <c r="K95" i="4"/>
  <c r="I95" i="4"/>
  <c r="H95" i="4"/>
  <c r="J95" i="4" s="1"/>
  <c r="N93" i="4"/>
  <c r="P93" i="4" s="1"/>
  <c r="L93" i="4"/>
  <c r="I93" i="4"/>
  <c r="H93" i="4"/>
  <c r="H105" i="4" s="1"/>
  <c r="M92" i="4"/>
  <c r="O92" i="4" s="1"/>
  <c r="Q92" i="4" s="1"/>
  <c r="K92" i="4"/>
  <c r="K93" i="4" s="1"/>
  <c r="M93" i="4" s="1"/>
  <c r="O93" i="4" s="1"/>
  <c r="Q93" i="4" s="1"/>
  <c r="H92" i="4"/>
  <c r="J92" i="4" s="1"/>
  <c r="L92" i="4" s="1"/>
  <c r="N92" i="4" s="1"/>
  <c r="P92" i="4" s="1"/>
  <c r="M90" i="4"/>
  <c r="O90" i="4" s="1"/>
  <c r="Q90" i="4" s="1"/>
  <c r="L90" i="4"/>
  <c r="N90" i="4" s="1"/>
  <c r="P90" i="4" s="1"/>
  <c r="I90" i="4"/>
  <c r="I105" i="4" s="1"/>
  <c r="H90" i="4"/>
  <c r="Q89" i="4"/>
  <c r="K89" i="4"/>
  <c r="M89" i="4" s="1"/>
  <c r="O89" i="4" s="1"/>
  <c r="H89" i="4"/>
  <c r="J89" i="4" s="1"/>
  <c r="L89" i="4" s="1"/>
  <c r="N89" i="4" s="1"/>
  <c r="P89" i="4" s="1"/>
  <c r="J88" i="4"/>
  <c r="I88" i="4"/>
  <c r="H88" i="4"/>
  <c r="G86" i="4"/>
  <c r="F86" i="4"/>
  <c r="G314" i="4" s="1"/>
  <c r="E86" i="4"/>
  <c r="C86" i="4"/>
  <c r="I84" i="4"/>
  <c r="K84" i="4" s="1"/>
  <c r="M84" i="4" s="1"/>
  <c r="O84" i="4" s="1"/>
  <c r="Q84" i="4" s="1"/>
  <c r="H84" i="4"/>
  <c r="J84" i="4" s="1"/>
  <c r="L84" i="4" s="1"/>
  <c r="N84" i="4" s="1"/>
  <c r="P84" i="4" s="1"/>
  <c r="M83" i="4"/>
  <c r="O83" i="4" s="1"/>
  <c r="Q83" i="4" s="1"/>
  <c r="L83" i="4"/>
  <c r="N83" i="4" s="1"/>
  <c r="P83" i="4" s="1"/>
  <c r="K83" i="4"/>
  <c r="I83" i="4"/>
  <c r="H83" i="4"/>
  <c r="J83" i="4" s="1"/>
  <c r="Q82" i="4"/>
  <c r="P82" i="4"/>
  <c r="K82" i="4"/>
  <c r="M82" i="4" s="1"/>
  <c r="I82" i="4"/>
  <c r="H82" i="4"/>
  <c r="J82" i="4" s="1"/>
  <c r="L82" i="4" s="1"/>
  <c r="Q81" i="4"/>
  <c r="O81" i="4"/>
  <c r="N81" i="4"/>
  <c r="P81" i="4" s="1"/>
  <c r="I81" i="4"/>
  <c r="H81" i="4"/>
  <c r="N80" i="4"/>
  <c r="P80" i="4" s="1"/>
  <c r="L80" i="4"/>
  <c r="K80" i="4"/>
  <c r="M80" i="4" s="1"/>
  <c r="O80" i="4" s="1"/>
  <c r="Q80" i="4" s="1"/>
  <c r="J80" i="4"/>
  <c r="J79" i="4"/>
  <c r="L79" i="4" s="1"/>
  <c r="N79" i="4" s="1"/>
  <c r="P79" i="4" s="1"/>
  <c r="I79" i="4"/>
  <c r="K79" i="4" s="1"/>
  <c r="M79" i="4" s="1"/>
  <c r="O79" i="4" s="1"/>
  <c r="Q79" i="4" s="1"/>
  <c r="H79" i="4"/>
  <c r="K78" i="4"/>
  <c r="M78" i="4" s="1"/>
  <c r="O78" i="4" s="1"/>
  <c r="Q78" i="4" s="1"/>
  <c r="J78" i="4"/>
  <c r="L78" i="4" s="1"/>
  <c r="N78" i="4" s="1"/>
  <c r="P78" i="4" s="1"/>
  <c r="K77" i="4"/>
  <c r="M77" i="4" s="1"/>
  <c r="J77" i="4"/>
  <c r="I77" i="4"/>
  <c r="G75" i="4"/>
  <c r="F75" i="4"/>
  <c r="G313" i="4" s="1"/>
  <c r="E75" i="4"/>
  <c r="C75" i="4"/>
  <c r="L73" i="4"/>
  <c r="N73" i="4" s="1"/>
  <c r="P73" i="4" s="1"/>
  <c r="I73" i="4"/>
  <c r="K73" i="4" s="1"/>
  <c r="M73" i="4" s="1"/>
  <c r="O73" i="4" s="1"/>
  <c r="Q73" i="4" s="1"/>
  <c r="H73" i="4"/>
  <c r="J73" i="4" s="1"/>
  <c r="I72" i="4"/>
  <c r="K72" i="4" s="1"/>
  <c r="M72" i="4" s="1"/>
  <c r="O72" i="4" s="1"/>
  <c r="Q72" i="4" s="1"/>
  <c r="H72" i="4"/>
  <c r="J72" i="4" s="1"/>
  <c r="L72" i="4" s="1"/>
  <c r="N72" i="4" s="1"/>
  <c r="P72" i="4" s="1"/>
  <c r="J71" i="4"/>
  <c r="L71" i="4" s="1"/>
  <c r="N71" i="4" s="1"/>
  <c r="P71" i="4" s="1"/>
  <c r="I71" i="4"/>
  <c r="K71" i="4" s="1"/>
  <c r="M71" i="4" s="1"/>
  <c r="O71" i="4" s="1"/>
  <c r="Q71" i="4" s="1"/>
  <c r="H71" i="4"/>
  <c r="M70" i="4"/>
  <c r="J70" i="4"/>
  <c r="L70" i="4" s="1"/>
  <c r="I70" i="4"/>
  <c r="K70" i="4" s="1"/>
  <c r="H70" i="4"/>
  <c r="I69" i="4"/>
  <c r="K69" i="4" s="1"/>
  <c r="H69" i="4"/>
  <c r="J69" i="4" s="1"/>
  <c r="K68" i="4"/>
  <c r="I68" i="4"/>
  <c r="H68" i="4"/>
  <c r="J68" i="4" s="1"/>
  <c r="M67" i="4"/>
  <c r="L67" i="4"/>
  <c r="I67" i="4"/>
  <c r="H67" i="4"/>
  <c r="H75" i="4" s="1"/>
  <c r="M66" i="4"/>
  <c r="K66" i="4"/>
  <c r="J66" i="4"/>
  <c r="L66" i="4" s="1"/>
  <c r="N65" i="4"/>
  <c r="P65" i="4" s="1"/>
  <c r="K65" i="4"/>
  <c r="J65" i="4"/>
  <c r="L64" i="4"/>
  <c r="N64" i="4" s="1"/>
  <c r="P64" i="4" s="1"/>
  <c r="I64" i="4"/>
  <c r="H64" i="4"/>
  <c r="J63" i="4"/>
  <c r="L63" i="4" s="1"/>
  <c r="N63" i="4" s="1"/>
  <c r="P63" i="4" s="1"/>
  <c r="I63" i="4"/>
  <c r="M62" i="4"/>
  <c r="O62" i="4" s="1"/>
  <c r="K62" i="4"/>
  <c r="J62" i="4"/>
  <c r="H62" i="4"/>
  <c r="G60" i="4"/>
  <c r="F60" i="4"/>
  <c r="E60" i="4"/>
  <c r="C60" i="4"/>
  <c r="I59" i="4"/>
  <c r="K59" i="4" s="1"/>
  <c r="M59" i="4" s="1"/>
  <c r="H59" i="4"/>
  <c r="J59" i="4" s="1"/>
  <c r="L59" i="4" s="1"/>
  <c r="O58" i="4"/>
  <c r="Q58" i="4" s="1"/>
  <c r="K58" i="4"/>
  <c r="M58" i="4" s="1"/>
  <c r="I58" i="4"/>
  <c r="H58" i="4"/>
  <c r="J58" i="4" s="1"/>
  <c r="L58" i="4" s="1"/>
  <c r="N58" i="4" s="1"/>
  <c r="P58" i="4" s="1"/>
  <c r="M57" i="4"/>
  <c r="O57" i="4" s="1"/>
  <c r="Q57" i="4" s="1"/>
  <c r="J57" i="4"/>
  <c r="L57" i="4" s="1"/>
  <c r="N57" i="4" s="1"/>
  <c r="P57" i="4" s="1"/>
  <c r="I57" i="4"/>
  <c r="K57" i="4" s="1"/>
  <c r="H57" i="4"/>
  <c r="N56" i="4"/>
  <c r="P56" i="4" s="1"/>
  <c r="J56" i="4"/>
  <c r="I56" i="4"/>
  <c r="K56" i="4" s="1"/>
  <c r="M56" i="4" s="1"/>
  <c r="O56" i="4" s="1"/>
  <c r="Q56" i="4" s="1"/>
  <c r="H56" i="4"/>
  <c r="I55" i="4"/>
  <c r="H55" i="4"/>
  <c r="N54" i="4"/>
  <c r="P54" i="4" s="1"/>
  <c r="M54" i="4"/>
  <c r="O54" i="4" s="1"/>
  <c r="Q54" i="4" s="1"/>
  <c r="Q55" i="4" s="1"/>
  <c r="L54" i="4"/>
  <c r="I54" i="4"/>
  <c r="H54" i="4"/>
  <c r="L53" i="4"/>
  <c r="I53" i="4"/>
  <c r="H53" i="4"/>
  <c r="L52" i="4"/>
  <c r="K52" i="4"/>
  <c r="M52" i="4" s="1"/>
  <c r="I52" i="4"/>
  <c r="K53" i="4" s="1"/>
  <c r="M53" i="4" s="1"/>
  <c r="H52" i="4"/>
  <c r="L51" i="4"/>
  <c r="N51" i="4" s="1"/>
  <c r="P51" i="4" s="1"/>
  <c r="I51" i="4"/>
  <c r="H51" i="4"/>
  <c r="I50" i="4"/>
  <c r="K50" i="4" s="1"/>
  <c r="H50" i="4"/>
  <c r="J50" i="4" s="1"/>
  <c r="L50" i="4" s="1"/>
  <c r="N50" i="4" s="1"/>
  <c r="P50" i="4" s="1"/>
  <c r="K49" i="4"/>
  <c r="M49" i="4" s="1"/>
  <c r="O49" i="4" s="1"/>
  <c r="Q49" i="4" s="1"/>
  <c r="I49" i="4"/>
  <c r="H49" i="4"/>
  <c r="J49" i="4" s="1"/>
  <c r="L49" i="4" s="1"/>
  <c r="N49" i="4" s="1"/>
  <c r="P49" i="4" s="1"/>
  <c r="M48" i="4"/>
  <c r="O48" i="4" s="1"/>
  <c r="Q48" i="4" s="1"/>
  <c r="J48" i="4"/>
  <c r="L48" i="4" s="1"/>
  <c r="N48" i="4" s="1"/>
  <c r="P48" i="4" s="1"/>
  <c r="I48" i="4"/>
  <c r="K48" i="4" s="1"/>
  <c r="H48" i="4"/>
  <c r="I47" i="4"/>
  <c r="K47" i="4" s="1"/>
  <c r="M47" i="4" s="1"/>
  <c r="H47" i="4"/>
  <c r="J47" i="4" s="1"/>
  <c r="L47" i="4" s="1"/>
  <c r="I46" i="4"/>
  <c r="K46" i="4" s="1"/>
  <c r="M46" i="4" s="1"/>
  <c r="H46" i="4"/>
  <c r="J46" i="4" s="1"/>
  <c r="L46" i="4" s="1"/>
  <c r="Q45" i="4"/>
  <c r="Q46" i="4" s="1"/>
  <c r="Q47" i="4" s="1"/>
  <c r="M45" i="4"/>
  <c r="J45" i="4"/>
  <c r="L45" i="4" s="1"/>
  <c r="I45" i="4"/>
  <c r="K45" i="4" s="1"/>
  <c r="H45" i="4"/>
  <c r="K44" i="4"/>
  <c r="M44" i="4" s="1"/>
  <c r="I44" i="4"/>
  <c r="H44" i="4"/>
  <c r="J44" i="4" s="1"/>
  <c r="L44" i="4" s="1"/>
  <c r="K43" i="4"/>
  <c r="M43" i="4" s="1"/>
  <c r="J43" i="4"/>
  <c r="I43" i="4"/>
  <c r="H43" i="4"/>
  <c r="K42" i="4"/>
  <c r="I42" i="4"/>
  <c r="H42" i="4"/>
  <c r="J42" i="4" s="1"/>
  <c r="N41" i="4"/>
  <c r="I41" i="4"/>
  <c r="K41" i="4" s="1"/>
  <c r="H41" i="4"/>
  <c r="J41" i="4" s="1"/>
  <c r="J40" i="4"/>
  <c r="I40" i="4"/>
  <c r="K40" i="4" s="1"/>
  <c r="H40" i="4"/>
  <c r="I39" i="4"/>
  <c r="K39" i="4" s="1"/>
  <c r="M39" i="4" s="1"/>
  <c r="M40" i="4" s="1"/>
  <c r="M41" i="4" s="1"/>
  <c r="H39" i="4"/>
  <c r="J39" i="4" s="1"/>
  <c r="L39" i="4" s="1"/>
  <c r="J38" i="4"/>
  <c r="L38" i="4" s="1"/>
  <c r="I38" i="4"/>
  <c r="K38" i="4" s="1"/>
  <c r="M38" i="4" s="1"/>
  <c r="H38" i="4"/>
  <c r="I37" i="4"/>
  <c r="K37" i="4" s="1"/>
  <c r="M37" i="4" s="1"/>
  <c r="H37" i="4"/>
  <c r="J37" i="4" s="1"/>
  <c r="L37" i="4" s="1"/>
  <c r="I36" i="4"/>
  <c r="K36" i="4" s="1"/>
  <c r="M36" i="4" s="1"/>
  <c r="H36" i="4"/>
  <c r="J36" i="4" s="1"/>
  <c r="L36" i="4" s="1"/>
  <c r="K35" i="4"/>
  <c r="I35" i="4"/>
  <c r="H35" i="4"/>
  <c r="J35" i="4" s="1"/>
  <c r="I34" i="4"/>
  <c r="K34" i="4" s="1"/>
  <c r="H34" i="4"/>
  <c r="J34" i="4" s="1"/>
  <c r="P33" i="4"/>
  <c r="N33" i="4"/>
  <c r="K33" i="4"/>
  <c r="I33" i="4"/>
  <c r="H33" i="4"/>
  <c r="J33" i="4" s="1"/>
  <c r="P32" i="4"/>
  <c r="N32" i="4"/>
  <c r="I32" i="4"/>
  <c r="K32" i="4" s="1"/>
  <c r="H32" i="4"/>
  <c r="J32" i="4" s="1"/>
  <c r="N31" i="4"/>
  <c r="P31" i="4" s="1"/>
  <c r="I31" i="4"/>
  <c r="K31" i="4" s="1"/>
  <c r="H31" i="4"/>
  <c r="J31" i="4" s="1"/>
  <c r="P30" i="4"/>
  <c r="N30" i="4"/>
  <c r="I30" i="4"/>
  <c r="H30" i="4"/>
  <c r="N29" i="4"/>
  <c r="P29" i="4" s="1"/>
  <c r="L29" i="4"/>
  <c r="I29" i="4"/>
  <c r="H29" i="4"/>
  <c r="N28" i="4"/>
  <c r="P28" i="4" s="1"/>
  <c r="L28" i="4"/>
  <c r="I28" i="4"/>
  <c r="H28" i="4"/>
  <c r="L27" i="4"/>
  <c r="N27" i="4" s="1"/>
  <c r="P27" i="4" s="1"/>
  <c r="I27" i="4"/>
  <c r="H27" i="4"/>
  <c r="N26" i="4"/>
  <c r="P26" i="4" s="1"/>
  <c r="L26" i="4"/>
  <c r="I26" i="4"/>
  <c r="H26" i="4"/>
  <c r="N25" i="4"/>
  <c r="P25" i="4" s="1"/>
  <c r="L25" i="4"/>
  <c r="L24" i="4"/>
  <c r="N24" i="4" s="1"/>
  <c r="P24" i="4" s="1"/>
  <c r="J24" i="4"/>
  <c r="J23" i="4"/>
  <c r="L23" i="4" s="1"/>
  <c r="N23" i="4" s="1"/>
  <c r="P23" i="4" s="1"/>
  <c r="L22" i="4"/>
  <c r="N22" i="4" s="1"/>
  <c r="P22" i="4" s="1"/>
  <c r="J22" i="4"/>
  <c r="L21" i="4"/>
  <c r="N21" i="4" s="1"/>
  <c r="P21" i="4" s="1"/>
  <c r="J21" i="4"/>
  <c r="I20" i="4"/>
  <c r="H20" i="4"/>
  <c r="J20" i="4" s="1"/>
  <c r="L20" i="4" s="1"/>
  <c r="N20" i="4" s="1"/>
  <c r="P20" i="4" s="1"/>
  <c r="K19" i="4"/>
  <c r="M19" i="4" s="1"/>
  <c r="O19" i="4" s="1"/>
  <c r="Q19" i="4" s="1"/>
  <c r="J19" i="4"/>
  <c r="L19" i="4" s="1"/>
  <c r="N19" i="4" s="1"/>
  <c r="P19" i="4" s="1"/>
  <c r="I19" i="4"/>
  <c r="H19" i="4"/>
  <c r="I18" i="4"/>
  <c r="K18" i="4" s="1"/>
  <c r="M18" i="4" s="1"/>
  <c r="O18" i="4" s="1"/>
  <c r="Q18" i="4" s="1"/>
  <c r="H18" i="4"/>
  <c r="J18" i="4" s="1"/>
  <c r="L18" i="4" s="1"/>
  <c r="N18" i="4" s="1"/>
  <c r="P18" i="4" s="1"/>
  <c r="O17" i="4"/>
  <c r="Q17" i="4" s="1"/>
  <c r="M17" i="4"/>
  <c r="K17" i="4"/>
  <c r="I17" i="4"/>
  <c r="H17" i="4"/>
  <c r="J17" i="4" s="1"/>
  <c r="L17" i="4" s="1"/>
  <c r="N17" i="4" s="1"/>
  <c r="P17" i="4" s="1"/>
  <c r="M16" i="4"/>
  <c r="O16" i="4" s="1"/>
  <c r="Q16" i="4" s="1"/>
  <c r="K16" i="4"/>
  <c r="J16" i="4"/>
  <c r="L16" i="4" s="1"/>
  <c r="N16" i="4" s="1"/>
  <c r="P16" i="4" s="1"/>
  <c r="I16" i="4"/>
  <c r="H16" i="4"/>
  <c r="K15" i="4"/>
  <c r="M15" i="4" s="1"/>
  <c r="O15" i="4" s="1"/>
  <c r="Q15" i="4" s="1"/>
  <c r="I15" i="4"/>
  <c r="H15" i="4"/>
  <c r="J15" i="4" s="1"/>
  <c r="L15" i="4" s="1"/>
  <c r="N15" i="4" s="1"/>
  <c r="P15" i="4" s="1"/>
  <c r="I14" i="4"/>
  <c r="K14" i="4" s="1"/>
  <c r="M14" i="4" s="1"/>
  <c r="O14" i="4" s="1"/>
  <c r="Q14" i="4" s="1"/>
  <c r="H14" i="4"/>
  <c r="J14" i="4" s="1"/>
  <c r="L14" i="4" s="1"/>
  <c r="N14" i="4" s="1"/>
  <c r="P14" i="4" s="1"/>
  <c r="K13" i="4"/>
  <c r="M13" i="4" s="1"/>
  <c r="O13" i="4" s="1"/>
  <c r="Q13" i="4" s="1"/>
  <c r="J13" i="4"/>
  <c r="L13" i="4" s="1"/>
  <c r="N13" i="4" s="1"/>
  <c r="P13" i="4" s="1"/>
  <c r="I13" i="4"/>
  <c r="H13" i="4"/>
  <c r="Q12" i="4"/>
  <c r="I12" i="4"/>
  <c r="K12" i="4" s="1"/>
  <c r="M12" i="4" s="1"/>
  <c r="O12" i="4" s="1"/>
  <c r="H12" i="4"/>
  <c r="J12" i="4" s="1"/>
  <c r="L12" i="4" s="1"/>
  <c r="N12" i="4" s="1"/>
  <c r="P12" i="4" s="1"/>
  <c r="O11" i="4"/>
  <c r="Q11" i="4" s="1"/>
  <c r="M11" i="4"/>
  <c r="K11" i="4"/>
  <c r="I11" i="4"/>
  <c r="H11" i="4"/>
  <c r="J11" i="4" s="1"/>
  <c r="L11" i="4" s="1"/>
  <c r="N11" i="4" s="1"/>
  <c r="P11" i="4" s="1"/>
  <c r="M10" i="4"/>
  <c r="O10" i="4" s="1"/>
  <c r="Q10" i="4" s="1"/>
  <c r="K10" i="4"/>
  <c r="I10" i="4"/>
  <c r="H10" i="4"/>
  <c r="J10" i="4" s="1"/>
  <c r="L10" i="4" s="1"/>
  <c r="N10" i="4" s="1"/>
  <c r="P10" i="4" s="1"/>
  <c r="K9" i="4"/>
  <c r="I9" i="4"/>
  <c r="H9" i="4"/>
  <c r="J9" i="4" s="1"/>
  <c r="Q3" i="4"/>
  <c r="O3" i="4"/>
  <c r="M3" i="4"/>
  <c r="K3" i="4"/>
  <c r="I3" i="4"/>
  <c r="G3" i="4"/>
  <c r="A3" i="4"/>
  <c r="A1" i="4"/>
  <c r="F366" i="3"/>
  <c r="E366" i="3"/>
  <c r="G365" i="3"/>
  <c r="G364" i="3"/>
  <c r="G363" i="3"/>
  <c r="G362" i="3"/>
  <c r="G361" i="3"/>
  <c r="F354" i="3"/>
  <c r="E354" i="3"/>
  <c r="G352" i="3"/>
  <c r="G351" i="3"/>
  <c r="G350" i="3"/>
  <c r="G349" i="3"/>
  <c r="G348" i="3"/>
  <c r="G354" i="3" s="1"/>
  <c r="G345" i="3"/>
  <c r="F345" i="3"/>
  <c r="E345" i="3"/>
  <c r="G343" i="3"/>
  <c r="G342" i="3"/>
  <c r="G341" i="3"/>
  <c r="G340" i="3"/>
  <c r="G335" i="3"/>
  <c r="F335" i="3"/>
  <c r="E335" i="3"/>
  <c r="G333" i="3"/>
  <c r="G332" i="3"/>
  <c r="G331" i="3"/>
  <c r="G330" i="3"/>
  <c r="G329" i="3"/>
  <c r="F325" i="3"/>
  <c r="E325" i="3"/>
  <c r="G323" i="3"/>
  <c r="G322" i="3"/>
  <c r="G321" i="3"/>
  <c r="G320" i="3"/>
  <c r="G325" i="3" s="1"/>
  <c r="G319" i="3"/>
  <c r="F315" i="3"/>
  <c r="E315" i="3"/>
  <c r="G313" i="3"/>
  <c r="G312" i="3"/>
  <c r="G311" i="3"/>
  <c r="G310" i="3"/>
  <c r="G315" i="3" s="1"/>
  <c r="G309" i="3"/>
  <c r="G306" i="3"/>
  <c r="F306" i="3"/>
  <c r="E306" i="3"/>
  <c r="G304" i="3"/>
  <c r="G303" i="3"/>
  <c r="G302" i="3"/>
  <c r="G301" i="3"/>
  <c r="G300" i="3"/>
  <c r="F297" i="3"/>
  <c r="E297" i="3"/>
  <c r="G295" i="3"/>
  <c r="G294" i="3"/>
  <c r="G293" i="3"/>
  <c r="G292" i="3"/>
  <c r="G291" i="3"/>
  <c r="F288" i="3"/>
  <c r="E288" i="3"/>
  <c r="G286" i="3"/>
  <c r="G285" i="3"/>
  <c r="G284" i="3"/>
  <c r="G283" i="3"/>
  <c r="G288" i="3" s="1"/>
  <c r="G282" i="3"/>
  <c r="F279" i="3"/>
  <c r="E279" i="3"/>
  <c r="G277" i="3"/>
  <c r="G276" i="3"/>
  <c r="G275" i="3"/>
  <c r="G274" i="3"/>
  <c r="G273" i="3"/>
  <c r="G279" i="3" s="1"/>
  <c r="F270" i="3"/>
  <c r="E270" i="3"/>
  <c r="G265" i="3"/>
  <c r="G262" i="3"/>
  <c r="G260" i="3"/>
  <c r="G259" i="3"/>
  <c r="G270" i="3" s="1"/>
  <c r="G258" i="3"/>
  <c r="F254" i="3"/>
  <c r="E254" i="3"/>
  <c r="G252" i="3"/>
  <c r="G249" i="3"/>
  <c r="G248" i="3"/>
  <c r="G247" i="3"/>
  <c r="G246" i="3"/>
  <c r="G245" i="3"/>
  <c r="G254" i="3" s="1"/>
  <c r="F241" i="3"/>
  <c r="E241" i="3"/>
  <c r="G239" i="3"/>
  <c r="G238" i="3"/>
  <c r="G237" i="3"/>
  <c r="G236" i="3"/>
  <c r="G235" i="3"/>
  <c r="F232" i="3"/>
  <c r="E232" i="3"/>
  <c r="G230" i="3"/>
  <c r="G229" i="3"/>
  <c r="G228" i="3"/>
  <c r="G227" i="3"/>
  <c r="G226" i="3"/>
  <c r="F223" i="3"/>
  <c r="E223" i="3"/>
  <c r="G221" i="3"/>
  <c r="G220" i="3"/>
  <c r="G219" i="3"/>
  <c r="G218" i="3"/>
  <c r="G217" i="3"/>
  <c r="G223" i="3" s="1"/>
  <c r="F214" i="3"/>
  <c r="E214" i="3"/>
  <c r="G212" i="3"/>
  <c r="G211" i="3"/>
  <c r="G210" i="3"/>
  <c r="G209" i="3"/>
  <c r="G208" i="3"/>
  <c r="G214" i="3" s="1"/>
  <c r="E208" i="3"/>
  <c r="F205" i="3"/>
  <c r="E205" i="3"/>
  <c r="G203" i="3"/>
  <c r="G202" i="3"/>
  <c r="G201" i="3"/>
  <c r="G200" i="3"/>
  <c r="G199" i="3"/>
  <c r="G205" i="3" s="1"/>
  <c r="F196" i="3"/>
  <c r="E196" i="3"/>
  <c r="G194" i="3"/>
  <c r="G193" i="3"/>
  <c r="G192" i="3"/>
  <c r="G191" i="3"/>
  <c r="G196" i="3" s="1"/>
  <c r="G190" i="3"/>
  <c r="F187" i="3"/>
  <c r="E187" i="3"/>
  <c r="G185" i="3"/>
  <c r="G184" i="3"/>
  <c r="G183" i="3"/>
  <c r="G182" i="3"/>
  <c r="G187" i="3" s="1"/>
  <c r="G181" i="3"/>
  <c r="F178" i="3"/>
  <c r="E178" i="3"/>
  <c r="G176" i="3"/>
  <c r="G175" i="3"/>
  <c r="G174" i="3"/>
  <c r="G173" i="3"/>
  <c r="G178" i="3" s="1"/>
  <c r="G172" i="3"/>
  <c r="F169" i="3"/>
  <c r="E169" i="3"/>
  <c r="G167" i="3"/>
  <c r="G166" i="3"/>
  <c r="G165" i="3"/>
  <c r="G164" i="3"/>
  <c r="G163" i="3"/>
  <c r="F160" i="3"/>
  <c r="E160" i="3"/>
  <c r="G158" i="3"/>
  <c r="G160" i="3" s="1"/>
  <c r="G157" i="3"/>
  <c r="G156" i="3"/>
  <c r="G155" i="3"/>
  <c r="G154" i="3"/>
  <c r="G151" i="3"/>
  <c r="F151" i="3"/>
  <c r="E151" i="3"/>
  <c r="G149" i="3"/>
  <c r="G148" i="3"/>
  <c r="G147" i="3"/>
  <c r="G146" i="3"/>
  <c r="G145" i="3"/>
  <c r="F142" i="3"/>
  <c r="E142" i="3"/>
  <c r="G140" i="3"/>
  <c r="G139" i="3"/>
  <c r="G138" i="3"/>
  <c r="G137" i="3"/>
  <c r="G136" i="3"/>
  <c r="G132" i="3"/>
  <c r="F132" i="3"/>
  <c r="E132" i="3"/>
  <c r="G130" i="3"/>
  <c r="G129" i="3"/>
  <c r="G128" i="3"/>
  <c r="F126" i="3"/>
  <c r="F123" i="3"/>
  <c r="E123" i="3"/>
  <c r="G121" i="3"/>
  <c r="G120" i="3"/>
  <c r="G119" i="3"/>
  <c r="G118" i="3"/>
  <c r="F114" i="3"/>
  <c r="E114" i="3"/>
  <c r="G112" i="3"/>
  <c r="G114" i="3" s="1"/>
  <c r="G111" i="3"/>
  <c r="G110" i="3"/>
  <c r="G109" i="3"/>
  <c r="G108" i="3"/>
  <c r="G105" i="3"/>
  <c r="F105" i="3"/>
  <c r="E105" i="3"/>
  <c r="G103" i="3"/>
  <c r="G102" i="3"/>
  <c r="G101" i="3"/>
  <c r="G100" i="3"/>
  <c r="G99" i="3"/>
  <c r="F95" i="3"/>
  <c r="E95" i="3"/>
  <c r="G93" i="3"/>
  <c r="G92" i="3"/>
  <c r="G91" i="3"/>
  <c r="G90" i="3"/>
  <c r="L86" i="3"/>
  <c r="K86" i="3"/>
  <c r="J86" i="3"/>
  <c r="I86" i="3"/>
  <c r="H86" i="3"/>
  <c r="F86" i="3"/>
  <c r="E86" i="3"/>
  <c r="G84" i="3"/>
  <c r="G83" i="3"/>
  <c r="G82" i="3"/>
  <c r="G81" i="3"/>
  <c r="G80" i="3"/>
  <c r="G86" i="3" s="1"/>
  <c r="E80" i="3"/>
  <c r="G77" i="3"/>
  <c r="F77" i="3"/>
  <c r="E77" i="3"/>
  <c r="G75" i="3"/>
  <c r="G74" i="3"/>
  <c r="G73" i="3"/>
  <c r="G72" i="3"/>
  <c r="G71" i="3"/>
  <c r="F68" i="3"/>
  <c r="E68" i="3"/>
  <c r="G66" i="3"/>
  <c r="G65" i="3"/>
  <c r="G64" i="3"/>
  <c r="G63" i="3"/>
  <c r="G62" i="3"/>
  <c r="F59" i="3"/>
  <c r="E59" i="3"/>
  <c r="G57" i="3"/>
  <c r="G56" i="3"/>
  <c r="G55" i="3"/>
  <c r="G54" i="3"/>
  <c r="G59" i="3" s="1"/>
  <c r="G53" i="3"/>
  <c r="F50" i="3"/>
  <c r="E50" i="3"/>
  <c r="G48" i="3"/>
  <c r="G47" i="3"/>
  <c r="G46" i="3"/>
  <c r="G45" i="3"/>
  <c r="G44" i="3"/>
  <c r="F41" i="3"/>
  <c r="E41" i="3"/>
  <c r="G39" i="3"/>
  <c r="G38" i="3"/>
  <c r="G37" i="3"/>
  <c r="G36" i="3"/>
  <c r="G35" i="3"/>
  <c r="G41" i="3" s="1"/>
  <c r="F32" i="3"/>
  <c r="E32" i="3"/>
  <c r="G30" i="3"/>
  <c r="G29" i="3"/>
  <c r="G28" i="3"/>
  <c r="G27" i="3"/>
  <c r="F23" i="3"/>
  <c r="E23" i="3"/>
  <c r="G21" i="3"/>
  <c r="G20" i="3"/>
  <c r="G19" i="3"/>
  <c r="G18" i="3"/>
  <c r="G17" i="3"/>
  <c r="G23" i="3" s="1"/>
  <c r="F14" i="3"/>
  <c r="E14" i="3"/>
  <c r="G12" i="3"/>
  <c r="G11" i="3"/>
  <c r="G10" i="3"/>
  <c r="A3" i="3"/>
  <c r="A1" i="3"/>
  <c r="G50" i="3" l="1"/>
  <c r="G68" i="3"/>
  <c r="J60" i="4"/>
  <c r="L9" i="4"/>
  <c r="M9" i="4"/>
  <c r="L88" i="4"/>
  <c r="J105" i="4"/>
  <c r="H243" i="4"/>
  <c r="J222" i="4"/>
  <c r="G32" i="3"/>
  <c r="G123" i="3"/>
  <c r="M86" i="4"/>
  <c r="L245" i="4"/>
  <c r="J266" i="4"/>
  <c r="G169" i="3"/>
  <c r="G241" i="3"/>
  <c r="O77" i="4"/>
  <c r="O130" i="4"/>
  <c r="M151" i="4"/>
  <c r="G142" i="3"/>
  <c r="M50" i="4"/>
  <c r="O50" i="4" s="1"/>
  <c r="Q50" i="4" s="1"/>
  <c r="K51" i="4"/>
  <c r="M51" i="4" s="1"/>
  <c r="O51" i="4" s="1"/>
  <c r="G335" i="4"/>
  <c r="G290" i="4"/>
  <c r="T291" i="4" s="1"/>
  <c r="G325" i="4"/>
  <c r="G320" i="4"/>
  <c r="G297" i="3"/>
  <c r="I21" i="4"/>
  <c r="K20" i="4"/>
  <c r="M20" i="4" s="1"/>
  <c r="O20" i="4" s="1"/>
  <c r="Q20" i="4" s="1"/>
  <c r="O41" i="4"/>
  <c r="O42" i="4" s="1"/>
  <c r="O43" i="4" s="1"/>
  <c r="O44" i="4" s="1"/>
  <c r="O45" i="4" s="1"/>
  <c r="O46" i="4" s="1"/>
  <c r="O47" i="4" s="1"/>
  <c r="M42" i="4"/>
  <c r="L153" i="4"/>
  <c r="J174" i="4"/>
  <c r="J75" i="4"/>
  <c r="L62" i="4"/>
  <c r="I323" i="4"/>
  <c r="G232" i="3"/>
  <c r="Q62" i="4"/>
  <c r="H60" i="4"/>
  <c r="H291" i="4" s="1"/>
  <c r="G337" i="4"/>
  <c r="G322" i="4"/>
  <c r="G327" i="4"/>
  <c r="K174" i="4"/>
  <c r="H86" i="4"/>
  <c r="M174" i="4"/>
  <c r="O174" i="4"/>
  <c r="M295" i="4"/>
  <c r="O295" i="4" s="1"/>
  <c r="Q295" i="4" s="1"/>
  <c r="K297" i="4"/>
  <c r="K86" i="4"/>
  <c r="Q174" i="4"/>
  <c r="H128" i="4"/>
  <c r="I128" i="4"/>
  <c r="I317" i="4" s="1"/>
  <c r="I197" i="4"/>
  <c r="J107" i="4"/>
  <c r="I151" i="4"/>
  <c r="I338" i="4" s="1"/>
  <c r="H197" i="4"/>
  <c r="I86" i="4"/>
  <c r="I327" i="4" s="1"/>
  <c r="K107" i="4"/>
  <c r="K176" i="4"/>
  <c r="J197" i="4"/>
  <c r="I331" i="4"/>
  <c r="I75" i="4"/>
  <c r="I321" i="4" s="1"/>
  <c r="J86" i="4"/>
  <c r="L77" i="4"/>
  <c r="G338" i="4"/>
  <c r="G323" i="4"/>
  <c r="G328" i="4"/>
  <c r="N176" i="4"/>
  <c r="L197" i="4"/>
  <c r="G336" i="4"/>
  <c r="G321" i="4"/>
  <c r="L220" i="4"/>
  <c r="N199" i="4"/>
  <c r="H220" i="4"/>
  <c r="K63" i="4"/>
  <c r="H151" i="4"/>
  <c r="J130" i="4"/>
  <c r="K199" i="4"/>
  <c r="I220" i="4"/>
  <c r="I328" i="4" s="1"/>
  <c r="J220" i="4"/>
  <c r="O268" i="4"/>
  <c r="M289" i="4"/>
  <c r="F291" i="4"/>
  <c r="G312" i="4"/>
  <c r="I333" i="4"/>
  <c r="K88" i="4"/>
  <c r="K151" i="4"/>
  <c r="K318" i="4" s="1"/>
  <c r="M222" i="4"/>
  <c r="K243" i="4"/>
  <c r="I243" i="4"/>
  <c r="I313" i="4"/>
  <c r="K306" i="4"/>
  <c r="M306" i="4" s="1"/>
  <c r="O306" i="4" s="1"/>
  <c r="Q306" i="4" s="1"/>
  <c r="I308" i="4"/>
  <c r="G317" i="4"/>
  <c r="G319" i="4" s="1"/>
  <c r="G326" i="4"/>
  <c r="I266" i="4"/>
  <c r="H266" i="4"/>
  <c r="M247" i="4"/>
  <c r="O247" i="4" s="1"/>
  <c r="Q247" i="4" s="1"/>
  <c r="K266" i="4"/>
  <c r="J268" i="4"/>
  <c r="H289" i="4"/>
  <c r="K289" i="4"/>
  <c r="M297" i="4"/>
  <c r="O294" i="4"/>
  <c r="G343" i="4"/>
  <c r="G341" i="4"/>
  <c r="G342" i="4"/>
  <c r="G340" i="4"/>
  <c r="O300" i="4"/>
  <c r="O245" i="4"/>
  <c r="O301" i="4"/>
  <c r="K333" i="4"/>
  <c r="M302" i="4"/>
  <c r="K332" i="4"/>
  <c r="G334" i="4"/>
  <c r="I314" i="4"/>
  <c r="I312" i="4"/>
  <c r="K303" i="4"/>
  <c r="I336" i="4"/>
  <c r="I315" i="4"/>
  <c r="I289" i="4"/>
  <c r="M305" i="4"/>
  <c r="M299" i="4"/>
  <c r="I332" i="4"/>
  <c r="Q300" i="4" l="1"/>
  <c r="J289" i="4"/>
  <c r="L268" i="4"/>
  <c r="J151" i="4"/>
  <c r="L130" i="4"/>
  <c r="L107" i="4"/>
  <c r="J128" i="4"/>
  <c r="O302" i="4"/>
  <c r="M332" i="4"/>
  <c r="G344" i="4"/>
  <c r="M243" i="4"/>
  <c r="O222" i="4"/>
  <c r="L174" i="4"/>
  <c r="N153" i="4"/>
  <c r="L266" i="4"/>
  <c r="N245" i="4"/>
  <c r="N77" i="4"/>
  <c r="L86" i="4"/>
  <c r="M314" i="4" s="1"/>
  <c r="K64" i="4"/>
  <c r="K75" i="4"/>
  <c r="K321" i="4" s="1"/>
  <c r="M63" i="4"/>
  <c r="M318" i="4"/>
  <c r="O299" i="4"/>
  <c r="G316" i="4"/>
  <c r="G345" i="4" s="1"/>
  <c r="N220" i="4"/>
  <c r="P199" i="4"/>
  <c r="P220" i="4" s="1"/>
  <c r="K21" i="4"/>
  <c r="I22" i="4"/>
  <c r="O151" i="4"/>
  <c r="Q130" i="4"/>
  <c r="Q151" i="4" s="1"/>
  <c r="I326" i="4"/>
  <c r="K105" i="4"/>
  <c r="M88" i="4"/>
  <c r="M333" i="4" s="1"/>
  <c r="I318" i="4"/>
  <c r="I319" i="4" s="1"/>
  <c r="Q301" i="4"/>
  <c r="L60" i="4"/>
  <c r="N9" i="4"/>
  <c r="M266" i="4"/>
  <c r="J291" i="4"/>
  <c r="I337" i="4"/>
  <c r="O266" i="4"/>
  <c r="Q245" i="4"/>
  <c r="Q266" i="4" s="1"/>
  <c r="K315" i="4"/>
  <c r="K313" i="4"/>
  <c r="K314" i="4"/>
  <c r="K312" i="4"/>
  <c r="O86" i="4"/>
  <c r="Q77" i="4"/>
  <c r="Q86" i="4" s="1"/>
  <c r="M303" i="4"/>
  <c r="K336" i="4"/>
  <c r="O297" i="4"/>
  <c r="Q294" i="4"/>
  <c r="Q297" i="4" s="1"/>
  <c r="K197" i="4"/>
  <c r="M176" i="4"/>
  <c r="G324" i="4"/>
  <c r="L222" i="4"/>
  <c r="J243" i="4"/>
  <c r="I343" i="4"/>
  <c r="I341" i="4"/>
  <c r="I342" i="4"/>
  <c r="I340" i="4"/>
  <c r="I344" i="4" s="1"/>
  <c r="G329" i="4"/>
  <c r="I316" i="4"/>
  <c r="M107" i="4"/>
  <c r="K128" i="4"/>
  <c r="M308" i="4"/>
  <c r="O305" i="4"/>
  <c r="N197" i="4"/>
  <c r="P176" i="4"/>
  <c r="P197" i="4" s="1"/>
  <c r="N62" i="4"/>
  <c r="L75" i="4"/>
  <c r="M313" i="4" s="1"/>
  <c r="G339" i="4"/>
  <c r="N88" i="4"/>
  <c r="L105" i="4"/>
  <c r="M315" i="4" s="1"/>
  <c r="Q268" i="4"/>
  <c r="Q289" i="4" s="1"/>
  <c r="O289" i="4"/>
  <c r="K308" i="4"/>
  <c r="Q51" i="4"/>
  <c r="Q52" i="4" s="1"/>
  <c r="Q53" i="4" s="1"/>
  <c r="O52" i="4"/>
  <c r="O9" i="4"/>
  <c r="K220" i="4"/>
  <c r="K338" i="4" s="1"/>
  <c r="M199" i="4"/>
  <c r="I322" i="4"/>
  <c r="L243" i="4" l="1"/>
  <c r="N222" i="4"/>
  <c r="K327" i="4"/>
  <c r="K322" i="4"/>
  <c r="Q314" i="4"/>
  <c r="O332" i="4"/>
  <c r="Q302" i="4"/>
  <c r="L151" i="4"/>
  <c r="N130" i="4"/>
  <c r="O312" i="4"/>
  <c r="L289" i="4"/>
  <c r="N268" i="4"/>
  <c r="O63" i="4"/>
  <c r="N86" i="4"/>
  <c r="O314" i="4" s="1"/>
  <c r="P77" i="4"/>
  <c r="P86" i="4" s="1"/>
  <c r="N266" i="4"/>
  <c r="P245" i="4"/>
  <c r="P266" i="4" s="1"/>
  <c r="M343" i="4"/>
  <c r="M341" i="4"/>
  <c r="M342" i="4"/>
  <c r="M340" i="4"/>
  <c r="P62" i="4"/>
  <c r="P75" i="4" s="1"/>
  <c r="Q313" i="4" s="1"/>
  <c r="N75" i="4"/>
  <c r="O313" i="4" s="1"/>
  <c r="K316" i="4"/>
  <c r="K22" i="4"/>
  <c r="I23" i="4"/>
  <c r="O199" i="4"/>
  <c r="M220" i="4"/>
  <c r="O303" i="4"/>
  <c r="M337" i="4"/>
  <c r="M338" i="4"/>
  <c r="O88" i="4"/>
  <c r="M105" i="4"/>
  <c r="K343" i="4"/>
  <c r="K341" i="4"/>
  <c r="K342" i="4"/>
  <c r="K340" i="4"/>
  <c r="O308" i="4"/>
  <c r="Q305" i="4"/>
  <c r="Q308" i="4" s="1"/>
  <c r="K337" i="4"/>
  <c r="K323" i="4"/>
  <c r="K328" i="4"/>
  <c r="M21" i="4"/>
  <c r="M64" i="4"/>
  <c r="K331" i="4"/>
  <c r="P153" i="4"/>
  <c r="P174" i="4" s="1"/>
  <c r="N174" i="4"/>
  <c r="K326" i="4"/>
  <c r="K317" i="4"/>
  <c r="K319" i="4" s="1"/>
  <c r="N60" i="4"/>
  <c r="P9" i="4"/>
  <c r="P60" i="4" s="1"/>
  <c r="Q222" i="4"/>
  <c r="Q243" i="4" s="1"/>
  <c r="O243" i="4"/>
  <c r="M128" i="4"/>
  <c r="O107" i="4"/>
  <c r="L291" i="4"/>
  <c r="M312" i="4"/>
  <c r="Q9" i="4"/>
  <c r="O318" i="4"/>
  <c r="Q299" i="4"/>
  <c r="M197" i="4"/>
  <c r="O176" i="4"/>
  <c r="P88" i="4"/>
  <c r="P105" i="4" s="1"/>
  <c r="Q315" i="4" s="1"/>
  <c r="N105" i="4"/>
  <c r="O315" i="4" s="1"/>
  <c r="N107" i="4"/>
  <c r="L128" i="4"/>
  <c r="Q88" i="4" l="1"/>
  <c r="Q105" i="4" s="1"/>
  <c r="O105" i="4"/>
  <c r="Q317" i="4"/>
  <c r="Q319" i="4" s="1"/>
  <c r="Q322" i="4"/>
  <c r="Q318" i="4"/>
  <c r="I330" i="4"/>
  <c r="I334" i="4" s="1"/>
  <c r="M344" i="4"/>
  <c r="O197" i="4"/>
  <c r="O337" i="4" s="1"/>
  <c r="Q176" i="4"/>
  <c r="Q197" i="4" s="1"/>
  <c r="Q327" i="4" s="1"/>
  <c r="K23" i="4"/>
  <c r="M23" i="4" s="1"/>
  <c r="O23" i="4" s="1"/>
  <c r="Q23" i="4" s="1"/>
  <c r="I24" i="4"/>
  <c r="M327" i="4"/>
  <c r="M322" i="4"/>
  <c r="G360" i="3"/>
  <c r="E89" i="3"/>
  <c r="G89" i="3" s="1"/>
  <c r="G95" i="3" s="1"/>
  <c r="M22" i="4"/>
  <c r="O22" i="4" s="1"/>
  <c r="Q22" i="4" s="1"/>
  <c r="Q63" i="4"/>
  <c r="N151" i="4"/>
  <c r="P130" i="4"/>
  <c r="P151" i="4" s="1"/>
  <c r="O64" i="4"/>
  <c r="M65" i="4"/>
  <c r="O65" i="4" s="1"/>
  <c r="Q343" i="4"/>
  <c r="Q341" i="4"/>
  <c r="Q342" i="4"/>
  <c r="Q340" i="4"/>
  <c r="P222" i="4"/>
  <c r="P243" i="4" s="1"/>
  <c r="N243" i="4"/>
  <c r="O343" i="4"/>
  <c r="O341" i="4"/>
  <c r="O342" i="4"/>
  <c r="O340" i="4"/>
  <c r="Q332" i="4"/>
  <c r="Q312" i="4"/>
  <c r="N128" i="4"/>
  <c r="P107" i="4"/>
  <c r="P128" i="4" s="1"/>
  <c r="O128" i="4"/>
  <c r="Q107" i="4"/>
  <c r="Q128" i="4" s="1"/>
  <c r="N291" i="4"/>
  <c r="K344" i="4"/>
  <c r="Q303" i="4"/>
  <c r="M317" i="4"/>
  <c r="M319" i="4" s="1"/>
  <c r="N289" i="4"/>
  <c r="P268" i="4"/>
  <c r="P289" i="4" s="1"/>
  <c r="O220" i="4"/>
  <c r="O338" i="4" s="1"/>
  <c r="Q199" i="4"/>
  <c r="Q220" i="4" s="1"/>
  <c r="M316" i="4"/>
  <c r="O21" i="4"/>
  <c r="O333" i="4"/>
  <c r="M328" i="4"/>
  <c r="M323" i="4"/>
  <c r="M331" i="4"/>
  <c r="O316" i="4"/>
  <c r="Q316" i="4" l="1"/>
  <c r="O344" i="4"/>
  <c r="O327" i="4"/>
  <c r="O322" i="4"/>
  <c r="Q337" i="4"/>
  <c r="Q338" i="4"/>
  <c r="Q336" i="4"/>
  <c r="Q65" i="4"/>
  <c r="Q66" i="4" s="1"/>
  <c r="Q67" i="4" s="1"/>
  <c r="Q68" i="4" s="1"/>
  <c r="Q69" i="4" s="1"/>
  <c r="O66" i="4"/>
  <c r="O67" i="4" s="1"/>
  <c r="Q64" i="4"/>
  <c r="Q21" i="4"/>
  <c r="Q326" i="4"/>
  <c r="Q333" i="4"/>
  <c r="P291" i="4"/>
  <c r="G366" i="3"/>
  <c r="G8" i="3"/>
  <c r="G14" i="3" s="1"/>
  <c r="O317" i="4"/>
  <c r="O319" i="4" s="1"/>
  <c r="O328" i="4"/>
  <c r="O323" i="4"/>
  <c r="Q328" i="4"/>
  <c r="Q323" i="4"/>
  <c r="M75" i="4"/>
  <c r="Q344" i="4"/>
  <c r="O75" i="4"/>
  <c r="K24" i="4"/>
  <c r="I60" i="4"/>
  <c r="Q75" i="4"/>
  <c r="Q321" i="4" s="1"/>
  <c r="O321" i="4" l="1"/>
  <c r="O336" i="4"/>
  <c r="M321" i="4"/>
  <c r="M336" i="4"/>
  <c r="M326" i="4"/>
  <c r="K25" i="4"/>
  <c r="M24" i="4"/>
  <c r="O326" i="4"/>
  <c r="O331" i="4"/>
  <c r="Q331" i="4"/>
  <c r="I325" i="4"/>
  <c r="I329" i="4" s="1"/>
  <c r="I320" i="4"/>
  <c r="I335" i="4"/>
  <c r="I339" i="4" s="1"/>
  <c r="I290" i="4"/>
  <c r="U291" i="4" l="1"/>
  <c r="I324" i="4"/>
  <c r="I345" i="4"/>
  <c r="M25" i="4"/>
  <c r="O25" i="4" s="1"/>
  <c r="Q25" i="4" s="1"/>
  <c r="K26" i="4"/>
  <c r="O24" i="4"/>
  <c r="Q24" i="4" l="1"/>
  <c r="M26" i="4"/>
  <c r="K27" i="4"/>
  <c r="O26" i="4" l="1"/>
  <c r="M27" i="4"/>
  <c r="O27" i="4" s="1"/>
  <c r="Q27" i="4" s="1"/>
  <c r="K28" i="4"/>
  <c r="K29" i="4" l="1"/>
  <c r="M28" i="4"/>
  <c r="O28" i="4" s="1"/>
  <c r="Q28" i="4" s="1"/>
  <c r="Q26" i="4"/>
  <c r="M29" i="4" l="1"/>
  <c r="K330" i="4"/>
  <c r="K334" i="4" s="1"/>
  <c r="K60" i="4"/>
  <c r="M30" i="4" l="1"/>
  <c r="O29" i="4"/>
  <c r="K320" i="4"/>
  <c r="K325" i="4"/>
  <c r="K329" i="4" s="1"/>
  <c r="K335" i="4"/>
  <c r="K339" i="4" s="1"/>
  <c r="K290" i="4"/>
  <c r="V291" i="4" l="1"/>
  <c r="Q29" i="4"/>
  <c r="K324" i="4"/>
  <c r="K345" i="4" s="1"/>
  <c r="O30" i="4"/>
  <c r="Q30" i="4" s="1"/>
  <c r="M31" i="4"/>
  <c r="O31" i="4" l="1"/>
  <c r="Q31" i="4" s="1"/>
  <c r="M32" i="4"/>
  <c r="M33" i="4" l="1"/>
  <c r="O32" i="4"/>
  <c r="Q32" i="4" s="1"/>
  <c r="O33" i="4" l="1"/>
  <c r="M34" i="4"/>
  <c r="M330" i="4" l="1"/>
  <c r="M334" i="4" s="1"/>
  <c r="M60" i="4"/>
  <c r="O34" i="4"/>
  <c r="O35" i="4" s="1"/>
  <c r="O36" i="4" s="1"/>
  <c r="O37" i="4" s="1"/>
  <c r="O38" i="4" s="1"/>
  <c r="Q33" i="4"/>
  <c r="Q34" i="4" s="1"/>
  <c r="Q35" i="4" s="1"/>
  <c r="Q36" i="4" s="1"/>
  <c r="Q37" i="4" s="1"/>
  <c r="Q38" i="4" s="1"/>
  <c r="Q39" i="4" s="1"/>
  <c r="Q40" i="4" s="1"/>
  <c r="Q41" i="4" s="1"/>
  <c r="Q60" i="4" l="1"/>
  <c r="Q330" i="4"/>
  <c r="Q334" i="4" s="1"/>
  <c r="O330" i="4"/>
  <c r="O334" i="4" s="1"/>
  <c r="O60" i="4"/>
  <c r="M325" i="4"/>
  <c r="M329" i="4" s="1"/>
  <c r="M320" i="4"/>
  <c r="M335" i="4"/>
  <c r="M339" i="4" s="1"/>
  <c r="M290" i="4"/>
  <c r="O320" i="4" l="1"/>
  <c r="O325" i="4"/>
  <c r="O329" i="4" s="1"/>
  <c r="O335" i="4"/>
  <c r="O339" i="4" s="1"/>
  <c r="O290" i="4"/>
  <c r="Q325" i="4"/>
  <c r="Q329" i="4" s="1"/>
  <c r="Q320" i="4"/>
  <c r="Q335" i="4"/>
  <c r="Q339" i="4" s="1"/>
  <c r="Q290" i="4"/>
  <c r="M324" i="4"/>
  <c r="M345" i="4"/>
  <c r="W291" i="4"/>
  <c r="Q324" i="4" l="1"/>
  <c r="Q345" i="4"/>
  <c r="O324" i="4"/>
  <c r="O345" i="4" s="1"/>
  <c r="X291" i="4"/>
  <c r="Y29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tc={B1B611C9-1E03-4B34-881F-0F589C082923}</author>
    <author>tc={1C0E0685-671C-45D7-8293-8C978D83C8A6}</author>
    <author>Theresa Thompson</author>
  </authors>
  <commentList>
    <comment ref="D21" authorId="0" shapeId="0" xr:uid="{B1B611C9-1E03-4B34-881F-0F589C082923}">
      <text>
        <t>[Threaded comment]
Your version of Excel allows you to read this threaded comment; however, any edits to it will get removed if the file is opened in a newer version of Excel. Learn more: https://go.microsoft.com/fwlink/?linkid=870924
Comment:
    Added 4510/4520/4571 to COA</t>
      </text>
    </comment>
    <comment ref="D121" authorId="1" shapeId="0" xr:uid="{1C0E0685-671C-45D7-8293-8C978D83C8A6}">
      <text>
        <t>[Threaded comment]
Your version of Excel allows you to read this threaded comment; however, any edits to it will get removed if the file is opened in a newer version of Excel. Learn more: https://go.microsoft.com/fwlink/?linkid=870924
Comment:
    Change Object code to 0591 - expense code rather than revenue</t>
      </text>
    </comment>
    <comment ref="E140" authorId="2" shapeId="0" xr:uid="{E3438F16-8649-4619-8D55-4C237DB3CF1F}">
      <text>
        <r>
          <rPr>
            <b/>
            <sz val="9"/>
            <color indexed="81"/>
            <rFont val="Tahoma"/>
            <charset val="1"/>
          </rPr>
          <t>Theresa Thompson:</t>
        </r>
        <r>
          <rPr>
            <sz val="9"/>
            <color indexed="81"/>
            <rFont val="Tahoma"/>
            <charset val="1"/>
          </rPr>
          <t xml:space="preserve">
Rental Deposit of $52K and last month Rent</t>
        </r>
      </text>
    </comment>
    <comment ref="J140" authorId="2" shapeId="0" xr:uid="{0ECC0111-AD8C-46B9-90E5-35B9184C750F}">
      <text>
        <r>
          <rPr>
            <b/>
            <sz val="9"/>
            <color indexed="81"/>
            <rFont val="Tahoma"/>
            <charset val="1"/>
          </rPr>
          <t>Theresa Thompson:</t>
        </r>
        <r>
          <rPr>
            <sz val="9"/>
            <color indexed="81"/>
            <rFont val="Tahoma"/>
            <charset val="1"/>
          </rPr>
          <t xml:space="preserve">
Rent Liablity cleared</t>
        </r>
      </text>
    </comment>
    <comment ref="K140" authorId="2" shapeId="0" xr:uid="{0FBF877B-F01C-4392-ADA0-536C8AC7A382}">
      <text>
        <r>
          <rPr>
            <b/>
            <sz val="9"/>
            <color indexed="81"/>
            <rFont val="Tahoma"/>
            <charset val="1"/>
          </rPr>
          <t>Theresa Thompson:</t>
        </r>
        <r>
          <rPr>
            <sz val="9"/>
            <color indexed="81"/>
            <rFont val="Tahoma"/>
            <charset val="1"/>
          </rPr>
          <t xml:space="preserve">
Pay Back Security Deposit</t>
        </r>
      </text>
    </comment>
    <comment ref="E142" authorId="2" shapeId="0" xr:uid="{5F55826C-91CE-4826-9A41-EC86E6BCA5CE}">
      <text>
        <r>
          <rPr>
            <b/>
            <sz val="9"/>
            <color indexed="81"/>
            <rFont val="Tahoma"/>
            <family val="2"/>
          </rPr>
          <t>Theresa Thompson:</t>
        </r>
        <r>
          <rPr>
            <sz val="9"/>
            <color indexed="81"/>
            <rFont val="Tahoma"/>
            <family val="2"/>
          </rPr>
          <t xml:space="preserve">
Cost of Awning for Playground $ 25,000, Cost of Mesh Fencing $ 35,000
</t>
        </r>
      </text>
    </comment>
    <comment ref="E145" authorId="2" shapeId="0" xr:uid="{106CB47A-A0D0-4D26-88E4-5774D3DCEF48}">
      <text>
        <r>
          <rPr>
            <b/>
            <sz val="9"/>
            <color indexed="81"/>
            <rFont val="Tahoma"/>
            <family val="2"/>
          </rPr>
          <t>Theresa Thompson:</t>
        </r>
        <r>
          <rPr>
            <sz val="9"/>
            <color indexed="81"/>
            <rFont val="Tahoma"/>
            <family val="2"/>
          </rPr>
          <t xml:space="preserve">
Per Mike Dang- TEACH Las Vegas loan amount can not exceed $500 per kid- plus $50.000 180 grant Plus $300,000 Red Hook Project Fund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tc={2428B3F5-99BA-42C1-B638-3E8150A02BB7}</author>
  </authors>
  <commentList>
    <comment ref="C338" authorId="0" shapeId="0" xr:uid="{2428B3F5-99BA-42C1-B638-3E8150A02BB7}">
      <text>
        <t>[Threaded comment]
Your version of Excel allows you to read this threaded comment; however, any edits to it will get removed if the file is opened in a newer version of Excel. Learn more: https://go.microsoft.com/fwlink/?linkid=870924
Comment:
    Code not included in NDE COA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Spencer Styles</author>
  </authors>
  <commentList>
    <comment ref="E9" authorId="0" shapeId="0" xr:uid="{BD2A2305-604B-48DF-9F8A-E2570360BAC1}">
      <text>
        <r>
          <rPr>
            <sz val="9"/>
            <color indexed="81"/>
            <rFont val="Tahoma"/>
            <family val="2"/>
          </rPr>
          <t>To allocate salaries into the the correct numner of months, enter 10, 11 or 12</t>
        </r>
      </text>
    </comment>
    <comment ref="F9" authorId="0" shapeId="0" xr:uid="{F07B8EDC-31D0-4181-960F-0B771D18C8EF}">
      <text>
        <r>
          <rPr>
            <sz val="9"/>
            <color indexed="81"/>
            <rFont val="Tahoma"/>
            <family val="2"/>
          </rPr>
          <t>To calculate benefits, enter:
  - y for benefits
  - n for no benefits</t>
        </r>
      </text>
    </comment>
    <comment ref="E62" authorId="0" shapeId="0" xr:uid="{CAC61757-8C74-4AE6-97D5-F72120676DE6}">
      <text>
        <r>
          <rPr>
            <sz val="9"/>
            <color indexed="81"/>
            <rFont val="Tahoma"/>
            <family val="2"/>
          </rPr>
          <t>To allocate salaries into the the correct numner of months, enter 10, 11 or 12</t>
        </r>
      </text>
    </comment>
    <comment ref="F62" authorId="0" shapeId="0" xr:uid="{89CA634F-F6C6-499D-8992-403DCB976735}">
      <text>
        <r>
          <rPr>
            <sz val="9"/>
            <color indexed="81"/>
            <rFont val="Tahoma"/>
            <family val="2"/>
          </rPr>
          <t>To calculate benefits, enter:
  - y for benefits
  - n for no benefits</t>
        </r>
      </text>
    </comment>
    <comment ref="E77" authorId="0" shapeId="0" xr:uid="{77BFA892-9943-49A4-9C14-613C9F70E5B3}">
      <text>
        <r>
          <rPr>
            <sz val="9"/>
            <color indexed="81"/>
            <rFont val="Tahoma"/>
            <family val="2"/>
          </rPr>
          <t>To allocate salaries into the the correct numner of months, enter 10, 11 or 12</t>
        </r>
      </text>
    </comment>
    <comment ref="F77" authorId="0" shapeId="0" xr:uid="{9B45B1CA-E40F-4A5C-8B95-42844EFE4E04}">
      <text>
        <r>
          <rPr>
            <sz val="9"/>
            <color indexed="81"/>
            <rFont val="Tahoma"/>
            <family val="2"/>
          </rPr>
          <t>To calculate benefits, enter:
  - y for benefits
  - n for no benefits</t>
        </r>
      </text>
    </comment>
    <comment ref="E88" authorId="0" shapeId="0" xr:uid="{BF8013CD-A8AB-42A1-B87E-AF91C7CB1589}">
      <text>
        <r>
          <rPr>
            <sz val="9"/>
            <color indexed="81"/>
            <rFont val="Tahoma"/>
            <family val="2"/>
          </rPr>
          <t>To allocate salaries into the the correct numner of months, enter 10, 11 or 12</t>
        </r>
      </text>
    </comment>
    <comment ref="F88" authorId="0" shapeId="0" xr:uid="{7DDC762D-977C-40C4-9911-8E148083FDC9}">
      <text>
        <r>
          <rPr>
            <sz val="9"/>
            <color indexed="81"/>
            <rFont val="Tahoma"/>
            <family val="2"/>
          </rPr>
          <t>To calculate benefits, enter:
  - y for benefits
  - n for no benefits</t>
        </r>
      </text>
    </comment>
    <comment ref="E107" authorId="0" shapeId="0" xr:uid="{B5E9D97E-2515-4C5C-A41D-41C4A8476296}">
      <text>
        <r>
          <rPr>
            <sz val="9"/>
            <color indexed="81"/>
            <rFont val="Tahoma"/>
            <family val="2"/>
          </rPr>
          <t>To allocate salaries into the the correct numner of months, enter 10, 11 or 12</t>
        </r>
      </text>
    </comment>
    <comment ref="F107" authorId="0" shapeId="0" xr:uid="{CA26DFDB-5133-4E2E-8255-E98FF777A41F}">
      <text>
        <r>
          <rPr>
            <sz val="9"/>
            <color indexed="81"/>
            <rFont val="Tahoma"/>
            <family val="2"/>
          </rPr>
          <t>To calculate benefits, enter:
  - y for benefits
  - n for no benefits</t>
        </r>
      </text>
    </comment>
    <comment ref="E130" authorId="0" shapeId="0" xr:uid="{88A626F3-1DA8-41BD-B4A0-025EF2C68E7A}">
      <text>
        <r>
          <rPr>
            <sz val="9"/>
            <color indexed="81"/>
            <rFont val="Tahoma"/>
            <family val="2"/>
          </rPr>
          <t>To allocate salaries into the the correct numner of months, enter 10, 11 or 12</t>
        </r>
      </text>
    </comment>
    <comment ref="F130" authorId="0" shapeId="0" xr:uid="{3A5A370D-BB7D-4DAD-9101-B3D9BD80411A}">
      <text>
        <r>
          <rPr>
            <sz val="9"/>
            <color indexed="81"/>
            <rFont val="Tahoma"/>
            <family val="2"/>
          </rPr>
          <t>To calculate benefits, enter:
  - y for benefits
  - n for no benefits</t>
        </r>
      </text>
    </comment>
    <comment ref="E153" authorId="0" shapeId="0" xr:uid="{CCBEE119-C26D-436E-81B7-14584E1A3430}">
      <text>
        <r>
          <rPr>
            <sz val="9"/>
            <color indexed="81"/>
            <rFont val="Tahoma"/>
            <family val="2"/>
          </rPr>
          <t>To allocate salaries into the the correct numner of months, enter 10, 11 or 12</t>
        </r>
      </text>
    </comment>
    <comment ref="F153" authorId="0" shapeId="0" xr:uid="{81B46E1E-D4A3-4C87-8813-4AE9A0E1CCF1}">
      <text>
        <r>
          <rPr>
            <sz val="9"/>
            <color indexed="81"/>
            <rFont val="Tahoma"/>
            <family val="2"/>
          </rPr>
          <t>To calculate benefits, enter:
  - y for benefits
  - n for no benefits</t>
        </r>
      </text>
    </comment>
    <comment ref="E176" authorId="0" shapeId="0" xr:uid="{D86AF329-2A3C-4996-BB38-08DDAC708145}">
      <text>
        <r>
          <rPr>
            <sz val="9"/>
            <color indexed="81"/>
            <rFont val="Tahoma"/>
            <family val="2"/>
          </rPr>
          <t>To allocate salaries into the the correct numner of months, enter 10, 11 or 12</t>
        </r>
      </text>
    </comment>
    <comment ref="F176" authorId="0" shapeId="0" xr:uid="{C69656EE-729B-46D8-AA87-36C757DE60AB}">
      <text>
        <r>
          <rPr>
            <sz val="9"/>
            <color indexed="81"/>
            <rFont val="Tahoma"/>
            <family val="2"/>
          </rPr>
          <t>To calculate benefits, enter:
  - y for benefits
  - n for no benefits</t>
        </r>
      </text>
    </comment>
    <comment ref="E199" authorId="0" shapeId="0" xr:uid="{7CCEDC3D-4C76-45F2-8C2E-16CCECB732A6}">
      <text>
        <r>
          <rPr>
            <sz val="9"/>
            <color indexed="81"/>
            <rFont val="Tahoma"/>
            <family val="2"/>
          </rPr>
          <t>To allocate salaries into the the correct numner of months, enter 10, 11 or 12</t>
        </r>
      </text>
    </comment>
    <comment ref="F199" authorId="0" shapeId="0" xr:uid="{F2B3EF52-BBFF-4225-822A-20BB9FCCAD86}">
      <text>
        <r>
          <rPr>
            <sz val="9"/>
            <color indexed="81"/>
            <rFont val="Tahoma"/>
            <family val="2"/>
          </rPr>
          <t>To calculate benefits, enter:
  - y for benefits
  - n for no benefits</t>
        </r>
      </text>
    </comment>
    <comment ref="E222" authorId="0" shapeId="0" xr:uid="{4D9BAE60-6F23-46B7-8B24-E9FEA65E2B68}">
      <text>
        <r>
          <rPr>
            <sz val="9"/>
            <color indexed="81"/>
            <rFont val="Tahoma"/>
            <family val="2"/>
          </rPr>
          <t>To allocate salaries into the the correct numner of months, enter 10, 11 or 12</t>
        </r>
      </text>
    </comment>
    <comment ref="F222" authorId="0" shapeId="0" xr:uid="{F68533FC-536B-4B12-ADAD-B4C23A196448}">
      <text>
        <r>
          <rPr>
            <sz val="9"/>
            <color indexed="81"/>
            <rFont val="Tahoma"/>
            <family val="2"/>
          </rPr>
          <t>To calculate benefits, enter:
  - y for benefits
  - n for no benefits</t>
        </r>
      </text>
    </comment>
    <comment ref="E245" authorId="0" shapeId="0" xr:uid="{DB917FF3-B51E-471F-AB62-A56C32BCBF23}">
      <text>
        <r>
          <rPr>
            <sz val="9"/>
            <color indexed="81"/>
            <rFont val="Tahoma"/>
            <family val="2"/>
          </rPr>
          <t>To allocate salaries into the the correct numner of months, enter 10, 11 or 12</t>
        </r>
      </text>
    </comment>
    <comment ref="F245" authorId="0" shapeId="0" xr:uid="{707E4414-F151-442D-95F4-DE7A68DF3499}">
      <text>
        <r>
          <rPr>
            <sz val="9"/>
            <color indexed="81"/>
            <rFont val="Tahoma"/>
            <family val="2"/>
          </rPr>
          <t>To calculate benefits, enter:
  - y for benefits
  - n for no benefits</t>
        </r>
      </text>
    </comment>
    <comment ref="E268" authorId="0" shapeId="0" xr:uid="{531A1711-BA72-4527-866A-6407EA3AF37C}">
      <text>
        <r>
          <rPr>
            <sz val="9"/>
            <color indexed="81"/>
            <rFont val="Tahoma"/>
            <family val="2"/>
          </rPr>
          <t>To allocate salaries into the the correct numner of months, enter 10, 11 or 12</t>
        </r>
      </text>
    </comment>
    <comment ref="F268" authorId="0" shapeId="0" xr:uid="{6CD6F695-6467-4306-83F7-C5B30B7B3C40}">
      <text>
        <r>
          <rPr>
            <sz val="9"/>
            <color indexed="81"/>
            <rFont val="Tahoma"/>
            <family val="2"/>
          </rPr>
          <t>To calculate benefits, enter:
  - y for benefits
  - n for no benefits</t>
        </r>
      </text>
    </comment>
  </commentList>
</comments>
</file>

<file path=xl/sharedStrings.xml><?xml version="1.0" encoding="utf-8"?>
<sst xmlns="http://schemas.openxmlformats.org/spreadsheetml/2006/main" count="968" uniqueCount="441">
  <si>
    <t>Multi-Year Projection</t>
  </si>
  <si>
    <t>FY22</t>
  </si>
  <si>
    <t>FY23</t>
  </si>
  <si>
    <t>FY24</t>
  </si>
  <si>
    <t>FY25</t>
  </si>
  <si>
    <t>FY26</t>
  </si>
  <si>
    <t>FY27</t>
  </si>
  <si>
    <t>Key Assumptions</t>
  </si>
  <si>
    <t>Attendance</t>
  </si>
  <si>
    <t>DSA Funding Rate</t>
  </si>
  <si>
    <t>Revenue Growth Rate</t>
  </si>
  <si>
    <t>n/a</t>
  </si>
  <si>
    <t>Payrol COLA</t>
  </si>
  <si>
    <t>OPEX COLA</t>
  </si>
  <si>
    <t>Revenues</t>
  </si>
  <si>
    <t>Distributive School Account</t>
  </si>
  <si>
    <t>Ad Valorem Taxes</t>
  </si>
  <si>
    <t>Sales and Use Taxes</t>
  </si>
  <si>
    <t>Franchise Fees</t>
  </si>
  <si>
    <t>Basic General Governmental Services Tax</t>
  </si>
  <si>
    <t>Basic Support</t>
  </si>
  <si>
    <t>State Revenue</t>
  </si>
  <si>
    <t>Special Ed portion to DSA</t>
  </si>
  <si>
    <t>Updated</t>
  </si>
  <si>
    <t>Restricted Grants-in-Aid</t>
  </si>
  <si>
    <t>Federal Revenue</t>
  </si>
  <si>
    <t>Title I</t>
  </si>
  <si>
    <t>Title IIA</t>
  </si>
  <si>
    <t>Special Education Part B</t>
  </si>
  <si>
    <t>E-Rate</t>
  </si>
  <si>
    <t>Other Local Revenue</t>
  </si>
  <si>
    <t>Other Activity Income</t>
  </si>
  <si>
    <t>Updated (no data)</t>
  </si>
  <si>
    <t>Total Revenue</t>
  </si>
  <si>
    <t>Expenses</t>
  </si>
  <si>
    <t>Personal Services-Salaries</t>
  </si>
  <si>
    <t>0111</t>
  </si>
  <si>
    <t>Regular Employees: Teachers</t>
  </si>
  <si>
    <t>0112</t>
  </si>
  <si>
    <t>Regular Employees: Instructional Aides</t>
  </si>
  <si>
    <t>0114</t>
  </si>
  <si>
    <t>Regular Employees: Licensed Admin</t>
  </si>
  <si>
    <t>0117</t>
  </si>
  <si>
    <t>Regular Employees: Other Classified</t>
  </si>
  <si>
    <t>0122</t>
  </si>
  <si>
    <t>Temporary Employees: Instructional Aides</t>
  </si>
  <si>
    <t>0127</t>
  </si>
  <si>
    <t>Temporary Employees: Other Classified</t>
  </si>
  <si>
    <t>0151</t>
  </si>
  <si>
    <t>Additional Compensation: Teachers</t>
  </si>
  <si>
    <t>0154</t>
  </si>
  <si>
    <t>Additional Compensation: Licensed Admin</t>
  </si>
  <si>
    <t>0157</t>
  </si>
  <si>
    <t>Additional Compensation: Other Classified</t>
  </si>
  <si>
    <t>0161</t>
  </si>
  <si>
    <t>Extra Duties: Teachers</t>
  </si>
  <si>
    <t>0164</t>
  </si>
  <si>
    <t>Extra Duties: Licensed Admin</t>
  </si>
  <si>
    <t>0167</t>
  </si>
  <si>
    <t>Extra Duties: Other Classified</t>
  </si>
  <si>
    <t>Personnel Services - Employee Benefits</t>
  </si>
  <si>
    <t>0211</t>
  </si>
  <si>
    <t>Group Insurance: Teacher</t>
  </si>
  <si>
    <t>0212</t>
  </si>
  <si>
    <t>Group Insurance: Instructional Aides</t>
  </si>
  <si>
    <t>0214</t>
  </si>
  <si>
    <t>Group Insurance: Licensed Admin.</t>
  </si>
  <si>
    <t>0217</t>
  </si>
  <si>
    <t>Group Insurance: Other Classified</t>
  </si>
  <si>
    <t>0222</t>
  </si>
  <si>
    <t>Social Security: Temp Instructional Aides</t>
  </si>
  <si>
    <t>0227</t>
  </si>
  <si>
    <t>Social Security: Temp Other Classified</t>
  </si>
  <si>
    <t>0231</t>
  </si>
  <si>
    <t>Retirement: Teachers</t>
  </si>
  <si>
    <t>0232</t>
  </si>
  <si>
    <t>Retirement: Instructional Aides</t>
  </si>
  <si>
    <t>0234</t>
  </si>
  <si>
    <t>Retirement: Licensed Admin.</t>
  </si>
  <si>
    <t>0237</t>
  </si>
  <si>
    <t>Retirement: Other Classified</t>
  </si>
  <si>
    <t>0241</t>
  </si>
  <si>
    <t>Medicare: Teachers</t>
  </si>
  <si>
    <t>0242</t>
  </si>
  <si>
    <t>Medicare: Instructional Aides</t>
  </si>
  <si>
    <t>0244</t>
  </si>
  <si>
    <t>Medicare: Licensed Admin.</t>
  </si>
  <si>
    <t>0247</t>
  </si>
  <si>
    <t>Medicare: Other Classified</t>
  </si>
  <si>
    <t>0261</t>
  </si>
  <si>
    <t>Unemployment: Teachers</t>
  </si>
  <si>
    <t>0262</t>
  </si>
  <si>
    <t>Unemployment: Instructional Aides</t>
  </si>
  <si>
    <t>0264</t>
  </si>
  <si>
    <t>Unemployment: Licensed Admin.</t>
  </si>
  <si>
    <t>0267</t>
  </si>
  <si>
    <t>Unemployment: Other Classified</t>
  </si>
  <si>
    <t>0271</t>
  </si>
  <si>
    <t>Worker's Comp: Teachers</t>
  </si>
  <si>
    <t>0272</t>
  </si>
  <si>
    <t>Worker's Comp: Instructional Aides</t>
  </si>
  <si>
    <t>0274</t>
  </si>
  <si>
    <t>Worker's Comp: Licensed Admin.</t>
  </si>
  <si>
    <t>0277</t>
  </si>
  <si>
    <t>Worker's Comp: Other Classified</t>
  </si>
  <si>
    <t>0281</t>
  </si>
  <si>
    <t>Health Benefits: Teachers</t>
  </si>
  <si>
    <t>0282</t>
  </si>
  <si>
    <t>Health Benefits: Instructional Aides</t>
  </si>
  <si>
    <t>0284</t>
  </si>
  <si>
    <t>Health Benefits: Licensed Admin.</t>
  </si>
  <si>
    <t>0287</t>
  </si>
  <si>
    <t xml:space="preserve">Health Benefits: Other Classified </t>
  </si>
  <si>
    <t>Purchased Professional and Technical Services</t>
  </si>
  <si>
    <t>0310</t>
  </si>
  <si>
    <t>Offical/Administrative Services</t>
  </si>
  <si>
    <t>0320</t>
  </si>
  <si>
    <t>Professional Educational Services</t>
  </si>
  <si>
    <t>GE</t>
  </si>
  <si>
    <t>0331</t>
  </si>
  <si>
    <t>Prof-Dev/Instructional Lic. Personnel</t>
  </si>
  <si>
    <t>0333</t>
  </si>
  <si>
    <t>Prof-Dev/Administrative Lic. Personnel</t>
  </si>
  <si>
    <t>0336</t>
  </si>
  <si>
    <t>Prof-Dev/Other Classfied-Support Personnel</t>
  </si>
  <si>
    <t>0337</t>
  </si>
  <si>
    <t>Prof-Dev/Technology Training</t>
  </si>
  <si>
    <t>0340</t>
  </si>
  <si>
    <t>Other Professional Services</t>
  </si>
  <si>
    <t>0345</t>
  </si>
  <si>
    <t>Marketing</t>
  </si>
  <si>
    <t>TT</t>
  </si>
  <si>
    <t>0350</t>
  </si>
  <si>
    <t>Technical Services</t>
  </si>
  <si>
    <t>0351</t>
  </si>
  <si>
    <t>Data Processing and Coding Services</t>
  </si>
  <si>
    <t>Purchased Property Services</t>
  </si>
  <si>
    <t>0410</t>
  </si>
  <si>
    <t>Utility Services</t>
  </si>
  <si>
    <t>0420</t>
  </si>
  <si>
    <t>Cleaning Services</t>
  </si>
  <si>
    <t>0430</t>
  </si>
  <si>
    <t>Repairs and Maintenance Services</t>
  </si>
  <si>
    <t>0441</t>
  </si>
  <si>
    <t>Renting Land and Buildings</t>
  </si>
  <si>
    <t>NOT UPDATED</t>
  </si>
  <si>
    <t>Facilities</t>
  </si>
  <si>
    <t>Other Purchased Services</t>
  </si>
  <si>
    <t>0519</t>
  </si>
  <si>
    <t xml:space="preserve">Student Transportation </t>
  </si>
  <si>
    <t>Transportation</t>
  </si>
  <si>
    <t>0521</t>
  </si>
  <si>
    <t>Property Insurance ''Business Owners''</t>
  </si>
  <si>
    <t>Insurance</t>
  </si>
  <si>
    <t>0522</t>
  </si>
  <si>
    <t>Liability Insurance ''Errors and Omissions''</t>
  </si>
  <si>
    <t>0523</t>
  </si>
  <si>
    <t>Fidelity / Other Insurance ''Umbrella''</t>
  </si>
  <si>
    <t>0531</t>
  </si>
  <si>
    <t>Postage</t>
  </si>
  <si>
    <t>0534</t>
  </si>
  <si>
    <t>Telephone - Cell phone services</t>
  </si>
  <si>
    <t>A</t>
  </si>
  <si>
    <t>0535</t>
  </si>
  <si>
    <t>Data Communications, Internet, Video</t>
  </si>
  <si>
    <t>0540</t>
  </si>
  <si>
    <t>Advertising</t>
  </si>
  <si>
    <t>0550</t>
  </si>
  <si>
    <t>Printing and Binding</t>
  </si>
  <si>
    <t>0569</t>
  </si>
  <si>
    <t>Tuition-Other</t>
  </si>
  <si>
    <t>0580</t>
  </si>
  <si>
    <t>Travel</t>
  </si>
  <si>
    <t>Supplies</t>
  </si>
  <si>
    <t>0610</t>
  </si>
  <si>
    <t>General Supplies</t>
  </si>
  <si>
    <t>0612</t>
  </si>
  <si>
    <t>Technology Supplies and Equipment</t>
  </si>
  <si>
    <t>FFE&amp;T</t>
  </si>
  <si>
    <t>0622</t>
  </si>
  <si>
    <t>Electricity</t>
  </si>
  <si>
    <t>0641</t>
  </si>
  <si>
    <t xml:space="preserve">Textbooks </t>
  </si>
  <si>
    <t>0651</t>
  </si>
  <si>
    <t>Supplies -Tech -Software</t>
  </si>
  <si>
    <t>0652</t>
  </si>
  <si>
    <t>Supplies-Equipment</t>
  </si>
  <si>
    <t>Property</t>
  </si>
  <si>
    <t>0734</t>
  </si>
  <si>
    <t>Technology-Related Hardware</t>
  </si>
  <si>
    <t>Debt Service and Misc.</t>
  </si>
  <si>
    <t>0810</t>
  </si>
  <si>
    <t>Dues and Fees</t>
  </si>
  <si>
    <t>General</t>
  </si>
  <si>
    <t>0591</t>
  </si>
  <si>
    <t>Sponsorship Fee</t>
  </si>
  <si>
    <t>0790</t>
  </si>
  <si>
    <t>Depreciation</t>
  </si>
  <si>
    <t>Total Expenses</t>
  </si>
  <si>
    <t>Surplus (Deficit)</t>
  </si>
  <si>
    <t>Fund Balance, Beginning of Year</t>
  </si>
  <si>
    <t>Fund Balance, End of Year</t>
  </si>
  <si>
    <t>Cash Flow Adjustments</t>
  </si>
  <si>
    <t>Monthly Surplus (Deficit)</t>
  </si>
  <si>
    <t>Cash flows from operating activities</t>
  </si>
  <si>
    <t>Depreciation/Amortization</t>
  </si>
  <si>
    <t>Public Funding Receivables</t>
  </si>
  <si>
    <t>Grants and Contributions Rec.</t>
  </si>
  <si>
    <t>Due To/From Related Parties</t>
  </si>
  <si>
    <t>Prepaid Expenses</t>
  </si>
  <si>
    <t>Other Assets</t>
  </si>
  <si>
    <t>Accounts Payable</t>
  </si>
  <si>
    <t>Accrued Expenses</t>
  </si>
  <si>
    <t/>
  </si>
  <si>
    <t>Other Liabilities</t>
  </si>
  <si>
    <t>Cash flows from investing activities</t>
  </si>
  <si>
    <t>Purchases of Prop. And Equip.</t>
  </si>
  <si>
    <t>Notes Receivable</t>
  </si>
  <si>
    <t>Cash flows from financing activities</t>
  </si>
  <si>
    <t>Proceeds from Debt</t>
  </si>
  <si>
    <t>Proceeds on Debt</t>
  </si>
  <si>
    <t>Total Change in Cash</t>
  </si>
  <si>
    <t>Cash, Beginning of Month</t>
  </si>
  <si>
    <t>Cash, End of Month</t>
  </si>
  <si>
    <t>Check Figures</t>
  </si>
  <si>
    <t>surplus</t>
  </si>
  <si>
    <t>cash</t>
  </si>
  <si>
    <t>salaries</t>
  </si>
  <si>
    <t>benefits</t>
  </si>
  <si>
    <t>Monthly Cash Flow/Budget FY22</t>
  </si>
  <si>
    <t>Revised 7/9/2021</t>
  </si>
  <si>
    <t>Year-End Accruals</t>
  </si>
  <si>
    <t>Annual Budget</t>
  </si>
  <si>
    <t>Original Budget</t>
  </si>
  <si>
    <t>Favorable / (Unfav.)</t>
  </si>
  <si>
    <t>Funding Timing</t>
  </si>
  <si>
    <t>State- Revenue-Distributed School Account</t>
  </si>
  <si>
    <t>3110-1110</t>
  </si>
  <si>
    <t>3110-1120</t>
  </si>
  <si>
    <t>3110-1191</t>
  </si>
  <si>
    <t>3110-1192</t>
  </si>
  <si>
    <t>3110-1111</t>
  </si>
  <si>
    <t>Regular Employees: Instructional Aide</t>
  </si>
  <si>
    <t>Regular Employees: Licensed Adm</t>
  </si>
  <si>
    <t>Temporary Employees: Instructio</t>
  </si>
  <si>
    <t>Additional Compensation: Licensed Admin.</t>
  </si>
  <si>
    <t>Extra Duties: Licensed Administration</t>
  </si>
  <si>
    <t>Revolving Loan</t>
  </si>
  <si>
    <t>Harcoded</t>
  </si>
  <si>
    <t>Hardcoded</t>
  </si>
  <si>
    <t>C</t>
  </si>
  <si>
    <t>Sum C</t>
  </si>
  <si>
    <t>Purchased Services</t>
  </si>
  <si>
    <t>Sum A</t>
  </si>
  <si>
    <t>ON CASH BASIS</t>
  </si>
  <si>
    <t>B</t>
  </si>
  <si>
    <t>Sum B</t>
  </si>
  <si>
    <t>Services Purchased From Another School District or Educational Services Agency Within the State</t>
  </si>
  <si>
    <t>Expense Details</t>
  </si>
  <si>
    <t>Code</t>
  </si>
  <si>
    <t>Description</t>
  </si>
  <si>
    <t>Quantity</t>
  </si>
  <si>
    <t>Cost</t>
  </si>
  <si>
    <t>Extended</t>
  </si>
  <si>
    <t>EMO Fees</t>
  </si>
  <si>
    <t>Bank Fee</t>
  </si>
  <si>
    <t xml:space="preserve">Special Education </t>
  </si>
  <si>
    <t>Grant 180</t>
  </si>
  <si>
    <t>Substitute Teacher</t>
  </si>
  <si>
    <t>Assessment Cost</t>
  </si>
  <si>
    <t>Special Activities/Field Trips</t>
  </si>
  <si>
    <t>Staff Recruitment</t>
  </si>
  <si>
    <t>Public Relations/Recruitment</t>
  </si>
  <si>
    <t>GRANT 180</t>
  </si>
  <si>
    <t>IT</t>
  </si>
  <si>
    <t>Audit &amp; Taxes</t>
  </si>
  <si>
    <t>Legal</t>
  </si>
  <si>
    <t>Background Checks</t>
  </si>
  <si>
    <t>Payroll Service Fee</t>
  </si>
  <si>
    <t>Charter Impact</t>
  </si>
  <si>
    <t>Utilities</t>
  </si>
  <si>
    <t>Janitorial Services</t>
  </si>
  <si>
    <t>Repairs and Maintenance</t>
  </si>
  <si>
    <t>Red Hook- Cash Basis for now</t>
  </si>
  <si>
    <t>Security Deposit</t>
  </si>
  <si>
    <t>Student Transportation Purchased From Other Source</t>
  </si>
  <si>
    <t xml:space="preserve">Grant 180  </t>
  </si>
  <si>
    <t>Postage and Shipping</t>
  </si>
  <si>
    <t>Communications</t>
  </si>
  <si>
    <t>TT1</t>
  </si>
  <si>
    <t>Data Communications, Internet, Video, T-lines, etc</t>
  </si>
  <si>
    <t>Printing</t>
  </si>
  <si>
    <t>0568</t>
  </si>
  <si>
    <t>School Supplies</t>
  </si>
  <si>
    <t>Office Expense</t>
  </si>
  <si>
    <t>General Office Supplies</t>
  </si>
  <si>
    <t>General Building Decorum</t>
  </si>
  <si>
    <t>Health Supplies</t>
  </si>
  <si>
    <t>Chromebooks (1:2 ratio in year 1)</t>
  </si>
  <si>
    <t>Promethian Boards</t>
  </si>
  <si>
    <t xml:space="preserve">Chromebook Charging Statation </t>
  </si>
  <si>
    <t>Service Aquistion</t>
  </si>
  <si>
    <t>New Laptops- Faculty</t>
  </si>
  <si>
    <t>WAP Equipmetn Installation Charges</t>
  </si>
  <si>
    <t>Faculty Furniture</t>
  </si>
  <si>
    <t>Student Furniture</t>
  </si>
  <si>
    <t>Cost of Fencing</t>
  </si>
  <si>
    <t>Cost of Mesh</t>
  </si>
  <si>
    <t>Textbooks and Core Materials</t>
  </si>
  <si>
    <t>Books and Reference Materials</t>
  </si>
  <si>
    <t>0642</t>
  </si>
  <si>
    <t>Classroom Technology Fees</t>
  </si>
  <si>
    <t>Software</t>
  </si>
  <si>
    <t>Computer Software</t>
  </si>
  <si>
    <t>Equipment Leases</t>
  </si>
  <si>
    <t>Other taxes and fees</t>
  </si>
  <si>
    <t>Bank Fee - moved to 0310</t>
  </si>
  <si>
    <t>Parent &amp; Staff meetings</t>
  </si>
  <si>
    <t>EMO/CMO Fees</t>
  </si>
  <si>
    <t>FY2021/22</t>
  </si>
  <si>
    <t>hARD CODED</t>
  </si>
  <si>
    <t>FY2022/23</t>
  </si>
  <si>
    <t>FY2023/24</t>
  </si>
  <si>
    <t>FY2024/25</t>
  </si>
  <si>
    <t>FY2025/26</t>
  </si>
  <si>
    <t>Payroll Details</t>
  </si>
  <si>
    <t>Name</t>
  </si>
  <si>
    <t>Title</t>
  </si>
  <si>
    <t>Pay Periods</t>
  </si>
  <si>
    <t>Salary</t>
  </si>
  <si>
    <t>Payroll COLA Increases</t>
  </si>
  <si>
    <t>Salaries: Teachers</t>
  </si>
  <si>
    <t>Teacher-1</t>
  </si>
  <si>
    <t>y</t>
  </si>
  <si>
    <t>Teacher-2</t>
  </si>
  <si>
    <t>Teacher-3</t>
  </si>
  <si>
    <t>Teacher-4</t>
  </si>
  <si>
    <t>Teacher-5</t>
  </si>
  <si>
    <t>Teacher-6</t>
  </si>
  <si>
    <t>Teacher-7</t>
  </si>
  <si>
    <t>Teacher-8</t>
  </si>
  <si>
    <t>Teacher-9</t>
  </si>
  <si>
    <t>Teacher-10</t>
  </si>
  <si>
    <t>Teacher-11</t>
  </si>
  <si>
    <t>Teacher-12</t>
  </si>
  <si>
    <t>Teacher-13</t>
  </si>
  <si>
    <t>Teacher-14</t>
  </si>
  <si>
    <t>Teacher-15</t>
  </si>
  <si>
    <t>Teacher-16</t>
  </si>
  <si>
    <t>Teacher-17</t>
  </si>
  <si>
    <t>Y</t>
  </si>
  <si>
    <t>Teacher-18</t>
  </si>
  <si>
    <t>Teacher-19</t>
  </si>
  <si>
    <t>Teacher-20</t>
  </si>
  <si>
    <t>Teacher-21</t>
  </si>
  <si>
    <t>Teacher-22</t>
  </si>
  <si>
    <t>Teacher-23</t>
  </si>
  <si>
    <t>Teacher-24</t>
  </si>
  <si>
    <t>Teacher-25</t>
  </si>
  <si>
    <t>Teacher-26</t>
  </si>
  <si>
    <t>Teacher-27</t>
  </si>
  <si>
    <t>Teacher-28</t>
  </si>
  <si>
    <t>Teacher-29</t>
  </si>
  <si>
    <t>Teacher-30</t>
  </si>
  <si>
    <t>Teacher-31</t>
  </si>
  <si>
    <t>Teacher-32</t>
  </si>
  <si>
    <t>Teacher-33</t>
  </si>
  <si>
    <t>Teacher-34</t>
  </si>
  <si>
    <t>Teacher-35</t>
  </si>
  <si>
    <t>Teacher-36</t>
  </si>
  <si>
    <t>Teacher-37</t>
  </si>
  <si>
    <t>Teacher-38</t>
  </si>
  <si>
    <t>Teacher-39</t>
  </si>
  <si>
    <t>Special Education-1</t>
  </si>
  <si>
    <t>Special Education-2</t>
  </si>
  <si>
    <t>Special Education-3</t>
  </si>
  <si>
    <t>Special Education-4</t>
  </si>
  <si>
    <t>Counselor</t>
  </si>
  <si>
    <t>EL Coordinator</t>
  </si>
  <si>
    <t>Salaries: Instructional Aides</t>
  </si>
  <si>
    <t>Aide-1</t>
  </si>
  <si>
    <t>Aide-2</t>
  </si>
  <si>
    <t>Aide-3</t>
  </si>
  <si>
    <t>Aide-4</t>
  </si>
  <si>
    <t>Aide-5</t>
  </si>
  <si>
    <t>Aide-6</t>
  </si>
  <si>
    <t>Aide-7</t>
  </si>
  <si>
    <t>Aide-8</t>
  </si>
  <si>
    <t>Salaries: Licensed Admin</t>
  </si>
  <si>
    <t>Executive Director</t>
  </si>
  <si>
    <t>Superintendent</t>
  </si>
  <si>
    <t>CFO/COO</t>
  </si>
  <si>
    <t>Director of Data, Instruction, Asses.</t>
  </si>
  <si>
    <t>Salaries: Other Classified/Support Staff</t>
  </si>
  <si>
    <t>Office Manager</t>
  </si>
  <si>
    <t>Office Technician</t>
  </si>
  <si>
    <t xml:space="preserve">Janitor / Maintenance </t>
  </si>
  <si>
    <t>Plan Manager</t>
  </si>
  <si>
    <t>IT Support Technician</t>
  </si>
  <si>
    <t>Parent Coordinator</t>
  </si>
  <si>
    <t>Director of Operations/Data/IT</t>
  </si>
  <si>
    <t>Temp Salaries: Instructional Aides</t>
  </si>
  <si>
    <t>Temp Salaries: Other Classified/Support Staff</t>
  </si>
  <si>
    <t>Addional Comp: Teachers</t>
  </si>
  <si>
    <t>Addional Comp: Licensed Admin</t>
  </si>
  <si>
    <t>Addional Comp: Other Classified/Support Staff</t>
  </si>
  <si>
    <t>Extra Duties: Other Classified/Support Staff</t>
  </si>
  <si>
    <t>Total Salaries</t>
  </si>
  <si>
    <t>Benefit Rates</t>
  </si>
  <si>
    <t>AD&amp;D</t>
  </si>
  <si>
    <t>TermLife</t>
  </si>
  <si>
    <t>LTD</t>
  </si>
  <si>
    <t>Total Group Insurance</t>
  </si>
  <si>
    <t>Social Security</t>
  </si>
  <si>
    <t>PERS Retirement</t>
  </si>
  <si>
    <t>Medicare</t>
  </si>
  <si>
    <t>Unemployment (SUI &amp; CEP) $31,200 cap</t>
  </si>
  <si>
    <t>Worker's Comp</t>
  </si>
  <si>
    <t>Health Benefits COLA</t>
  </si>
  <si>
    <t>Health</t>
  </si>
  <si>
    <t>Dental</t>
  </si>
  <si>
    <t>Vision</t>
  </si>
  <si>
    <t>Total Health Insurance</t>
  </si>
  <si>
    <t>Group Insurance: Teachers</t>
  </si>
  <si>
    <t>Group Insurance: Licensed Admin</t>
  </si>
  <si>
    <t>Group Insurance: Other Classified/Support Staff</t>
  </si>
  <si>
    <t>Group Insurance</t>
  </si>
  <si>
    <t>Retirement: Licensed Admin</t>
  </si>
  <si>
    <t>Retirement: Other Classified/Support Staff</t>
  </si>
  <si>
    <t>Retirement</t>
  </si>
  <si>
    <t>Medicare: Other Classified/Support Staff</t>
  </si>
  <si>
    <t>Unemployment: Licensed Admin</t>
  </si>
  <si>
    <t>Unemployment: Other Classified/Support Staff</t>
  </si>
  <si>
    <t>Unemployment</t>
  </si>
  <si>
    <t>Worker's Comp: Licensed Admin</t>
  </si>
  <si>
    <t>Worker's Comp: Other Classified/Support Staff</t>
  </si>
  <si>
    <t>Health Benefits: Licensed Admin</t>
  </si>
  <si>
    <t xml:space="preserve">Health Benefits: Other Classified/Support </t>
  </si>
  <si>
    <t>Health Benefits</t>
  </si>
  <si>
    <t>Total Benefits</t>
  </si>
  <si>
    <t>Teach High School - 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</si>
</sst>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%"/>
    <numFmt numFmtId="166" formatCode="_(* #,##0_);_(* \(#,##0\);_(* &quot;-&quot;??_);_(@_)"/>
    <numFmt numFmtId="167" formatCode="_(&quot;$&quot;* #,##0_);_(&quot;$&quot;* \(#,##0\);_(&quot;$&quot;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0"/>
      <name val="Calibri"/>
      <family val="2"/>
      <scheme val="minor"/>
    </font>
    <font>
      <i/>
      <u/>
      <sz val="10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u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 val="doubleAccounting"/>
      <sz val="10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i/>
      <sz val="9"/>
      <color theme="4" tint="-0.249977111117893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theme="4" tint="-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7C9C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241">
    <xf numFmtId="0" fontId="0" fillId="0" borderId="0" xfId="0"/>
    <xf numFmtId="0" fontId="3" fillId="2" borderId="0" xfId="4" applyFont="1" applyFill="1"/>
    <xf numFmtId="0" fontId="4" fillId="2" borderId="0" xfId="4" applyFont="1" applyFill="1"/>
    <xf numFmtId="0" fontId="5" fillId="2" borderId="0" xfId="4" applyFont="1" applyFill="1" applyAlignment="1">
      <alignment horizontal="center"/>
    </xf>
    <xf numFmtId="0" fontId="5" fillId="2" borderId="0" xfId="4" applyFont="1" applyFill="1"/>
    <xf numFmtId="41" fontId="5" fillId="2" borderId="0" xfId="4" applyNumberFormat="1" applyFont="1" applyFill="1"/>
    <xf numFmtId="0" fontId="6" fillId="2" borderId="0" xfId="4" applyFont="1" applyFill="1" applyAlignment="1">
      <alignment horizontal="left"/>
    </xf>
    <xf numFmtId="0" fontId="7" fillId="2" borderId="0" xfId="4" applyFont="1" applyFill="1" applyAlignment="1">
      <alignment horizontal="left"/>
    </xf>
    <xf numFmtId="0" fontId="5" fillId="2" borderId="0" xfId="4" applyFont="1" applyFill="1" applyAlignment="1">
      <alignment horizontal="left"/>
    </xf>
    <xf numFmtId="0" fontId="8" fillId="2" borderId="0" xfId="4" applyFont="1" applyFill="1"/>
    <xf numFmtId="0" fontId="9" fillId="2" borderId="0" xfId="4" applyFont="1" applyFill="1"/>
    <xf numFmtId="0" fontId="10" fillId="2" borderId="0" xfId="4" applyFont="1" applyFill="1"/>
    <xf numFmtId="41" fontId="5" fillId="2" borderId="0" xfId="4" applyNumberFormat="1" applyFont="1" applyFill="1" applyAlignment="1">
      <alignment horizontal="center"/>
    </xf>
    <xf numFmtId="0" fontId="10" fillId="2" borderId="0" xfId="4" applyFont="1" applyFill="1" applyAlignment="1">
      <alignment vertical="center" wrapText="1"/>
    </xf>
    <xf numFmtId="0" fontId="11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center" vertical="center" wrapText="1"/>
    </xf>
    <xf numFmtId="0" fontId="5" fillId="2" borderId="0" xfId="4" applyFont="1" applyFill="1" applyAlignment="1">
      <alignment horizontal="right" vertical="top"/>
    </xf>
    <xf numFmtId="164" fontId="12" fillId="3" borderId="1" xfId="4" applyNumberFormat="1" applyFont="1" applyFill="1" applyBorder="1" applyAlignment="1">
      <alignment horizontal="center" vertical="center" wrapText="1"/>
    </xf>
    <xf numFmtId="0" fontId="10" fillId="2" borderId="0" xfId="4" applyFont="1" applyFill="1" applyAlignment="1">
      <alignment vertical="center"/>
    </xf>
    <xf numFmtId="0" fontId="11" fillId="2" borderId="0" xfId="4" applyFont="1" applyFill="1" applyAlignment="1">
      <alignment vertical="center"/>
    </xf>
    <xf numFmtId="0" fontId="10" fillId="2" borderId="0" xfId="4" applyFont="1" applyFill="1" applyAlignment="1">
      <alignment horizontal="center" vertical="center"/>
    </xf>
    <xf numFmtId="41" fontId="10" fillId="2" borderId="0" xfId="0" applyNumberFormat="1" applyFont="1" applyFill="1"/>
    <xf numFmtId="0" fontId="5" fillId="4" borderId="2" xfId="4" applyFont="1" applyFill="1" applyBorder="1" applyAlignment="1">
      <alignment horizontal="right" vertical="top"/>
    </xf>
    <xf numFmtId="41" fontId="10" fillId="4" borderId="3" xfId="0" applyNumberFormat="1" applyFont="1" applyFill="1" applyBorder="1"/>
    <xf numFmtId="41" fontId="10" fillId="4" borderId="4" xfId="0" applyNumberFormat="1" applyFont="1" applyFill="1" applyBorder="1"/>
    <xf numFmtId="0" fontId="5" fillId="2" borderId="5" xfId="4" applyFont="1" applyFill="1" applyBorder="1" applyAlignment="1">
      <alignment horizontal="right" vertical="top"/>
    </xf>
    <xf numFmtId="41" fontId="10" fillId="2" borderId="6" xfId="0" applyNumberFormat="1" applyFont="1" applyFill="1" applyBorder="1"/>
    <xf numFmtId="0" fontId="5" fillId="4" borderId="5" xfId="4" applyFont="1" applyFill="1" applyBorder="1" applyAlignment="1">
      <alignment horizontal="right" vertical="top"/>
    </xf>
    <xf numFmtId="0" fontId="13" fillId="4" borderId="0" xfId="4" applyFont="1" applyFill="1" applyAlignment="1">
      <alignment horizontal="right" vertical="center"/>
    </xf>
    <xf numFmtId="41" fontId="10" fillId="4" borderId="0" xfId="0" applyNumberFormat="1" applyFont="1" applyFill="1"/>
    <xf numFmtId="10" fontId="13" fillId="4" borderId="0" xfId="0" applyNumberFormat="1" applyFont="1" applyFill="1"/>
    <xf numFmtId="10" fontId="13" fillId="4" borderId="6" xfId="0" applyNumberFormat="1" applyFont="1" applyFill="1" applyBorder="1"/>
    <xf numFmtId="0" fontId="13" fillId="2" borderId="0" xfId="4" applyFont="1" applyFill="1" applyAlignment="1">
      <alignment horizontal="right" vertical="center"/>
    </xf>
    <xf numFmtId="10" fontId="13" fillId="2" borderId="0" xfId="3" applyNumberFormat="1" applyFont="1" applyFill="1" applyBorder="1" applyAlignment="1">
      <alignment horizontal="right" vertical="center"/>
    </xf>
    <xf numFmtId="10" fontId="13" fillId="2" borderId="0" xfId="3" applyNumberFormat="1" applyFont="1" applyFill="1" applyBorder="1" applyAlignment="1"/>
    <xf numFmtId="10" fontId="13" fillId="2" borderId="6" xfId="3" applyNumberFormat="1" applyFont="1" applyFill="1" applyBorder="1" applyAlignment="1">
      <alignment horizontal="right" vertical="center"/>
    </xf>
    <xf numFmtId="0" fontId="5" fillId="4" borderId="7" xfId="4" applyFont="1" applyFill="1" applyBorder="1" applyAlignment="1">
      <alignment horizontal="right" vertical="top"/>
    </xf>
    <xf numFmtId="0" fontId="13" fillId="4" borderId="8" xfId="4" applyFont="1" applyFill="1" applyBorder="1" applyAlignment="1">
      <alignment horizontal="right" vertical="center"/>
    </xf>
    <xf numFmtId="41" fontId="10" fillId="4" borderId="8" xfId="0" applyNumberFormat="1" applyFont="1" applyFill="1" applyBorder="1"/>
    <xf numFmtId="10" fontId="13" fillId="4" borderId="8" xfId="3" applyNumberFormat="1" applyFont="1" applyFill="1" applyBorder="1" applyAlignment="1">
      <alignment horizontal="right" vertical="center"/>
    </xf>
    <xf numFmtId="10" fontId="13" fillId="4" borderId="8" xfId="3" applyNumberFormat="1" applyFont="1" applyFill="1" applyBorder="1" applyAlignment="1"/>
    <xf numFmtId="0" fontId="10" fillId="2" borderId="0" xfId="0" applyFont="1" applyFill="1"/>
    <xf numFmtId="0" fontId="5" fillId="2" borderId="0" xfId="0" applyFont="1" applyFill="1"/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/>
    </xf>
    <xf numFmtId="0" fontId="11" fillId="2" borderId="0" xfId="0" applyFont="1" applyFill="1"/>
    <xf numFmtId="49" fontId="10" fillId="2" borderId="0" xfId="0" applyNumberFormat="1" applyFont="1" applyFill="1" applyAlignment="1">
      <alignment horizontal="center"/>
    </xf>
    <xf numFmtId="42" fontId="10" fillId="2" borderId="0" xfId="0" applyNumberFormat="1" applyFont="1" applyFill="1"/>
    <xf numFmtId="41" fontId="10" fillId="2" borderId="9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41" fontId="5" fillId="2" borderId="8" xfId="0" applyNumberFormat="1" applyFont="1" applyFill="1" applyBorder="1"/>
    <xf numFmtId="41" fontId="5" fillId="2" borderId="0" xfId="0" applyNumberFormat="1" applyFont="1" applyFill="1"/>
    <xf numFmtId="0" fontId="14" fillId="2" borderId="0" xfId="0" applyFont="1" applyFill="1"/>
    <xf numFmtId="6" fontId="10" fillId="2" borderId="0" xfId="0" applyNumberFormat="1" applyFont="1" applyFill="1"/>
    <xf numFmtId="9" fontId="15" fillId="2" borderId="0" xfId="3" applyFont="1" applyFill="1"/>
    <xf numFmtId="0" fontId="10" fillId="2" borderId="8" xfId="0" applyFont="1" applyFill="1" applyBorder="1"/>
    <xf numFmtId="43" fontId="10" fillId="2" borderId="0" xfId="0" applyNumberFormat="1" applyFont="1" applyFill="1"/>
    <xf numFmtId="0" fontId="10" fillId="5" borderId="0" xfId="0" applyFont="1" applyFill="1"/>
    <xf numFmtId="42" fontId="5" fillId="2" borderId="10" xfId="0" applyNumberFormat="1" applyFont="1" applyFill="1" applyBorder="1"/>
    <xf numFmtId="42" fontId="5" fillId="2" borderId="0" xfId="0" applyNumberFormat="1" applyFont="1" applyFill="1"/>
    <xf numFmtId="0" fontId="16" fillId="2" borderId="0" xfId="0" applyFont="1" applyFill="1"/>
    <xf numFmtId="0" fontId="17" fillId="4" borderId="2" xfId="4" applyFont="1" applyFill="1" applyBorder="1" applyAlignment="1">
      <alignment vertical="center"/>
    </xf>
    <xf numFmtId="41" fontId="18" fillId="4" borderId="3" xfId="4" applyNumberFormat="1" applyFont="1" applyFill="1" applyBorder="1" applyAlignment="1">
      <alignment vertical="center"/>
    </xf>
    <xf numFmtId="41" fontId="18" fillId="4" borderId="4" xfId="4" applyNumberFormat="1" applyFont="1" applyFill="1" applyBorder="1" applyAlignment="1">
      <alignment vertical="center"/>
    </xf>
    <xf numFmtId="0" fontId="19" fillId="2" borderId="0" xfId="0" applyFont="1" applyFill="1"/>
    <xf numFmtId="0" fontId="20" fillId="4" borderId="5" xfId="4" applyFont="1" applyFill="1" applyBorder="1" applyAlignment="1">
      <alignment vertical="center"/>
    </xf>
    <xf numFmtId="42" fontId="21" fillId="4" borderId="0" xfId="4" applyNumberFormat="1" applyFont="1" applyFill="1" applyAlignment="1">
      <alignment vertical="center"/>
    </xf>
    <xf numFmtId="0" fontId="21" fillId="4" borderId="0" xfId="4" applyFont="1" applyFill="1" applyAlignment="1">
      <alignment vertical="center"/>
    </xf>
    <xf numFmtId="41" fontId="21" fillId="4" borderId="0" xfId="4" applyNumberFormat="1" applyFont="1" applyFill="1" applyAlignment="1">
      <alignment vertical="center"/>
    </xf>
    <xf numFmtId="42" fontId="21" fillId="4" borderId="6" xfId="4" applyNumberFormat="1" applyFont="1" applyFill="1" applyBorder="1" applyAlignment="1">
      <alignment vertical="center"/>
    </xf>
    <xf numFmtId="0" fontId="0" fillId="2" borderId="0" xfId="0" applyFill="1"/>
    <xf numFmtId="0" fontId="10" fillId="4" borderId="7" xfId="4" applyFont="1" applyFill="1" applyBorder="1" applyAlignment="1">
      <alignment vertical="center"/>
    </xf>
    <xf numFmtId="165" fontId="22" fillId="4" borderId="8" xfId="3" applyNumberFormat="1" applyFont="1" applyFill="1" applyBorder="1" applyAlignment="1">
      <alignment vertical="center"/>
    </xf>
    <xf numFmtId="0" fontId="10" fillId="4" borderId="8" xfId="4" applyFont="1" applyFill="1" applyBorder="1" applyAlignment="1">
      <alignment vertical="center"/>
    </xf>
    <xf numFmtId="41" fontId="10" fillId="4" borderId="8" xfId="4" applyNumberFormat="1" applyFont="1" applyFill="1" applyBorder="1" applyAlignment="1">
      <alignment vertical="center"/>
    </xf>
    <xf numFmtId="165" fontId="22" fillId="4" borderId="11" xfId="3" applyNumberFormat="1" applyFont="1" applyFill="1" applyBorder="1" applyAlignment="1">
      <alignment vertical="center"/>
    </xf>
    <xf numFmtId="165" fontId="22" fillId="2" borderId="0" xfId="3" applyNumberFormat="1" applyFont="1" applyFill="1" applyAlignment="1">
      <alignment vertical="center"/>
    </xf>
    <xf numFmtId="41" fontId="10" fillId="2" borderId="0" xfId="4" applyNumberFormat="1" applyFont="1" applyFill="1" applyAlignment="1">
      <alignment vertical="center"/>
    </xf>
    <xf numFmtId="0" fontId="5" fillId="2" borderId="0" xfId="4" applyFont="1" applyFill="1" applyAlignment="1">
      <alignment vertical="center"/>
    </xf>
    <xf numFmtId="0" fontId="23" fillId="2" borderId="0" xfId="4" applyFont="1" applyFill="1" applyAlignment="1">
      <alignment horizontal="left" vertical="center"/>
    </xf>
    <xf numFmtId="41" fontId="10" fillId="2" borderId="8" xfId="0" applyNumberFormat="1" applyFont="1" applyFill="1" applyBorder="1"/>
    <xf numFmtId="41" fontId="10" fillId="2" borderId="10" xfId="0" applyNumberFormat="1" applyFont="1" applyFill="1" applyBorder="1"/>
    <xf numFmtId="0" fontId="24" fillId="2" borderId="0" xfId="0" applyFont="1" applyFill="1" applyAlignment="1">
      <alignment horizontal="right"/>
    </xf>
    <xf numFmtId="41" fontId="25" fillId="2" borderId="0" xfId="0" applyNumberFormat="1" applyFont="1" applyFill="1" applyAlignment="1">
      <alignment horizontal="right"/>
    </xf>
    <xf numFmtId="0" fontId="25" fillId="2" borderId="0" xfId="0" applyFont="1" applyFill="1" applyAlignment="1">
      <alignment horizontal="right"/>
    </xf>
    <xf numFmtId="0" fontId="26" fillId="2" borderId="0" xfId="0" applyFont="1" applyFill="1"/>
    <xf numFmtId="0" fontId="27" fillId="2" borderId="0" xfId="0" applyFont="1" applyFill="1"/>
    <xf numFmtId="0" fontId="26" fillId="2" borderId="0" xfId="0" applyFont="1" applyFill="1" applyAlignment="1">
      <alignment horizontal="center"/>
    </xf>
    <xf numFmtId="41" fontId="26" fillId="2" borderId="0" xfId="0" applyNumberFormat="1" applyFont="1" applyFill="1"/>
    <xf numFmtId="41" fontId="5" fillId="2" borderId="0" xfId="4" applyNumberFormat="1" applyFont="1" applyFill="1" applyAlignment="1">
      <alignment wrapText="1"/>
    </xf>
    <xf numFmtId="41" fontId="10" fillId="2" borderId="0" xfId="4" applyNumberFormat="1" applyFont="1" applyFill="1" applyAlignment="1">
      <alignment wrapText="1"/>
    </xf>
    <xf numFmtId="41" fontId="10" fillId="2" borderId="0" xfId="4" applyNumberFormat="1" applyFont="1" applyFill="1"/>
    <xf numFmtId="41" fontId="5" fillId="2" borderId="0" xfId="4" applyNumberFormat="1" applyFont="1" applyFill="1" applyAlignment="1">
      <alignment horizontal="right"/>
    </xf>
    <xf numFmtId="41" fontId="10" fillId="2" borderId="0" xfId="4" applyNumberFormat="1" applyFont="1" applyFill="1" applyAlignment="1">
      <alignment horizontal="center"/>
    </xf>
    <xf numFmtId="164" fontId="12" fillId="3" borderId="12" xfId="4" applyNumberFormat="1" applyFont="1" applyFill="1" applyBorder="1" applyAlignment="1">
      <alignment horizontal="center" vertical="center" wrapText="1"/>
    </xf>
    <xf numFmtId="41" fontId="5" fillId="6" borderId="1" xfId="4" applyNumberFormat="1" applyFont="1" applyFill="1" applyBorder="1" applyAlignment="1">
      <alignment horizontal="center" vertical="center" wrapText="1"/>
    </xf>
    <xf numFmtId="41" fontId="5" fillId="2" borderId="0" xfId="4" applyNumberFormat="1" applyFont="1" applyFill="1" applyAlignment="1">
      <alignment horizontal="center" vertical="center" wrapText="1"/>
    </xf>
    <xf numFmtId="41" fontId="5" fillId="7" borderId="1" xfId="4" applyNumberFormat="1" applyFont="1" applyFill="1" applyBorder="1" applyAlignment="1">
      <alignment horizontal="center" vertical="center" wrapText="1"/>
    </xf>
    <xf numFmtId="0" fontId="5" fillId="0" borderId="0" xfId="4" applyFont="1" applyAlignment="1">
      <alignment horizontal="right" vertical="top"/>
    </xf>
    <xf numFmtId="10" fontId="12" fillId="8" borderId="0" xfId="4" applyNumberFormat="1" applyFont="1" applyFill="1" applyAlignment="1">
      <alignment horizontal="center" vertical="center" wrapText="1"/>
    </xf>
    <xf numFmtId="9" fontId="5" fillId="6" borderId="0" xfId="4" applyNumberFormat="1" applyFont="1" applyFill="1" applyAlignment="1">
      <alignment horizontal="center" vertical="center" wrapText="1"/>
    </xf>
    <xf numFmtId="41" fontId="5" fillId="7" borderId="0" xfId="4" applyNumberFormat="1" applyFont="1" applyFill="1" applyAlignment="1">
      <alignment horizontal="center" vertical="center" wrapText="1"/>
    </xf>
    <xf numFmtId="164" fontId="12" fillId="3" borderId="0" xfId="4" applyNumberFormat="1" applyFont="1" applyFill="1" applyAlignment="1">
      <alignment horizontal="center" vertical="center" wrapText="1"/>
    </xf>
    <xf numFmtId="41" fontId="10" fillId="9" borderId="0" xfId="4" applyNumberFormat="1" applyFont="1" applyFill="1" applyAlignment="1">
      <alignment horizontal="center" vertical="center" wrapText="1"/>
    </xf>
    <xf numFmtId="41" fontId="5" fillId="7" borderId="0" xfId="0" applyNumberFormat="1" applyFont="1" applyFill="1"/>
    <xf numFmtId="0" fontId="10" fillId="2" borderId="0" xfId="0" quotePrefix="1" applyFont="1" applyFill="1" applyAlignment="1">
      <alignment horizontal="center"/>
    </xf>
    <xf numFmtId="42" fontId="10" fillId="9" borderId="0" xfId="4" applyNumberFormat="1" applyFont="1" applyFill="1" applyAlignment="1">
      <alignment horizontal="center" vertical="center" wrapText="1"/>
    </xf>
    <xf numFmtId="42" fontId="5" fillId="7" borderId="0" xfId="0" applyNumberFormat="1" applyFont="1" applyFill="1"/>
    <xf numFmtId="41" fontId="10" fillId="10" borderId="9" xfId="0" applyNumberFormat="1" applyFont="1" applyFill="1" applyBorder="1"/>
    <xf numFmtId="41" fontId="5" fillId="7" borderId="9" xfId="0" applyNumberFormat="1" applyFont="1" applyFill="1" applyBorder="1"/>
    <xf numFmtId="41" fontId="10" fillId="10" borderId="0" xfId="0" applyNumberFormat="1" applyFont="1" applyFill="1"/>
    <xf numFmtId="41" fontId="10" fillId="10" borderId="0" xfId="4" applyNumberFormat="1" applyFont="1" applyFill="1" applyAlignment="1">
      <alignment horizontal="center" vertical="center" wrapText="1"/>
    </xf>
    <xf numFmtId="41" fontId="10" fillId="7" borderId="0" xfId="0" applyNumberFormat="1" applyFont="1" applyFill="1"/>
    <xf numFmtId="41" fontId="10" fillId="10" borderId="9" xfId="4" applyNumberFormat="1" applyFont="1" applyFill="1" applyBorder="1" applyAlignment="1">
      <alignment horizontal="center" vertical="center" wrapText="1"/>
    </xf>
    <xf numFmtId="41" fontId="10" fillId="7" borderId="9" xfId="0" applyNumberFormat="1" applyFont="1" applyFill="1" applyBorder="1"/>
    <xf numFmtId="41" fontId="10" fillId="10" borderId="8" xfId="0" applyNumberFormat="1" applyFont="1" applyFill="1" applyBorder="1"/>
    <xf numFmtId="41" fontId="5" fillId="7" borderId="8" xfId="0" applyNumberFormat="1" applyFont="1" applyFill="1" applyBorder="1"/>
    <xf numFmtId="41" fontId="10" fillId="9" borderId="0" xfId="0" applyNumberFormat="1" applyFont="1" applyFill="1"/>
    <xf numFmtId="41" fontId="10" fillId="9" borderId="9" xfId="0" applyNumberFormat="1" applyFont="1" applyFill="1" applyBorder="1"/>
    <xf numFmtId="2" fontId="10" fillId="2" borderId="0" xfId="0" applyNumberFormat="1" applyFont="1" applyFill="1"/>
    <xf numFmtId="1" fontId="10" fillId="2" borderId="0" xfId="0" quotePrefix="1" applyNumberFormat="1" applyFont="1" applyFill="1" applyAlignment="1">
      <alignment horizontal="center"/>
    </xf>
    <xf numFmtId="166" fontId="10" fillId="2" borderId="0" xfId="1" applyNumberFormat="1" applyFont="1" applyFill="1"/>
    <xf numFmtId="41" fontId="10" fillId="9" borderId="8" xfId="4" applyNumberFormat="1" applyFont="1" applyFill="1" applyBorder="1" applyAlignment="1">
      <alignment horizontal="center" vertical="center" wrapText="1"/>
    </xf>
    <xf numFmtId="166" fontId="10" fillId="2" borderId="0" xfId="1" applyNumberFormat="1" applyFont="1" applyFill="1" applyBorder="1" applyAlignment="1">
      <alignment horizontal="center" vertical="center"/>
    </xf>
    <xf numFmtId="166" fontId="10" fillId="9" borderId="0" xfId="1" applyNumberFormat="1" applyFont="1" applyFill="1" applyBorder="1" applyAlignment="1">
      <alignment horizontal="center" vertical="center" wrapText="1"/>
    </xf>
    <xf numFmtId="166" fontId="5" fillId="7" borderId="0" xfId="1" applyNumberFormat="1" applyFont="1" applyFill="1" applyBorder="1"/>
    <xf numFmtId="41" fontId="10" fillId="9" borderId="8" xfId="0" applyNumberFormat="1" applyFont="1" applyFill="1" applyBorder="1"/>
    <xf numFmtId="42" fontId="5" fillId="9" borderId="10" xfId="0" applyNumberFormat="1" applyFont="1" applyFill="1" applyBorder="1"/>
    <xf numFmtId="42" fontId="5" fillId="7" borderId="10" xfId="0" applyNumberFormat="1" applyFont="1" applyFill="1" applyBorder="1"/>
    <xf numFmtId="42" fontId="10" fillId="2" borderId="10" xfId="0" applyNumberFormat="1" applyFont="1" applyFill="1" applyBorder="1"/>
    <xf numFmtId="41" fontId="28" fillId="2" borderId="0" xfId="0" applyNumberFormat="1" applyFont="1" applyFill="1"/>
    <xf numFmtId="41" fontId="6" fillId="2" borderId="0" xfId="0" applyNumberFormat="1" applyFont="1" applyFill="1"/>
    <xf numFmtId="0" fontId="6" fillId="2" borderId="0" xfId="0" applyFont="1" applyFill="1"/>
    <xf numFmtId="0" fontId="33" fillId="2" borderId="0" xfId="0" applyFont="1" applyFill="1"/>
    <xf numFmtId="0" fontId="33" fillId="2" borderId="0" xfId="0" applyFont="1" applyFill="1" applyAlignment="1">
      <alignment horizontal="center"/>
    </xf>
    <xf numFmtId="0" fontId="34" fillId="4" borderId="1" xfId="0" applyFont="1" applyFill="1" applyBorder="1" applyAlignment="1">
      <alignment horizontal="center" vertical="center"/>
    </xf>
    <xf numFmtId="0" fontId="35" fillId="2" borderId="0" xfId="0" applyFont="1" applyFill="1" applyAlignment="1">
      <alignment horizontal="left"/>
    </xf>
    <xf numFmtId="0" fontId="33" fillId="2" borderId="0" xfId="0" quotePrefix="1" applyFont="1" applyFill="1" applyAlignment="1">
      <alignment horizontal="center"/>
    </xf>
    <xf numFmtId="0" fontId="33" fillId="2" borderId="1" xfId="0" applyFont="1" applyFill="1" applyBorder="1"/>
    <xf numFmtId="41" fontId="33" fillId="2" borderId="1" xfId="0" applyNumberFormat="1" applyFont="1" applyFill="1" applyBorder="1"/>
    <xf numFmtId="9" fontId="33" fillId="2" borderId="1" xfId="2" applyNumberFormat="1" applyFont="1" applyFill="1" applyBorder="1"/>
    <xf numFmtId="44" fontId="33" fillId="2" borderId="1" xfId="2" applyFont="1" applyFill="1" applyBorder="1"/>
    <xf numFmtId="44" fontId="33" fillId="2" borderId="0" xfId="2" applyFont="1" applyFill="1" applyBorder="1"/>
    <xf numFmtId="0" fontId="34" fillId="2" borderId="0" xfId="0" applyFont="1" applyFill="1" applyAlignment="1">
      <alignment horizontal="right"/>
    </xf>
    <xf numFmtId="0" fontId="12" fillId="11" borderId="13" xfId="0" applyFont="1" applyFill="1" applyBorder="1" applyAlignment="1">
      <alignment horizontal="center"/>
    </xf>
    <xf numFmtId="44" fontId="34" fillId="2" borderId="14" xfId="0" applyNumberFormat="1" applyFont="1" applyFill="1" applyBorder="1"/>
    <xf numFmtId="0" fontId="33" fillId="12" borderId="1" xfId="0" applyFont="1" applyFill="1" applyBorder="1"/>
    <xf numFmtId="41" fontId="33" fillId="12" borderId="1" xfId="0" applyNumberFormat="1" applyFont="1" applyFill="1" applyBorder="1"/>
    <xf numFmtId="44" fontId="33" fillId="12" borderId="1" xfId="2" applyFont="1" applyFill="1" applyBorder="1"/>
    <xf numFmtId="0" fontId="33" fillId="2" borderId="15" xfId="0" applyFont="1" applyFill="1" applyBorder="1"/>
    <xf numFmtId="0" fontId="33" fillId="2" borderId="16" xfId="0" applyFont="1" applyFill="1" applyBorder="1"/>
    <xf numFmtId="8" fontId="33" fillId="2" borderId="17" xfId="0" applyNumberFormat="1" applyFont="1" applyFill="1" applyBorder="1"/>
    <xf numFmtId="0" fontId="33" fillId="13" borderId="1" xfId="0" applyFont="1" applyFill="1" applyBorder="1"/>
    <xf numFmtId="41" fontId="33" fillId="13" borderId="1" xfId="0" applyNumberFormat="1" applyFont="1" applyFill="1" applyBorder="1"/>
    <xf numFmtId="44" fontId="33" fillId="13" borderId="1" xfId="2" applyFont="1" applyFill="1" applyBorder="1"/>
    <xf numFmtId="0" fontId="33" fillId="14" borderId="1" xfId="0" applyFont="1" applyFill="1" applyBorder="1"/>
    <xf numFmtId="41" fontId="33" fillId="14" borderId="1" xfId="0" applyNumberFormat="1" applyFont="1" applyFill="1" applyBorder="1"/>
    <xf numFmtId="44" fontId="33" fillId="14" borderId="1" xfId="2" applyFont="1" applyFill="1" applyBorder="1"/>
    <xf numFmtId="44" fontId="33" fillId="2" borderId="0" xfId="0" applyNumberFormat="1" applyFont="1" applyFill="1"/>
    <xf numFmtId="0" fontId="33" fillId="2" borderId="17" xfId="0" applyFont="1" applyFill="1" applyBorder="1"/>
    <xf numFmtId="3" fontId="33" fillId="2" borderId="17" xfId="0" applyNumberFormat="1" applyFont="1" applyFill="1" applyBorder="1"/>
    <xf numFmtId="165" fontId="33" fillId="12" borderId="1" xfId="2" applyNumberFormat="1" applyFont="1" applyFill="1" applyBorder="1"/>
    <xf numFmtId="6" fontId="33" fillId="2" borderId="17" xfId="0" applyNumberFormat="1" applyFont="1" applyFill="1" applyBorder="1"/>
    <xf numFmtId="43" fontId="33" fillId="2" borderId="17" xfId="1" applyFont="1" applyFill="1" applyBorder="1"/>
    <xf numFmtId="0" fontId="33" fillId="2" borderId="18" xfId="0" applyFont="1" applyFill="1" applyBorder="1"/>
    <xf numFmtId="0" fontId="33" fillId="2" borderId="19" xfId="0" applyFont="1" applyFill="1" applyBorder="1"/>
    <xf numFmtId="43" fontId="33" fillId="2" borderId="20" xfId="1" applyFont="1" applyFill="1" applyBorder="1"/>
    <xf numFmtId="0" fontId="33" fillId="2" borderId="21" xfId="0" applyFont="1" applyFill="1" applyBorder="1"/>
    <xf numFmtId="0" fontId="33" fillId="2" borderId="22" xfId="0" applyFont="1" applyFill="1" applyBorder="1"/>
    <xf numFmtId="43" fontId="33" fillId="2" borderId="23" xfId="1" applyFont="1" applyFill="1" applyBorder="1"/>
    <xf numFmtId="0" fontId="33" fillId="13" borderId="0" xfId="0" applyFont="1" applyFill="1" applyAlignment="1">
      <alignment horizontal="center"/>
    </xf>
    <xf numFmtId="0" fontId="33" fillId="13" borderId="0" xfId="0" applyFont="1" applyFill="1"/>
    <xf numFmtId="0" fontId="15" fillId="2" borderId="1" xfId="0" applyFont="1" applyFill="1" applyBorder="1"/>
    <xf numFmtId="9" fontId="33" fillId="2" borderId="0" xfId="3" applyFont="1" applyFill="1"/>
    <xf numFmtId="0" fontId="0" fillId="2" borderId="0" xfId="0" applyFill="1" applyAlignment="1">
      <alignment horizontal="center"/>
    </xf>
    <xf numFmtId="41" fontId="5" fillId="2" borderId="0" xfId="4" applyNumberFormat="1" applyFont="1" applyFill="1" applyAlignment="1">
      <alignment horizontal="center" wrapText="1"/>
    </xf>
    <xf numFmtId="0" fontId="33" fillId="2" borderId="0" xfId="0" applyFont="1" applyFill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 wrapText="1"/>
    </xf>
    <xf numFmtId="0" fontId="34" fillId="4" borderId="12" xfId="0" applyFont="1" applyFill="1" applyBorder="1" applyAlignment="1">
      <alignment horizontal="center" vertical="center"/>
    </xf>
    <xf numFmtId="0" fontId="34" fillId="4" borderId="9" xfId="0" applyFont="1" applyFill="1" applyBorder="1" applyAlignment="1">
      <alignment horizontal="center" vertical="center"/>
    </xf>
    <xf numFmtId="0" fontId="34" fillId="4" borderId="24" xfId="0" applyFont="1" applyFill="1" applyBorder="1" applyAlignment="1">
      <alignment horizontal="center" vertical="center"/>
    </xf>
    <xf numFmtId="0" fontId="33" fillId="2" borderId="0" xfId="0" applyFont="1" applyFill="1" applyAlignment="1">
      <alignment horizontal="center" vertical="center" wrapText="1"/>
    </xf>
    <xf numFmtId="0" fontId="34" fillId="4" borderId="12" xfId="0" applyFont="1" applyFill="1" applyBorder="1" applyAlignment="1">
      <alignment horizontal="center" vertical="center" wrapText="1"/>
    </xf>
    <xf numFmtId="0" fontId="34" fillId="4" borderId="24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center" vertical="center"/>
    </xf>
    <xf numFmtId="0" fontId="36" fillId="2" borderId="0" xfId="0" applyFont="1" applyFill="1" applyAlignment="1">
      <alignment horizontal="right" vertical="center"/>
    </xf>
    <xf numFmtId="10" fontId="36" fillId="2" borderId="0" xfId="0" applyNumberFormat="1" applyFont="1" applyFill="1" applyAlignment="1">
      <alignment horizontal="center" vertical="center"/>
    </xf>
    <xf numFmtId="0" fontId="34" fillId="2" borderId="0" xfId="0" quotePrefix="1" applyFont="1" applyFill="1" applyAlignment="1">
      <alignment horizontal="center"/>
    </xf>
    <xf numFmtId="0" fontId="34" fillId="2" borderId="0" xfId="0" applyFont="1" applyFill="1"/>
    <xf numFmtId="0" fontId="33" fillId="2" borderId="1" xfId="0" applyFont="1" applyFill="1" applyBorder="1" applyAlignment="1">
      <alignment horizontal="center"/>
    </xf>
    <xf numFmtId="42" fontId="33" fillId="2" borderId="1" xfId="0" applyNumberFormat="1" applyFont="1" applyFill="1" applyBorder="1"/>
    <xf numFmtId="42" fontId="33" fillId="2" borderId="0" xfId="0" applyNumberFormat="1" applyFont="1" applyFill="1"/>
    <xf numFmtId="0" fontId="34" fillId="2" borderId="0" xfId="0" applyFont="1" applyFill="1" applyAlignment="1">
      <alignment horizontal="center"/>
    </xf>
    <xf numFmtId="0" fontId="34" fillId="4" borderId="1" xfId="0" applyFont="1" applyFill="1" applyBorder="1" applyAlignment="1">
      <alignment horizontal="center"/>
    </xf>
    <xf numFmtId="0" fontId="34" fillId="2" borderId="12" xfId="0" applyFont="1" applyFill="1" applyBorder="1" applyAlignment="1">
      <alignment horizontal="center"/>
    </xf>
    <xf numFmtId="42" fontId="34" fillId="2" borderId="24" xfId="2" applyNumberFormat="1" applyFont="1" applyFill="1" applyBorder="1"/>
    <xf numFmtId="42" fontId="34" fillId="2" borderId="0" xfId="0" applyNumberFormat="1" applyFont="1" applyFill="1"/>
    <xf numFmtId="42" fontId="34" fillId="13" borderId="0" xfId="0" applyNumberFormat="1" applyFont="1" applyFill="1"/>
    <xf numFmtId="0" fontId="34" fillId="4" borderId="12" xfId="0" applyFont="1" applyFill="1" applyBorder="1" applyAlignment="1">
      <alignment horizontal="center"/>
    </xf>
    <xf numFmtId="0" fontId="34" fillId="4" borderId="9" xfId="0" applyFont="1" applyFill="1" applyBorder="1" applyAlignment="1">
      <alignment horizontal="center"/>
    </xf>
    <xf numFmtId="0" fontId="34" fillId="4" borderId="24" xfId="0" applyFont="1" applyFill="1" applyBorder="1" applyAlignment="1">
      <alignment horizontal="center"/>
    </xf>
    <xf numFmtId="44" fontId="33" fillId="2" borderId="1" xfId="2" applyFont="1" applyFill="1" applyBorder="1" applyAlignment="1">
      <alignment horizontal="center"/>
    </xf>
    <xf numFmtId="0" fontId="34" fillId="2" borderId="0" xfId="0" applyFont="1" applyFill="1" applyAlignment="1">
      <alignment horizontal="left" indent="2"/>
    </xf>
    <xf numFmtId="44" fontId="34" fillId="2" borderId="0" xfId="0" applyNumberFormat="1" applyFont="1" applyFill="1"/>
    <xf numFmtId="10" fontId="33" fillId="2" borderId="1" xfId="3" applyNumberFormat="1" applyFont="1" applyFill="1" applyBorder="1"/>
    <xf numFmtId="10" fontId="33" fillId="2" borderId="1" xfId="0" applyNumberFormat="1" applyFont="1" applyFill="1" applyBorder="1"/>
    <xf numFmtId="0" fontId="37" fillId="2" borderId="0" xfId="0" applyFont="1" applyFill="1" applyAlignment="1">
      <alignment horizontal="center"/>
    </xf>
    <xf numFmtId="0" fontId="38" fillId="2" borderId="0" xfId="0" applyFont="1" applyFill="1"/>
    <xf numFmtId="0" fontId="38" fillId="2" borderId="0" xfId="0" applyFont="1" applyFill="1" applyAlignment="1">
      <alignment horizontal="center"/>
    </xf>
    <xf numFmtId="0" fontId="38" fillId="2" borderId="0" xfId="0" applyFont="1" applyFill="1" applyAlignment="1">
      <alignment horizontal="right"/>
    </xf>
    <xf numFmtId="10" fontId="38" fillId="2" borderId="1" xfId="0" applyNumberFormat="1" applyFont="1" applyFill="1" applyBorder="1"/>
    <xf numFmtId="0" fontId="37" fillId="2" borderId="0" xfId="0" applyFont="1" applyFill="1"/>
    <xf numFmtId="167" fontId="33" fillId="2" borderId="1" xfId="2" applyNumberFormat="1" applyFont="1" applyFill="1" applyBorder="1" applyAlignment="1">
      <alignment horizontal="center"/>
    </xf>
    <xf numFmtId="0" fontId="33" fillId="4" borderId="0" xfId="0" quotePrefix="1" applyFont="1" applyFill="1" applyAlignment="1">
      <alignment horizontal="center"/>
    </xf>
    <xf numFmtId="0" fontId="33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41" fontId="33" fillId="4" borderId="0" xfId="2" applyNumberFormat="1" applyFont="1" applyFill="1" applyBorder="1"/>
    <xf numFmtId="41" fontId="33" fillId="4" borderId="0" xfId="0" applyNumberFormat="1" applyFont="1" applyFill="1"/>
    <xf numFmtId="41" fontId="33" fillId="4" borderId="0" xfId="0" applyNumberFormat="1" applyFont="1" applyFill="1" applyAlignment="1">
      <alignment horizontal="center"/>
    </xf>
    <xf numFmtId="0" fontId="33" fillId="4" borderId="0" xfId="0" applyFont="1" applyFill="1" applyAlignment="1">
      <alignment horizontal="center"/>
    </xf>
    <xf numFmtId="0" fontId="34" fillId="4" borderId="0" xfId="0" applyFont="1" applyFill="1"/>
    <xf numFmtId="41" fontId="34" fillId="4" borderId="0" xfId="2" applyNumberFormat="1" applyFont="1" applyFill="1" applyBorder="1"/>
    <xf numFmtId="41" fontId="0" fillId="2" borderId="0" xfId="0" applyNumberFormat="1" applyFill="1"/>
    <xf numFmtId="42" fontId="33" fillId="2" borderId="0" xfId="2" applyNumberFormat="1" applyFont="1" applyFill="1" applyBorder="1"/>
    <xf numFmtId="42" fontId="33" fillId="2" borderId="0" xfId="0" applyNumberFormat="1" applyFont="1" applyFill="1" applyAlignment="1">
      <alignment horizontal="center"/>
    </xf>
    <xf numFmtId="41" fontId="33" fillId="2" borderId="0" xfId="2" applyNumberFormat="1" applyFont="1" applyFill="1" applyBorder="1"/>
    <xf numFmtId="41" fontId="33" fillId="2" borderId="0" xfId="0" applyNumberFormat="1" applyFont="1" applyFill="1"/>
    <xf numFmtId="41" fontId="33" fillId="2" borderId="0" xfId="0" applyNumberFormat="1" applyFont="1" applyFill="1" applyAlignment="1">
      <alignment horizontal="center"/>
    </xf>
    <xf numFmtId="41" fontId="34" fillId="2" borderId="0" xfId="2" applyNumberFormat="1" applyFont="1" applyFill="1" applyBorder="1"/>
    <xf numFmtId="167" fontId="33" fillId="4" borderId="0" xfId="2" applyNumberFormat="1" applyFont="1" applyFill="1" applyBorder="1"/>
    <xf numFmtId="167" fontId="33" fillId="4" borderId="0" xfId="0" applyNumberFormat="1" applyFont="1" applyFill="1"/>
    <xf numFmtId="167" fontId="33" fillId="4" borderId="0" xfId="0" applyNumberFormat="1" applyFont="1" applyFill="1" applyAlignment="1">
      <alignment horizontal="center"/>
    </xf>
    <xf numFmtId="167" fontId="33" fillId="2" borderId="0" xfId="2" applyNumberFormat="1" applyFont="1" applyFill="1" applyBorder="1"/>
    <xf numFmtId="167" fontId="33" fillId="2" borderId="0" xfId="0" applyNumberFormat="1" applyFont="1" applyFill="1"/>
    <xf numFmtId="167" fontId="33" fillId="2" borderId="0" xfId="0" applyNumberFormat="1" applyFont="1" applyFill="1" applyAlignment="1">
      <alignment horizontal="center"/>
    </xf>
    <xf numFmtId="167" fontId="33" fillId="13" borderId="0" xfId="2" applyNumberFormat="1" applyFont="1" applyFill="1" applyBorder="1"/>
    <xf numFmtId="167" fontId="33" fillId="13" borderId="0" xfId="0" applyNumberFormat="1" applyFont="1" applyFill="1"/>
    <xf numFmtId="167" fontId="33" fillId="13" borderId="0" xfId="0" applyNumberFormat="1" applyFont="1" applyFill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03261D02-1587-42EA-9D2D-21F8C1B1A821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223185</xdr:colOff>
      <xdr:row>0</xdr:row>
      <xdr:rowOff>53024</xdr:rowOff>
    </xdr:from>
    <xdr:to>
      <xdr:col>14</xdr:col>
      <xdr:colOff>425739</xdr:colOff>
      <xdr:row>1</xdr:row>
      <xdr:rowOff>67990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29EB18-447D-4DA9-AA35-65B30B03E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1060" y="53024"/>
          <a:ext cx="993129" cy="2816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104775</xdr:colOff>
      <xdr:row>0</xdr:row>
      <xdr:rowOff>28575</xdr:rowOff>
    </xdr:from>
    <xdr:to>
      <xdr:col>16</xdr:col>
      <xdr:colOff>538674</xdr:colOff>
      <xdr:row>1</xdr:row>
      <xdr:rowOff>46716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ECE44B-5A70-48CE-B9C5-BF46CDF9D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0175" y="28575"/>
          <a:ext cx="1005399" cy="2848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22-%20Budget-%20TEACH%20LV-21.07.09-%20150%20Enroll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YP"/>
      <sheetName val="FY22"/>
      <sheetName val="FY23"/>
      <sheetName val="FY24"/>
      <sheetName val="FY25"/>
      <sheetName val="FY26"/>
      <sheetName val="FY27"/>
      <sheetName val="Exp Details"/>
      <sheetName val="Rev &amp; Enroll"/>
      <sheetName val="Payroll"/>
      <sheetName val="Original Budget"/>
      <sheetName val="Revolving Loan Restricted"/>
    </sheetNames>
    <sheetDataSet>
      <sheetData sheetId="0"/>
      <sheetData sheetId="1"/>
      <sheetData sheetId="2"/>
      <sheetData sheetId="3">
        <row r="30">
          <cell r="S30">
            <v>4157185.4399999995</v>
          </cell>
        </row>
      </sheetData>
      <sheetData sheetId="4">
        <row r="30">
          <cell r="S30">
            <v>4794970</v>
          </cell>
        </row>
      </sheetData>
      <sheetData sheetId="5">
        <row r="30">
          <cell r="S30">
            <v>5863252.5</v>
          </cell>
        </row>
      </sheetData>
      <sheetData sheetId="6">
        <row r="30">
          <cell r="S30">
            <v>6949039.9999999991</v>
          </cell>
        </row>
      </sheetData>
      <sheetData sheetId="7">
        <row r="30">
          <cell r="S30">
            <v>8469142.5</v>
          </cell>
        </row>
      </sheetData>
      <sheetData sheetId="8"/>
      <sheetData sheetId="9">
        <row r="3">
          <cell r="D3">
            <v>1.92</v>
          </cell>
          <cell r="G3">
            <v>17</v>
          </cell>
          <cell r="I3">
            <v>22</v>
          </cell>
          <cell r="K3">
            <v>27</v>
          </cell>
          <cell r="M3">
            <v>32</v>
          </cell>
          <cell r="O3">
            <v>39</v>
          </cell>
        </row>
        <row r="5">
          <cell r="D5" t="str">
            <v>Teach High School - NV</v>
          </cell>
        </row>
        <row r="24">
          <cell r="D24">
            <v>48</v>
          </cell>
        </row>
      </sheetData>
      <sheetData sheetId="10"/>
      <sheetData sheetId="11"/>
      <sheetData sheetId="1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ciprclerk2" id="{EE8B86A2-8363-4784-97C5-86B9EDDFEF64}" userId="S::ciprclerk2@charterimpactinc.onmicrosoft.com::734d49dd-4f10-47d0-811c-e86515fc846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21" dT="2021-04-22T22:09:37.04" personId="{EE8B86A2-8363-4784-97C5-86B9EDDFEF64}" id="{B1B611C9-1E03-4B34-881F-0F589C082923}">
    <text>Added 4510/4520/4571 to COA</text>
  </threadedComment>
  <threadedComment ref="D121" dT="2021-04-22T22:10:33.47" personId="{EE8B86A2-8363-4784-97C5-86B9EDDFEF64}" id="{1C0E0685-671C-45D7-8293-8C978D83C8A6}">
    <text>Change Object code to 0591 - expense code rather than revenue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338" dT="2021-04-22T22:08:31.69" personId="{EE8B86A2-8363-4784-97C5-86B9EDDFEF64}" id="{2428B3F5-99BA-42C1-B638-3E8150A02BB7}">
    <text>Code not included in NDE COA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F710C-7B20-43D2-A9F3-60E2320F5389}">
  <dimension ref="A1:AC170"/>
  <sheetViews>
    <sheetView tabSelected="1" view="pageBreakPreview" zoomScale="102" zoomScaleNormal="115" zoomScaleSheetLayoutView="102" workbookViewId="0">
      <pane xSplit="4" ySplit="4" topLeftCell="E5" activePane="bottomRight" state="frozen"/>
      <selection activeCell="E36" sqref="E36"/>
      <selection pane="topRight" activeCell="E36" sqref="E36"/>
      <selection pane="bottomLeft" activeCell="E36" sqref="E36"/>
      <selection pane="bottomRight" activeCell="D20" sqref="D20"/>
    </sheetView>
  </sheetViews>
  <sheetFormatPr defaultColWidth="8.85546875" defaultRowHeight="15" x14ac:dyDescent="0.25"/>
  <cols>
    <col min="1" max="1" width="3.140625" style="86" customWidth="1"/>
    <col min="2" max="2" width="2.140625" style="87" customWidth="1"/>
    <col min="3" max="3" width="7.85546875" style="88" customWidth="1"/>
    <col min="4" max="4" width="26.5703125" style="86" customWidth="1"/>
    <col min="5" max="5" width="10.85546875" style="86" customWidth="1"/>
    <col min="6" max="6" width="0.7109375" style="86" customWidth="1"/>
    <col min="7" max="7" width="11" style="86" customWidth="1"/>
    <col min="8" max="8" width="0.140625" style="86" customWidth="1"/>
    <col min="9" max="9" width="12.5703125" style="86" customWidth="1"/>
    <col min="10" max="10" width="0.5703125" style="86" hidden="1" customWidth="1"/>
    <col min="11" max="11" width="12.7109375" style="86" customWidth="1"/>
    <col min="12" max="12" width="0.140625" style="86" customWidth="1"/>
    <col min="13" max="13" width="11.5703125" style="86" customWidth="1"/>
    <col min="14" max="14" width="0.28515625" style="86" customWidth="1"/>
    <col min="15" max="15" width="11.28515625" style="86" customWidth="1"/>
    <col min="16" max="16" width="9" style="86" bestFit="1" customWidth="1"/>
    <col min="17" max="17" width="9" style="86" hidden="1" customWidth="1"/>
    <col min="18" max="16384" width="8.85546875" style="86"/>
  </cols>
  <sheetData>
    <row r="1" spans="1:15" s="4" customFormat="1" ht="21" x14ac:dyDescent="0.35">
      <c r="A1" s="1" t="s">
        <v>440</v>
      </c>
      <c r="B1" s="2"/>
      <c r="C1" s="3"/>
      <c r="E1" s="5"/>
      <c r="G1" s="5"/>
      <c r="I1" s="5"/>
      <c r="K1" s="5"/>
      <c r="M1" s="5"/>
      <c r="O1" s="5"/>
    </row>
    <row r="2" spans="1:15" s="4" customFormat="1" x14ac:dyDescent="0.25">
      <c r="A2" s="6" t="s">
        <v>0</v>
      </c>
      <c r="B2" s="7"/>
      <c r="C2" s="3"/>
      <c r="D2" s="8"/>
      <c r="E2" s="5"/>
      <c r="G2" s="5"/>
      <c r="I2" s="5"/>
      <c r="K2" s="5"/>
      <c r="M2" s="5"/>
      <c r="O2" s="5"/>
    </row>
    <row r="3" spans="1:15" s="11" customFormat="1" ht="13.5" customHeight="1" x14ac:dyDescent="0.2">
      <c r="A3" s="9" t="s">
        <v>230</v>
      </c>
      <c r="B3" s="10"/>
      <c r="C3" s="3"/>
      <c r="E3" s="12"/>
      <c r="G3" s="12"/>
      <c r="I3" s="12"/>
      <c r="K3" s="12"/>
      <c r="M3" s="12"/>
      <c r="O3" s="12"/>
    </row>
    <row r="4" spans="1:15" s="13" customFormat="1" ht="12" x14ac:dyDescent="0.25">
      <c r="B4" s="14"/>
      <c r="C4" s="15"/>
      <c r="D4" s="16"/>
      <c r="E4" s="17" t="s">
        <v>1</v>
      </c>
      <c r="G4" s="17" t="s">
        <v>2</v>
      </c>
      <c r="I4" s="17" t="s">
        <v>3</v>
      </c>
      <c r="K4" s="17" t="s">
        <v>4</v>
      </c>
      <c r="M4" s="17" t="s">
        <v>5</v>
      </c>
      <c r="O4" s="17" t="s">
        <v>6</v>
      </c>
    </row>
    <row r="5" spans="1:15" s="18" customFormat="1" ht="12" x14ac:dyDescent="0.2">
      <c r="B5" s="19" t="s">
        <v>7</v>
      </c>
      <c r="C5" s="20"/>
      <c r="D5" s="16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s="18" customFormat="1" ht="12" x14ac:dyDescent="0.2">
      <c r="B6" s="19"/>
      <c r="C6" s="20"/>
      <c r="D6" s="22" t="s">
        <v>8</v>
      </c>
      <c r="E6" s="23">
        <v>150</v>
      </c>
      <c r="F6" s="23"/>
      <c r="G6" s="23">
        <v>425</v>
      </c>
      <c r="H6" s="23"/>
      <c r="I6" s="23">
        <v>550</v>
      </c>
      <c r="J6" s="23"/>
      <c r="K6" s="23">
        <v>675</v>
      </c>
      <c r="L6" s="23"/>
      <c r="M6" s="23">
        <v>800</v>
      </c>
      <c r="N6" s="23"/>
      <c r="O6" s="24">
        <v>975</v>
      </c>
    </row>
    <row r="7" spans="1:15" s="18" customFormat="1" ht="12" x14ac:dyDescent="0.2">
      <c r="B7" s="19"/>
      <c r="C7" s="20"/>
      <c r="D7" s="25" t="s">
        <v>9</v>
      </c>
      <c r="E7" s="21">
        <v>7403</v>
      </c>
      <c r="F7" s="21"/>
      <c r="G7" s="21">
        <v>7403</v>
      </c>
      <c r="H7" s="21"/>
      <c r="I7" s="21">
        <v>7403</v>
      </c>
      <c r="J7" s="21"/>
      <c r="K7" s="21">
        <v>7403</v>
      </c>
      <c r="L7" s="21"/>
      <c r="M7" s="21">
        <v>7403</v>
      </c>
      <c r="N7" s="21"/>
      <c r="O7" s="26">
        <v>7403</v>
      </c>
    </row>
    <row r="8" spans="1:15" s="18" customFormat="1" ht="12" x14ac:dyDescent="0.2">
      <c r="B8" s="19"/>
      <c r="C8" s="20"/>
      <c r="D8" s="27" t="s">
        <v>10</v>
      </c>
      <c r="E8" s="28" t="s">
        <v>11</v>
      </c>
      <c r="F8" s="29"/>
      <c r="G8" s="30">
        <v>0.03</v>
      </c>
      <c r="H8" s="30"/>
      <c r="I8" s="30">
        <v>0.03</v>
      </c>
      <c r="J8" s="30"/>
      <c r="K8" s="30">
        <v>0.03</v>
      </c>
      <c r="L8" s="30"/>
      <c r="M8" s="30">
        <v>0.03</v>
      </c>
      <c r="N8" s="30"/>
      <c r="O8" s="31">
        <v>0.03</v>
      </c>
    </row>
    <row r="9" spans="1:15" s="18" customFormat="1" ht="12" x14ac:dyDescent="0.2">
      <c r="B9" s="19"/>
      <c r="C9" s="20"/>
      <c r="D9" s="25" t="s">
        <v>12</v>
      </c>
      <c r="E9" s="32" t="s">
        <v>11</v>
      </c>
      <c r="F9" s="21"/>
      <c r="G9" s="33">
        <v>0.02</v>
      </c>
      <c r="H9" s="34"/>
      <c r="I9" s="33">
        <v>0.02</v>
      </c>
      <c r="J9" s="34"/>
      <c r="K9" s="33">
        <v>0.02</v>
      </c>
      <c r="L9" s="34"/>
      <c r="M9" s="33">
        <v>0.02</v>
      </c>
      <c r="N9" s="34"/>
      <c r="O9" s="35">
        <v>0.02</v>
      </c>
    </row>
    <row r="10" spans="1:15" s="18" customFormat="1" ht="12" x14ac:dyDescent="0.2">
      <c r="B10" s="19"/>
      <c r="C10" s="20"/>
      <c r="D10" s="36" t="s">
        <v>13</v>
      </c>
      <c r="E10" s="37" t="s">
        <v>11</v>
      </c>
      <c r="F10" s="38"/>
      <c r="G10" s="39">
        <v>0.03</v>
      </c>
      <c r="H10" s="40"/>
      <c r="I10" s="39">
        <v>0.03</v>
      </c>
      <c r="J10" s="40"/>
      <c r="K10" s="39">
        <v>0.03</v>
      </c>
      <c r="L10" s="40"/>
      <c r="M10" s="39">
        <v>0.03</v>
      </c>
      <c r="N10" s="40"/>
      <c r="O10" s="39">
        <v>0.03</v>
      </c>
    </row>
    <row r="11" spans="1:15" s="18" customFormat="1" ht="12" x14ac:dyDescent="0.2">
      <c r="B11" s="19"/>
      <c r="C11" s="20"/>
      <c r="D11" s="16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s="41" customFormat="1" ht="12" x14ac:dyDescent="0.2">
      <c r="B12" s="42" t="s">
        <v>14</v>
      </c>
      <c r="C12" s="43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s="41" customFormat="1" ht="12" x14ac:dyDescent="0.2">
      <c r="B13" s="42"/>
      <c r="C13" s="44" t="s">
        <v>15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s="41" customFormat="1" ht="12" x14ac:dyDescent="0.2">
      <c r="B14" s="45"/>
      <c r="C14" s="46">
        <v>1110</v>
      </c>
      <c r="D14" s="41" t="s">
        <v>16</v>
      </c>
      <c r="E14" s="47">
        <v>712668.24947897566</v>
      </c>
      <c r="F14" s="47"/>
      <c r="G14" s="47">
        <v>2019226.7068570976</v>
      </c>
      <c r="H14" s="47"/>
      <c r="I14" s="47">
        <v>2613116.914756244</v>
      </c>
      <c r="J14" s="47"/>
      <c r="K14" s="47">
        <v>3207007.1226553903</v>
      </c>
      <c r="L14" s="47"/>
      <c r="M14" s="47">
        <v>3800897.3305545365</v>
      </c>
      <c r="N14" s="47"/>
      <c r="O14" s="47">
        <v>4632343.6216133414</v>
      </c>
    </row>
    <row r="15" spans="1:15" s="41" customFormat="1" ht="12" x14ac:dyDescent="0.2">
      <c r="B15" s="45"/>
      <c r="C15" s="46">
        <v>1120</v>
      </c>
      <c r="D15" s="41" t="s">
        <v>17</v>
      </c>
      <c r="E15" s="21">
        <v>347311.22926673933</v>
      </c>
      <c r="F15" s="21"/>
      <c r="G15" s="21">
        <v>984048.48292242805</v>
      </c>
      <c r="H15" s="21"/>
      <c r="I15" s="21">
        <v>1273474.5073113774</v>
      </c>
      <c r="J15" s="21"/>
      <c r="K15" s="21">
        <v>1562900.5317003271</v>
      </c>
      <c r="L15" s="21"/>
      <c r="M15" s="21">
        <v>1852326.5560892764</v>
      </c>
      <c r="N15" s="21"/>
      <c r="O15" s="21">
        <v>2257522.9902338055</v>
      </c>
    </row>
    <row r="16" spans="1:15" s="41" customFormat="1" ht="12" x14ac:dyDescent="0.2">
      <c r="B16" s="45"/>
      <c r="C16" s="46">
        <v>1191</v>
      </c>
      <c r="D16" s="41" t="s">
        <v>18</v>
      </c>
      <c r="E16" s="21">
        <v>47.832665722495186</v>
      </c>
      <c r="F16" s="21"/>
      <c r="G16" s="21">
        <v>135.52588621373636</v>
      </c>
      <c r="H16" s="21"/>
      <c r="I16" s="21">
        <v>175.38644098248233</v>
      </c>
      <c r="J16" s="21"/>
      <c r="K16" s="21">
        <v>215.24699575122833</v>
      </c>
      <c r="L16" s="21"/>
      <c r="M16" s="21">
        <v>255.10755051997432</v>
      </c>
      <c r="N16" s="21"/>
      <c r="O16" s="21">
        <v>310.91232719621871</v>
      </c>
    </row>
    <row r="17" spans="2:17" s="41" customFormat="1" ht="12" x14ac:dyDescent="0.2">
      <c r="B17" s="45"/>
      <c r="C17" s="46">
        <v>1192</v>
      </c>
      <c r="D17" s="41" t="s">
        <v>19</v>
      </c>
      <c r="E17" s="21">
        <v>47500.32988522423</v>
      </c>
      <c r="F17" s="21"/>
      <c r="G17" s="21">
        <v>134584.26800813532</v>
      </c>
      <c r="H17" s="21"/>
      <c r="I17" s="21">
        <v>174167.87624582218</v>
      </c>
      <c r="J17" s="21"/>
      <c r="K17" s="21">
        <v>213751.48448350903</v>
      </c>
      <c r="L17" s="21"/>
      <c r="M17" s="21">
        <v>253335.09272119589</v>
      </c>
      <c r="N17" s="21"/>
      <c r="O17" s="21">
        <v>308752.14425395749</v>
      </c>
    </row>
    <row r="18" spans="2:17" s="41" customFormat="1" ht="12" x14ac:dyDescent="0.2">
      <c r="B18" s="45"/>
      <c r="C18" s="46">
        <v>3110</v>
      </c>
      <c r="D18" s="41" t="s">
        <v>20</v>
      </c>
      <c r="E18" s="21">
        <v>2922.3587033382037</v>
      </c>
      <c r="F18" s="21"/>
      <c r="G18" s="21">
        <v>8280.0163261249108</v>
      </c>
      <c r="H18" s="21"/>
      <c r="I18" s="21">
        <v>10715.315245573413</v>
      </c>
      <c r="J18" s="21"/>
      <c r="K18" s="21">
        <v>13150.614165021916</v>
      </c>
      <c r="L18" s="21"/>
      <c r="M18" s="21">
        <v>15585.91308447042</v>
      </c>
      <c r="N18" s="21"/>
      <c r="O18" s="21">
        <v>18995.331571698323</v>
      </c>
    </row>
    <row r="19" spans="2:17" s="41" customFormat="1" ht="12" x14ac:dyDescent="0.2">
      <c r="B19" s="45"/>
      <c r="C19" s="43"/>
      <c r="E19" s="48">
        <v>1110450.0000000002</v>
      </c>
      <c r="F19" s="21"/>
      <c r="G19" s="48">
        <v>3146274.9999999995</v>
      </c>
      <c r="H19" s="21"/>
      <c r="I19" s="48">
        <v>4071650</v>
      </c>
      <c r="J19" s="21"/>
      <c r="K19" s="48">
        <v>4997025</v>
      </c>
      <c r="L19" s="21"/>
      <c r="M19" s="48">
        <v>5922399.9999999991</v>
      </c>
      <c r="N19" s="21"/>
      <c r="O19" s="48">
        <v>7217924.9999999991</v>
      </c>
    </row>
    <row r="20" spans="2:17" s="41" customFormat="1" ht="12" x14ac:dyDescent="0.2">
      <c r="B20" s="45"/>
      <c r="C20" s="43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2:17" s="41" customFormat="1" ht="12" x14ac:dyDescent="0.2">
      <c r="B21" s="45"/>
      <c r="C21" s="44" t="s">
        <v>21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2:17" s="41" customFormat="1" ht="12" x14ac:dyDescent="0.2">
      <c r="B22" s="45"/>
      <c r="C22" s="43">
        <v>3115</v>
      </c>
      <c r="D22" s="41" t="s">
        <v>22</v>
      </c>
      <c r="E22" s="21">
        <v>62790</v>
      </c>
      <c r="F22" s="21"/>
      <c r="G22" s="21">
        <v>193375</v>
      </c>
      <c r="H22" s="21"/>
      <c r="I22" s="21">
        <v>244750</v>
      </c>
      <c r="J22" s="21"/>
      <c r="K22" s="21">
        <v>300375</v>
      </c>
      <c r="L22" s="21"/>
      <c r="M22" s="21">
        <v>356000</v>
      </c>
      <c r="N22" s="21"/>
      <c r="O22" s="21">
        <v>433875</v>
      </c>
      <c r="Q22" s="41" t="s">
        <v>23</v>
      </c>
    </row>
    <row r="23" spans="2:17" s="41" customFormat="1" ht="12" x14ac:dyDescent="0.2">
      <c r="B23" s="45"/>
      <c r="C23" s="43">
        <v>3200</v>
      </c>
      <c r="D23" s="41" t="s">
        <v>24</v>
      </c>
      <c r="E23" s="21">
        <v>1021237.06</v>
      </c>
      <c r="F23" s="21"/>
      <c r="G23" s="21">
        <v>461257.94</v>
      </c>
      <c r="H23" s="21"/>
      <c r="I23" s="21">
        <v>17505</v>
      </c>
      <c r="J23" s="21"/>
      <c r="K23" s="21">
        <v>0</v>
      </c>
      <c r="L23" s="21"/>
      <c r="M23" s="21">
        <v>0</v>
      </c>
      <c r="N23" s="21"/>
      <c r="O23" s="21">
        <v>0</v>
      </c>
    </row>
    <row r="24" spans="2:17" s="41" customFormat="1" ht="12" x14ac:dyDescent="0.2">
      <c r="B24" s="45"/>
      <c r="C24" s="43"/>
      <c r="E24" s="48">
        <v>1084027.06</v>
      </c>
      <c r="F24" s="21"/>
      <c r="G24" s="48">
        <v>654632.93999999994</v>
      </c>
      <c r="H24" s="21"/>
      <c r="I24" s="48">
        <v>262255</v>
      </c>
      <c r="J24" s="21"/>
      <c r="K24" s="48">
        <v>300375</v>
      </c>
      <c r="L24" s="21"/>
      <c r="M24" s="48">
        <v>356000</v>
      </c>
      <c r="N24" s="21"/>
      <c r="O24" s="48">
        <v>433875</v>
      </c>
    </row>
    <row r="25" spans="2:17" s="41" customFormat="1" ht="12" x14ac:dyDescent="0.2">
      <c r="B25" s="45"/>
      <c r="C25" s="44" t="s">
        <v>25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2:17" s="41" customFormat="1" ht="12" x14ac:dyDescent="0.2">
      <c r="B26" s="45"/>
      <c r="C26" s="43">
        <v>4500</v>
      </c>
      <c r="D26" s="41" t="s">
        <v>24</v>
      </c>
      <c r="E26" s="21">
        <v>0</v>
      </c>
      <c r="F26" s="21"/>
      <c r="G26" s="21">
        <v>0</v>
      </c>
      <c r="H26" s="21"/>
      <c r="I26" s="21">
        <v>0</v>
      </c>
      <c r="J26" s="21"/>
      <c r="K26" s="21">
        <v>0</v>
      </c>
      <c r="L26" s="21"/>
      <c r="M26" s="21">
        <v>0</v>
      </c>
      <c r="N26" s="21"/>
      <c r="O26" s="21">
        <v>0</v>
      </c>
    </row>
    <row r="27" spans="2:17" s="41" customFormat="1" ht="12" x14ac:dyDescent="0.2">
      <c r="B27" s="45"/>
      <c r="C27" s="49">
        <v>4510</v>
      </c>
      <c r="D27" s="41" t="s">
        <v>26</v>
      </c>
      <c r="E27" s="21">
        <v>96600</v>
      </c>
      <c r="F27" s="21"/>
      <c r="G27" s="21">
        <v>273700</v>
      </c>
      <c r="H27" s="21"/>
      <c r="I27" s="21">
        <v>354200</v>
      </c>
      <c r="J27" s="21"/>
      <c r="K27" s="21">
        <v>434700</v>
      </c>
      <c r="L27" s="21"/>
      <c r="M27" s="21">
        <v>515200</v>
      </c>
      <c r="N27" s="21"/>
      <c r="O27" s="21">
        <v>627900</v>
      </c>
    </row>
    <row r="28" spans="2:17" s="41" customFormat="1" ht="12" x14ac:dyDescent="0.2">
      <c r="B28" s="45"/>
      <c r="C28" s="49">
        <v>4520</v>
      </c>
      <c r="D28" s="41" t="s">
        <v>27</v>
      </c>
      <c r="E28" s="21">
        <v>525</v>
      </c>
      <c r="F28" s="21"/>
      <c r="G28" s="21">
        <v>1487.5</v>
      </c>
      <c r="H28" s="21"/>
      <c r="I28" s="21">
        <v>1925</v>
      </c>
      <c r="J28" s="21"/>
      <c r="K28" s="21">
        <v>2362.5</v>
      </c>
      <c r="L28" s="21"/>
      <c r="M28" s="21">
        <v>2800</v>
      </c>
      <c r="N28" s="21"/>
      <c r="O28" s="21">
        <v>3412.5</v>
      </c>
      <c r="Q28" s="41" t="s">
        <v>23</v>
      </c>
    </row>
    <row r="29" spans="2:17" s="41" customFormat="1" ht="12" x14ac:dyDescent="0.2">
      <c r="B29" s="45"/>
      <c r="C29" s="43">
        <v>4571</v>
      </c>
      <c r="D29" s="41" t="s">
        <v>28</v>
      </c>
      <c r="E29" s="21">
        <v>28620</v>
      </c>
      <c r="F29" s="21"/>
      <c r="G29" s="21">
        <v>81090</v>
      </c>
      <c r="H29" s="21"/>
      <c r="I29" s="21">
        <v>104940</v>
      </c>
      <c r="J29" s="21">
        <v>104940</v>
      </c>
      <c r="K29" s="21">
        <v>128790</v>
      </c>
      <c r="L29" s="21"/>
      <c r="M29" s="21">
        <v>152640</v>
      </c>
      <c r="N29" s="21"/>
      <c r="O29" s="21">
        <v>186030</v>
      </c>
      <c r="Q29" s="41" t="s">
        <v>23</v>
      </c>
    </row>
    <row r="30" spans="2:17" s="41" customFormat="1" ht="12" x14ac:dyDescent="0.2">
      <c r="B30" s="45"/>
      <c r="C30" s="43">
        <v>4703</v>
      </c>
      <c r="D30" s="41" t="s">
        <v>29</v>
      </c>
      <c r="E30" s="21">
        <v>0</v>
      </c>
      <c r="F30" s="21"/>
      <c r="G30" s="21">
        <v>0</v>
      </c>
      <c r="H30" s="21"/>
      <c r="I30" s="21">
        <v>0</v>
      </c>
      <c r="J30" s="21"/>
      <c r="K30" s="21">
        <v>0</v>
      </c>
      <c r="L30" s="21"/>
      <c r="M30" s="21">
        <v>0</v>
      </c>
      <c r="N30" s="21"/>
      <c r="O30" s="21">
        <v>0</v>
      </c>
    </row>
    <row r="31" spans="2:17" s="41" customFormat="1" ht="12" x14ac:dyDescent="0.2">
      <c r="B31" s="45"/>
      <c r="C31" s="43"/>
      <c r="E31" s="48">
        <v>125745</v>
      </c>
      <c r="F31" s="21"/>
      <c r="G31" s="48">
        <v>356277.5</v>
      </c>
      <c r="H31" s="21"/>
      <c r="I31" s="48">
        <v>461065</v>
      </c>
      <c r="J31" s="21"/>
      <c r="K31" s="48">
        <v>565852.5</v>
      </c>
      <c r="L31" s="21"/>
      <c r="M31" s="48">
        <v>670640</v>
      </c>
      <c r="N31" s="21"/>
      <c r="O31" s="48">
        <v>817342.5</v>
      </c>
    </row>
    <row r="32" spans="2:17" s="41" customFormat="1" ht="12" x14ac:dyDescent="0.2">
      <c r="B32" s="45"/>
      <c r="C32" s="44" t="s">
        <v>30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2:17" s="41" customFormat="1" ht="12" x14ac:dyDescent="0.2">
      <c r="B33" s="45"/>
      <c r="C33" s="43">
        <v>1790</v>
      </c>
      <c r="D33" s="41" t="s">
        <v>31</v>
      </c>
      <c r="E33" s="21">
        <v>312000</v>
      </c>
      <c r="F33" s="21"/>
      <c r="G33" s="21">
        <v>0</v>
      </c>
      <c r="H33" s="21"/>
      <c r="I33" s="21">
        <v>0</v>
      </c>
      <c r="J33" s="21"/>
      <c r="K33" s="21">
        <v>0</v>
      </c>
      <c r="L33" s="21">
        <v>100000</v>
      </c>
      <c r="M33" s="21">
        <v>0</v>
      </c>
      <c r="N33" s="21"/>
      <c r="O33" s="21">
        <v>0</v>
      </c>
      <c r="Q33" s="41" t="s">
        <v>32</v>
      </c>
    </row>
    <row r="34" spans="2:17" s="41" customFormat="1" ht="12" x14ac:dyDescent="0.2">
      <c r="B34" s="45"/>
      <c r="C34" s="43"/>
      <c r="E34" s="48">
        <v>312000</v>
      </c>
      <c r="F34" s="21"/>
      <c r="G34" s="48">
        <v>0</v>
      </c>
      <c r="H34" s="21"/>
      <c r="I34" s="48">
        <v>0</v>
      </c>
      <c r="J34" s="21"/>
      <c r="K34" s="48">
        <v>0</v>
      </c>
      <c r="L34" s="21"/>
      <c r="M34" s="48">
        <v>0</v>
      </c>
      <c r="N34" s="21"/>
      <c r="O34" s="48">
        <v>0</v>
      </c>
    </row>
    <row r="35" spans="2:17" s="41" customFormat="1" ht="9" customHeight="1" x14ac:dyDescent="0.2">
      <c r="B35" s="45"/>
      <c r="C35" s="43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2:17" s="42" customFormat="1" ht="12" x14ac:dyDescent="0.2">
      <c r="B36" s="42" t="s">
        <v>33</v>
      </c>
      <c r="C36" s="50"/>
      <c r="E36" s="51">
        <v>2632222.0600000005</v>
      </c>
      <c r="F36" s="52"/>
      <c r="G36" s="51">
        <v>4157185.4399999995</v>
      </c>
      <c r="H36" s="52"/>
      <c r="I36" s="51">
        <v>4794970</v>
      </c>
      <c r="J36" s="52"/>
      <c r="K36" s="51">
        <v>5863252.5</v>
      </c>
      <c r="L36" s="52"/>
      <c r="M36" s="51">
        <v>6949039.9999999991</v>
      </c>
      <c r="N36" s="52"/>
      <c r="O36" s="51">
        <v>8469142.5</v>
      </c>
    </row>
    <row r="37" spans="2:17" s="42" customFormat="1" ht="12" x14ac:dyDescent="0.2">
      <c r="B37" s="53"/>
      <c r="C37" s="50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spans="2:17" s="41" customFormat="1" ht="12" x14ac:dyDescent="0.2">
      <c r="B38" s="42" t="s">
        <v>34</v>
      </c>
      <c r="C38" s="43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2:17" s="41" customFormat="1" ht="12" x14ac:dyDescent="0.2">
      <c r="B39" s="45"/>
      <c r="C39" s="44" t="s">
        <v>35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2:17" s="41" customFormat="1" ht="12" x14ac:dyDescent="0.2">
      <c r="B40" s="45"/>
      <c r="C40" s="43" t="s">
        <v>36</v>
      </c>
      <c r="D40" s="41" t="s">
        <v>37</v>
      </c>
      <c r="E40" s="21">
        <v>445500</v>
      </c>
      <c r="F40" s="21"/>
      <c r="G40" s="21">
        <v>503334.99999999988</v>
      </c>
      <c r="H40" s="21"/>
      <c r="I40" s="21">
        <v>613954.20000000007</v>
      </c>
      <c r="J40" s="21"/>
      <c r="K40" s="21">
        <v>626532.42400000012</v>
      </c>
      <c r="L40" s="21"/>
      <c r="M40" s="21">
        <v>798027.4396800003</v>
      </c>
      <c r="N40" s="21"/>
      <c r="O40" s="21">
        <v>1083892.4629776001</v>
      </c>
    </row>
    <row r="41" spans="2:17" s="41" customFormat="1" ht="12" x14ac:dyDescent="0.2">
      <c r="B41" s="45"/>
      <c r="C41" s="43" t="s">
        <v>38</v>
      </c>
      <c r="D41" s="41" t="s">
        <v>39</v>
      </c>
      <c r="E41" s="21">
        <v>0</v>
      </c>
      <c r="F41" s="21"/>
      <c r="G41" s="21">
        <v>60000.000000000007</v>
      </c>
      <c r="H41" s="21"/>
      <c r="I41" s="21">
        <v>91800</v>
      </c>
      <c r="J41" s="21"/>
      <c r="K41" s="21">
        <v>124847.99999999997</v>
      </c>
      <c r="L41" s="21"/>
      <c r="M41" s="21">
        <v>191017.43999999994</v>
      </c>
      <c r="N41" s="21"/>
      <c r="O41" s="21">
        <v>259783.71840000001</v>
      </c>
    </row>
    <row r="42" spans="2:17" s="41" customFormat="1" ht="12" x14ac:dyDescent="0.2">
      <c r="B42" s="45"/>
      <c r="C42" s="43" t="s">
        <v>40</v>
      </c>
      <c r="D42" s="41" t="s">
        <v>41</v>
      </c>
      <c r="E42" s="21">
        <v>90000</v>
      </c>
      <c r="F42" s="21"/>
      <c r="G42" s="21">
        <v>163900</v>
      </c>
      <c r="H42" s="21"/>
      <c r="I42" s="21">
        <v>167178</v>
      </c>
      <c r="J42" s="21"/>
      <c r="K42" s="21">
        <v>247012.56000000003</v>
      </c>
      <c r="L42" s="21"/>
      <c r="M42" s="21">
        <v>341993.8112</v>
      </c>
      <c r="N42" s="21"/>
      <c r="O42" s="21">
        <v>348833.687424</v>
      </c>
    </row>
    <row r="43" spans="2:17" s="41" customFormat="1" ht="12" x14ac:dyDescent="0.2">
      <c r="B43" s="45"/>
      <c r="C43" s="43" t="s">
        <v>42</v>
      </c>
      <c r="D43" s="41" t="s">
        <v>43</v>
      </c>
      <c r="E43" s="21">
        <v>27999.999999999996</v>
      </c>
      <c r="F43" s="21"/>
      <c r="G43" s="21">
        <v>154610</v>
      </c>
      <c r="H43" s="21"/>
      <c r="I43" s="21">
        <v>220129.19999999998</v>
      </c>
      <c r="J43" s="21"/>
      <c r="K43" s="21">
        <v>224531.78399999999</v>
      </c>
      <c r="L43" s="21"/>
      <c r="M43" s="21">
        <v>229022.41967999996</v>
      </c>
      <c r="N43" s="21"/>
      <c r="O43" s="21">
        <v>324039.83287360013</v>
      </c>
    </row>
    <row r="44" spans="2:17" s="41" customFormat="1" ht="12" hidden="1" x14ac:dyDescent="0.2">
      <c r="B44" s="45"/>
      <c r="C44" s="43" t="s">
        <v>44</v>
      </c>
      <c r="D44" s="41" t="s">
        <v>45</v>
      </c>
      <c r="E44" s="21">
        <v>0</v>
      </c>
      <c r="F44" s="21"/>
      <c r="G44" s="21">
        <v>0</v>
      </c>
      <c r="H44" s="21"/>
      <c r="I44" s="21">
        <v>0</v>
      </c>
      <c r="J44" s="21"/>
      <c r="K44" s="21">
        <v>0</v>
      </c>
      <c r="L44" s="21"/>
      <c r="M44" s="21">
        <v>0</v>
      </c>
      <c r="N44" s="21"/>
      <c r="O44" s="21">
        <v>0</v>
      </c>
    </row>
    <row r="45" spans="2:17" s="41" customFormat="1" ht="12" hidden="1" x14ac:dyDescent="0.2">
      <c r="B45" s="45"/>
      <c r="C45" s="43" t="s">
        <v>46</v>
      </c>
      <c r="D45" s="41" t="s">
        <v>47</v>
      </c>
      <c r="E45" s="21">
        <v>0</v>
      </c>
      <c r="F45" s="21"/>
      <c r="G45" s="21">
        <v>0</v>
      </c>
      <c r="H45" s="21"/>
      <c r="I45" s="21">
        <v>0</v>
      </c>
      <c r="J45" s="21"/>
      <c r="K45" s="21">
        <v>0</v>
      </c>
      <c r="L45" s="21"/>
      <c r="M45" s="21">
        <v>0</v>
      </c>
      <c r="N45" s="21"/>
      <c r="O45" s="21">
        <v>0</v>
      </c>
    </row>
    <row r="46" spans="2:17" s="41" customFormat="1" ht="12" hidden="1" x14ac:dyDescent="0.2">
      <c r="B46" s="45"/>
      <c r="C46" s="43" t="s">
        <v>48</v>
      </c>
      <c r="D46" s="41" t="s">
        <v>49</v>
      </c>
      <c r="E46" s="21">
        <v>0</v>
      </c>
      <c r="F46" s="21"/>
      <c r="G46" s="21">
        <v>0</v>
      </c>
      <c r="H46" s="21"/>
      <c r="I46" s="21">
        <v>0</v>
      </c>
      <c r="J46" s="21"/>
      <c r="K46" s="21">
        <v>0</v>
      </c>
      <c r="L46" s="21"/>
      <c r="M46" s="21">
        <v>0</v>
      </c>
      <c r="N46" s="21"/>
      <c r="O46" s="21">
        <v>0</v>
      </c>
    </row>
    <row r="47" spans="2:17" s="41" customFormat="1" ht="12" hidden="1" x14ac:dyDescent="0.2">
      <c r="B47" s="45"/>
      <c r="C47" s="43" t="s">
        <v>50</v>
      </c>
      <c r="D47" s="41" t="s">
        <v>51</v>
      </c>
      <c r="E47" s="21">
        <v>0</v>
      </c>
      <c r="F47" s="21"/>
      <c r="G47" s="21">
        <v>0</v>
      </c>
      <c r="H47" s="21"/>
      <c r="I47" s="21">
        <v>0</v>
      </c>
      <c r="J47" s="21"/>
      <c r="K47" s="21">
        <v>0</v>
      </c>
      <c r="L47" s="21"/>
      <c r="M47" s="21">
        <v>0</v>
      </c>
      <c r="N47" s="21"/>
      <c r="O47" s="21">
        <v>0</v>
      </c>
    </row>
    <row r="48" spans="2:17" s="41" customFormat="1" ht="12" hidden="1" x14ac:dyDescent="0.2">
      <c r="B48" s="45"/>
      <c r="C48" s="43" t="s">
        <v>52</v>
      </c>
      <c r="D48" s="41" t="s">
        <v>53</v>
      </c>
      <c r="E48" s="21">
        <v>0</v>
      </c>
      <c r="F48" s="21"/>
      <c r="G48" s="21">
        <v>0</v>
      </c>
      <c r="H48" s="21"/>
      <c r="I48" s="21">
        <v>0</v>
      </c>
      <c r="J48" s="21"/>
      <c r="K48" s="21">
        <v>0</v>
      </c>
      <c r="L48" s="21"/>
      <c r="M48" s="21">
        <v>0</v>
      </c>
      <c r="N48" s="21"/>
      <c r="O48" s="21">
        <v>0</v>
      </c>
    </row>
    <row r="49" spans="2:27" s="41" customFormat="1" ht="12" hidden="1" x14ac:dyDescent="0.2">
      <c r="B49" s="45"/>
      <c r="C49" s="43" t="s">
        <v>54</v>
      </c>
      <c r="D49" s="41" t="s">
        <v>55</v>
      </c>
      <c r="E49" s="21">
        <v>0</v>
      </c>
      <c r="F49" s="21"/>
      <c r="G49" s="21">
        <v>0</v>
      </c>
      <c r="H49" s="21"/>
      <c r="I49" s="21">
        <v>0</v>
      </c>
      <c r="J49" s="21"/>
      <c r="K49" s="21">
        <v>0</v>
      </c>
      <c r="L49" s="21"/>
      <c r="M49" s="21">
        <v>0</v>
      </c>
      <c r="N49" s="21"/>
      <c r="O49" s="21">
        <v>0</v>
      </c>
    </row>
    <row r="50" spans="2:27" s="41" customFormat="1" ht="12" hidden="1" x14ac:dyDescent="0.2">
      <c r="B50" s="45"/>
      <c r="C50" s="43" t="s">
        <v>56</v>
      </c>
      <c r="D50" s="41" t="s">
        <v>57</v>
      </c>
      <c r="E50" s="21">
        <v>0</v>
      </c>
      <c r="F50" s="21"/>
      <c r="G50" s="21">
        <v>0</v>
      </c>
      <c r="H50" s="21"/>
      <c r="I50" s="21">
        <v>0</v>
      </c>
      <c r="J50" s="21"/>
      <c r="K50" s="21">
        <v>0</v>
      </c>
      <c r="L50" s="21"/>
      <c r="M50" s="21">
        <v>0</v>
      </c>
      <c r="N50" s="21"/>
      <c r="O50" s="21">
        <v>0</v>
      </c>
    </row>
    <row r="51" spans="2:27" s="41" customFormat="1" ht="12" hidden="1" x14ac:dyDescent="0.2">
      <c r="B51" s="45"/>
      <c r="C51" s="43" t="s">
        <v>58</v>
      </c>
      <c r="D51" s="41" t="s">
        <v>59</v>
      </c>
      <c r="E51" s="21">
        <v>0</v>
      </c>
      <c r="F51" s="21"/>
      <c r="G51" s="21">
        <v>0</v>
      </c>
      <c r="H51" s="21"/>
      <c r="I51" s="21">
        <v>0</v>
      </c>
      <c r="J51" s="21"/>
      <c r="K51" s="21">
        <v>0</v>
      </c>
      <c r="L51" s="21"/>
      <c r="M51" s="21">
        <v>0</v>
      </c>
      <c r="N51" s="21"/>
      <c r="O51" s="21">
        <v>0</v>
      </c>
    </row>
    <row r="52" spans="2:27" s="41" customFormat="1" ht="12" x14ac:dyDescent="0.2">
      <c r="B52" s="45"/>
      <c r="C52" s="43"/>
      <c r="E52" s="48">
        <v>563500</v>
      </c>
      <c r="F52" s="21"/>
      <c r="G52" s="48">
        <v>881844.99999999988</v>
      </c>
      <c r="H52" s="21"/>
      <c r="I52" s="48">
        <v>1093061.4000000001</v>
      </c>
      <c r="J52" s="21"/>
      <c r="K52" s="48">
        <v>1222924.7680000002</v>
      </c>
      <c r="L52" s="21"/>
      <c r="M52" s="48">
        <v>1560061.1105600002</v>
      </c>
      <c r="N52" s="21"/>
      <c r="O52" s="48">
        <v>2016549.7016751999</v>
      </c>
      <c r="P52" s="21"/>
      <c r="Q52" s="21"/>
      <c r="R52" s="21"/>
      <c r="S52" s="21"/>
      <c r="T52" s="54"/>
      <c r="U52" s="21"/>
      <c r="V52" s="21"/>
      <c r="W52" s="21"/>
      <c r="X52" s="21"/>
      <c r="Y52" s="21"/>
      <c r="Z52" s="21"/>
      <c r="AA52" s="21"/>
    </row>
    <row r="53" spans="2:27" s="41" customFormat="1" ht="12" x14ac:dyDescent="0.2">
      <c r="B53" s="45"/>
      <c r="C53" s="44" t="s">
        <v>60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2:27" s="41" customFormat="1" ht="12" x14ac:dyDescent="0.2">
      <c r="B54" s="45"/>
      <c r="C54" s="43" t="s">
        <v>61</v>
      </c>
      <c r="D54" s="41" t="s">
        <v>62</v>
      </c>
      <c r="E54" s="21">
        <v>4752</v>
      </c>
      <c r="F54" s="21"/>
      <c r="G54" s="21">
        <v>7050.2400000000016</v>
      </c>
      <c r="H54" s="21"/>
      <c r="I54" s="21">
        <v>10337.414400000001</v>
      </c>
      <c r="J54" s="21"/>
      <c r="K54" s="21">
        <v>12836.371967999998</v>
      </c>
      <c r="L54" s="21"/>
      <c r="M54" s="21">
        <v>16366.374259200004</v>
      </c>
      <c r="N54" s="21"/>
      <c r="O54" s="21">
        <v>17647.62755834881</v>
      </c>
      <c r="P54" s="21"/>
      <c r="Q54" s="21"/>
      <c r="S54" s="21"/>
      <c r="U54" s="21"/>
      <c r="W54" s="21"/>
      <c r="Y54" s="21"/>
      <c r="AA54" s="21"/>
    </row>
    <row r="55" spans="2:27" s="41" customFormat="1" ht="12" x14ac:dyDescent="0.2">
      <c r="B55" s="45"/>
      <c r="C55" s="43" t="s">
        <v>63</v>
      </c>
      <c r="D55" s="41" t="s">
        <v>64</v>
      </c>
      <c r="E55" s="21">
        <v>0</v>
      </c>
      <c r="F55" s="21"/>
      <c r="G55" s="21">
        <v>440.6400000000001</v>
      </c>
      <c r="H55" s="21"/>
      <c r="I55" s="21">
        <v>898.90560000000016</v>
      </c>
      <c r="J55" s="21"/>
      <c r="K55" s="21">
        <v>1375.3255680000004</v>
      </c>
      <c r="L55" s="21"/>
      <c r="M55" s="21">
        <v>2338.0534656000004</v>
      </c>
      <c r="N55" s="21"/>
      <c r="O55" s="21">
        <v>3338.7403488768018</v>
      </c>
    </row>
    <row r="56" spans="2:27" s="41" customFormat="1" ht="12" x14ac:dyDescent="0.2">
      <c r="B56" s="45"/>
      <c r="C56" s="43" t="s">
        <v>65</v>
      </c>
      <c r="D56" s="41" t="s">
        <v>66</v>
      </c>
      <c r="E56" s="21">
        <v>1296</v>
      </c>
      <c r="F56" s="21"/>
      <c r="G56" s="21">
        <v>1762.5600000000004</v>
      </c>
      <c r="H56" s="21"/>
      <c r="I56" s="21">
        <v>1797.8112000000003</v>
      </c>
      <c r="J56" s="21"/>
      <c r="K56" s="21">
        <v>2292.2092800000005</v>
      </c>
      <c r="L56" s="21"/>
      <c r="M56" s="21">
        <v>2805.6641587200006</v>
      </c>
      <c r="N56" s="21"/>
      <c r="O56" s="21">
        <v>2861.7774418944014</v>
      </c>
    </row>
    <row r="57" spans="2:27" s="41" customFormat="1" ht="12" x14ac:dyDescent="0.2">
      <c r="B57" s="45"/>
      <c r="C57" s="43" t="s">
        <v>67</v>
      </c>
      <c r="D57" s="41" t="s">
        <v>68</v>
      </c>
      <c r="E57" s="21">
        <v>432</v>
      </c>
      <c r="F57" s="21"/>
      <c r="G57" s="21">
        <v>881.2800000000002</v>
      </c>
      <c r="H57" s="21"/>
      <c r="I57" s="21">
        <v>1797.8112000000003</v>
      </c>
      <c r="J57" s="21"/>
      <c r="K57" s="21">
        <v>2292.2092800000005</v>
      </c>
      <c r="L57" s="21"/>
      <c r="M57" s="21">
        <v>2338.0534656000004</v>
      </c>
      <c r="N57" s="21"/>
      <c r="O57" s="21">
        <v>3338.7403488768018</v>
      </c>
    </row>
    <row r="58" spans="2:27" s="41" customFormat="1" ht="12" hidden="1" x14ac:dyDescent="0.2">
      <c r="B58" s="45"/>
      <c r="C58" s="43" t="s">
        <v>69</v>
      </c>
      <c r="D58" s="41" t="s">
        <v>70</v>
      </c>
      <c r="E58" s="21">
        <v>0</v>
      </c>
      <c r="F58" s="21"/>
      <c r="G58" s="21">
        <v>0</v>
      </c>
      <c r="H58" s="21"/>
      <c r="I58" s="21">
        <v>0</v>
      </c>
      <c r="J58" s="21"/>
      <c r="K58" s="21">
        <v>0</v>
      </c>
      <c r="L58" s="21"/>
      <c r="M58" s="21">
        <v>0</v>
      </c>
      <c r="N58" s="21"/>
      <c r="O58" s="21">
        <v>0</v>
      </c>
    </row>
    <row r="59" spans="2:27" s="41" customFormat="1" ht="12" hidden="1" x14ac:dyDescent="0.2">
      <c r="B59" s="45"/>
      <c r="C59" s="43" t="s">
        <v>71</v>
      </c>
      <c r="D59" s="41" t="s">
        <v>72</v>
      </c>
      <c r="E59" s="21">
        <v>0</v>
      </c>
      <c r="F59" s="21"/>
      <c r="G59" s="21">
        <v>0</v>
      </c>
      <c r="H59" s="21"/>
      <c r="I59" s="21">
        <v>0</v>
      </c>
      <c r="J59" s="21"/>
      <c r="K59" s="21">
        <v>0</v>
      </c>
      <c r="L59" s="21"/>
      <c r="M59" s="21">
        <v>0</v>
      </c>
      <c r="N59" s="21"/>
      <c r="O59" s="21">
        <v>0</v>
      </c>
    </row>
    <row r="60" spans="2:27" s="41" customFormat="1" ht="12" x14ac:dyDescent="0.2">
      <c r="B60" s="45"/>
      <c r="C60" s="43" t="s">
        <v>73</v>
      </c>
      <c r="D60" s="41" t="s">
        <v>74</v>
      </c>
      <c r="E60" s="21">
        <v>130308.74999999996</v>
      </c>
      <c r="F60" s="21"/>
      <c r="G60" s="21">
        <v>147225.48750000005</v>
      </c>
      <c r="H60" s="21"/>
      <c r="I60" s="21">
        <v>179581.60349999994</v>
      </c>
      <c r="J60" s="21"/>
      <c r="K60" s="21">
        <v>183260.73401999983</v>
      </c>
      <c r="L60" s="21"/>
      <c r="M60" s="21">
        <v>233423.02610640001</v>
      </c>
      <c r="N60" s="21"/>
      <c r="O60" s="21">
        <v>317038.54542094795</v>
      </c>
    </row>
    <row r="61" spans="2:27" s="41" customFormat="1" ht="12" x14ac:dyDescent="0.2">
      <c r="B61" s="45"/>
      <c r="C61" s="43" t="s">
        <v>75</v>
      </c>
      <c r="D61" s="41" t="s">
        <v>76</v>
      </c>
      <c r="E61" s="21">
        <v>0</v>
      </c>
      <c r="F61" s="21"/>
      <c r="G61" s="21">
        <v>3719.9999999999995</v>
      </c>
      <c r="H61" s="21"/>
      <c r="I61" s="21">
        <v>5691.6000000000022</v>
      </c>
      <c r="J61" s="21"/>
      <c r="K61" s="21">
        <v>7740.576</v>
      </c>
      <c r="L61" s="21"/>
      <c r="M61" s="21">
        <v>11843.081280000006</v>
      </c>
      <c r="N61" s="21"/>
      <c r="O61" s="21">
        <v>16106.590540800004</v>
      </c>
    </row>
    <row r="62" spans="2:27" s="41" customFormat="1" ht="12" x14ac:dyDescent="0.2">
      <c r="B62" s="45"/>
      <c r="C62" s="43" t="s">
        <v>77</v>
      </c>
      <c r="D62" s="41" t="s">
        <v>78</v>
      </c>
      <c r="E62" s="21">
        <v>5580</v>
      </c>
      <c r="F62" s="21"/>
      <c r="G62" s="21">
        <v>10161.799999999999</v>
      </c>
      <c r="H62" s="21"/>
      <c r="I62" s="21">
        <v>10365.036</v>
      </c>
      <c r="J62" s="21"/>
      <c r="K62" s="21">
        <v>15314.77872</v>
      </c>
      <c r="L62" s="21"/>
      <c r="M62" s="21">
        <v>21203.616294399999</v>
      </c>
      <c r="N62" s="21"/>
      <c r="O62" s="21">
        <v>21627.688620288001</v>
      </c>
    </row>
    <row r="63" spans="2:27" s="41" customFormat="1" ht="12" x14ac:dyDescent="0.2">
      <c r="B63" s="45"/>
      <c r="C63" s="43" t="s">
        <v>79</v>
      </c>
      <c r="D63" s="41" t="s">
        <v>80</v>
      </c>
      <c r="E63" s="21">
        <v>8190</v>
      </c>
      <c r="F63" s="21"/>
      <c r="G63" s="21">
        <v>45223.425000000003</v>
      </c>
      <c r="H63" s="21"/>
      <c r="I63" s="21">
        <v>64387.791000000005</v>
      </c>
      <c r="J63" s="21"/>
      <c r="K63" s="21">
        <v>65675.546819999989</v>
      </c>
      <c r="L63" s="21"/>
      <c r="M63" s="21">
        <v>66989.057756399998</v>
      </c>
      <c r="N63" s="21"/>
      <c r="O63" s="21">
        <v>94781.651115528017</v>
      </c>
    </row>
    <row r="64" spans="2:27" s="41" customFormat="1" ht="12" x14ac:dyDescent="0.2">
      <c r="B64" s="45"/>
      <c r="C64" s="43" t="s">
        <v>81</v>
      </c>
      <c r="D64" s="41" t="s">
        <v>82</v>
      </c>
      <c r="E64" s="21">
        <v>6459.75</v>
      </c>
      <c r="F64" s="21"/>
      <c r="G64" s="21">
        <v>7298.3575000000001</v>
      </c>
      <c r="H64" s="21"/>
      <c r="I64" s="21">
        <v>8902.3358999999982</v>
      </c>
      <c r="J64" s="21"/>
      <c r="K64" s="21">
        <v>9084.7201479999967</v>
      </c>
      <c r="L64" s="21"/>
      <c r="M64" s="21">
        <v>11571.397875359997</v>
      </c>
      <c r="N64" s="21"/>
      <c r="O64" s="21">
        <v>15716.4407131752</v>
      </c>
    </row>
    <row r="65" spans="2:15" s="41" customFormat="1" ht="12" x14ac:dyDescent="0.2">
      <c r="B65" s="45"/>
      <c r="C65" s="43" t="s">
        <v>83</v>
      </c>
      <c r="D65" s="41" t="s">
        <v>84</v>
      </c>
      <c r="E65" s="21">
        <v>0</v>
      </c>
      <c r="F65" s="21"/>
      <c r="G65" s="21">
        <v>870.00000000000023</v>
      </c>
      <c r="H65" s="21"/>
      <c r="I65" s="21">
        <v>1331.1000000000001</v>
      </c>
      <c r="J65" s="21"/>
      <c r="K65" s="21">
        <v>1810.2960000000005</v>
      </c>
      <c r="L65" s="21"/>
      <c r="M65" s="21">
        <v>2769.7528800000014</v>
      </c>
      <c r="N65" s="21"/>
      <c r="O65" s="21">
        <v>3766.8639168000013</v>
      </c>
    </row>
    <row r="66" spans="2:15" s="41" customFormat="1" ht="12" x14ac:dyDescent="0.2">
      <c r="B66" s="45"/>
      <c r="C66" s="43" t="s">
        <v>85</v>
      </c>
      <c r="D66" s="41" t="s">
        <v>86</v>
      </c>
      <c r="E66" s="21">
        <v>1305</v>
      </c>
      <c r="F66" s="21"/>
      <c r="G66" s="21">
        <v>2376.5500000000002</v>
      </c>
      <c r="H66" s="21"/>
      <c r="I66" s="21">
        <v>2424.0810000000001</v>
      </c>
      <c r="J66" s="21"/>
      <c r="K66" s="21">
        <v>3581.682119999999</v>
      </c>
      <c r="L66" s="21"/>
      <c r="M66" s="21">
        <v>4958.9102624000006</v>
      </c>
      <c r="N66" s="21"/>
      <c r="O66" s="21">
        <v>5058.088467648</v>
      </c>
    </row>
    <row r="67" spans="2:15" s="41" customFormat="1" ht="12" x14ac:dyDescent="0.2">
      <c r="B67" s="45"/>
      <c r="C67" s="43" t="s">
        <v>87</v>
      </c>
      <c r="D67" s="41" t="s">
        <v>88</v>
      </c>
      <c r="E67" s="21">
        <v>406.00000000000023</v>
      </c>
      <c r="F67" s="21"/>
      <c r="G67" s="21">
        <v>2241.8450000000003</v>
      </c>
      <c r="H67" s="21"/>
      <c r="I67" s="21">
        <v>3191.8734000000013</v>
      </c>
      <c r="J67" s="21"/>
      <c r="K67" s="21">
        <v>3255.7108679999988</v>
      </c>
      <c r="L67" s="21"/>
      <c r="M67" s="21">
        <v>3320.8250853600016</v>
      </c>
      <c r="N67" s="21"/>
      <c r="O67" s="21">
        <v>4698.5775766672004</v>
      </c>
    </row>
    <row r="68" spans="2:15" s="41" customFormat="1" ht="12" x14ac:dyDescent="0.2">
      <c r="B68" s="45"/>
      <c r="C68" s="43" t="s">
        <v>89</v>
      </c>
      <c r="D68" s="41" t="s">
        <v>90</v>
      </c>
      <c r="E68" s="21">
        <v>8424</v>
      </c>
      <c r="F68" s="21"/>
      <c r="G68" s="21">
        <v>9360.0000000000018</v>
      </c>
      <c r="H68" s="21"/>
      <c r="I68" s="21">
        <v>11232</v>
      </c>
      <c r="J68" s="21"/>
      <c r="K68" s="21">
        <v>11231.999999999996</v>
      </c>
      <c r="L68" s="21"/>
      <c r="M68" s="21">
        <v>14040</v>
      </c>
      <c r="N68" s="21"/>
      <c r="O68" s="21">
        <v>18720</v>
      </c>
    </row>
    <row r="69" spans="2:15" s="41" customFormat="1" ht="12" x14ac:dyDescent="0.2">
      <c r="B69" s="45"/>
      <c r="C69" s="43" t="s">
        <v>91</v>
      </c>
      <c r="D69" s="41" t="s">
        <v>92</v>
      </c>
      <c r="E69" s="21">
        <v>0</v>
      </c>
      <c r="F69" s="21"/>
      <c r="G69" s="21">
        <v>1799.9999999999995</v>
      </c>
      <c r="H69" s="21"/>
      <c r="I69" s="21">
        <v>2754.0000000000009</v>
      </c>
      <c r="J69" s="21"/>
      <c r="K69" s="21">
        <v>3744.0000000000009</v>
      </c>
      <c r="L69" s="21"/>
      <c r="M69" s="21">
        <v>5616.0000000000018</v>
      </c>
      <c r="N69" s="21"/>
      <c r="O69" s="21">
        <v>7488.0000000000018</v>
      </c>
    </row>
    <row r="70" spans="2:15" s="41" customFormat="1" ht="12" x14ac:dyDescent="0.2">
      <c r="B70" s="45"/>
      <c r="C70" s="43" t="s">
        <v>93</v>
      </c>
      <c r="D70" s="41" t="s">
        <v>94</v>
      </c>
      <c r="E70" s="21">
        <v>936</v>
      </c>
      <c r="F70" s="21"/>
      <c r="G70" s="21">
        <v>1872</v>
      </c>
      <c r="H70" s="21"/>
      <c r="I70" s="21">
        <v>1872</v>
      </c>
      <c r="J70" s="21"/>
      <c r="K70" s="21">
        <v>2808</v>
      </c>
      <c r="L70" s="21"/>
      <c r="M70" s="21">
        <v>3744</v>
      </c>
      <c r="N70" s="21"/>
      <c r="O70" s="21">
        <v>3744</v>
      </c>
    </row>
    <row r="71" spans="2:15" s="41" customFormat="1" ht="12" x14ac:dyDescent="0.2">
      <c r="B71" s="45"/>
      <c r="C71" s="43" t="s">
        <v>95</v>
      </c>
      <c r="D71" s="41" t="s">
        <v>96</v>
      </c>
      <c r="E71" s="21">
        <v>840.00000000000011</v>
      </c>
      <c r="F71" s="21"/>
      <c r="G71" s="21">
        <v>4492.7999999999984</v>
      </c>
      <c r="H71" s="21"/>
      <c r="I71" s="21">
        <v>6417.9360000000006</v>
      </c>
      <c r="J71" s="21"/>
      <c r="K71" s="21">
        <v>6507.4147199999989</v>
      </c>
      <c r="L71" s="21"/>
      <c r="M71" s="21">
        <v>6525.2430144000009</v>
      </c>
      <c r="N71" s="21"/>
      <c r="O71" s="21">
        <v>8415.4278746880009</v>
      </c>
    </row>
    <row r="72" spans="2:15" s="41" customFormat="1" ht="12" x14ac:dyDescent="0.2">
      <c r="B72" s="45"/>
      <c r="C72" s="43" t="s">
        <v>97</v>
      </c>
      <c r="D72" s="41" t="s">
        <v>98</v>
      </c>
      <c r="E72" s="21">
        <v>2895.75</v>
      </c>
      <c r="F72" s="21"/>
      <c r="G72" s="21">
        <v>3271.6774999999993</v>
      </c>
      <c r="H72" s="21"/>
      <c r="I72" s="21">
        <v>3990.7022999999995</v>
      </c>
      <c r="J72" s="21"/>
      <c r="K72" s="21">
        <v>4072.4607559999981</v>
      </c>
      <c r="L72" s="21"/>
      <c r="M72" s="21">
        <v>5187.1783579200001</v>
      </c>
      <c r="N72" s="21"/>
      <c r="O72" s="21">
        <v>7045.3010093544008</v>
      </c>
    </row>
    <row r="73" spans="2:15" s="41" customFormat="1" ht="12" x14ac:dyDescent="0.2">
      <c r="B73" s="45"/>
      <c r="C73" s="43" t="s">
        <v>99</v>
      </c>
      <c r="D73" s="41" t="s">
        <v>100</v>
      </c>
      <c r="E73" s="21">
        <v>0</v>
      </c>
      <c r="F73" s="21"/>
      <c r="G73" s="21">
        <v>390</v>
      </c>
      <c r="H73" s="21"/>
      <c r="I73" s="21">
        <v>596.70000000000005</v>
      </c>
      <c r="J73" s="21"/>
      <c r="K73" s="21">
        <v>811.51199999999983</v>
      </c>
      <c r="L73" s="21"/>
      <c r="M73" s="21">
        <v>1241.6133599999996</v>
      </c>
      <c r="N73" s="21"/>
      <c r="O73" s="21">
        <v>1688.5941696000007</v>
      </c>
    </row>
    <row r="74" spans="2:15" s="41" customFormat="1" ht="12" x14ac:dyDescent="0.2">
      <c r="B74" s="45"/>
      <c r="C74" s="43" t="s">
        <v>101</v>
      </c>
      <c r="D74" s="41" t="s">
        <v>102</v>
      </c>
      <c r="E74" s="21">
        <v>585</v>
      </c>
      <c r="F74" s="21"/>
      <c r="G74" s="21">
        <v>1065.3500000000001</v>
      </c>
      <c r="H74" s="21"/>
      <c r="I74" s="21">
        <v>1086.6569999999999</v>
      </c>
      <c r="J74" s="21"/>
      <c r="K74" s="21">
        <v>1605.5816399999997</v>
      </c>
      <c r="L74" s="21"/>
      <c r="M74" s="21">
        <v>2222.9597727999994</v>
      </c>
      <c r="N74" s="21"/>
      <c r="O74" s="21">
        <v>2267.4189682559995</v>
      </c>
    </row>
    <row r="75" spans="2:15" s="41" customFormat="1" ht="12" x14ac:dyDescent="0.2">
      <c r="B75" s="45"/>
      <c r="C75" s="43" t="s">
        <v>103</v>
      </c>
      <c r="D75" s="41" t="s">
        <v>104</v>
      </c>
      <c r="E75" s="21">
        <v>181.99999999999997</v>
      </c>
      <c r="F75" s="21"/>
      <c r="G75" s="21">
        <v>1004.9649999999998</v>
      </c>
      <c r="H75" s="21"/>
      <c r="I75" s="21">
        <v>1430.8398000000004</v>
      </c>
      <c r="J75" s="21"/>
      <c r="K75" s="21">
        <v>1459.4565959999993</v>
      </c>
      <c r="L75" s="21"/>
      <c r="M75" s="21">
        <v>1488.6457279199997</v>
      </c>
      <c r="N75" s="21"/>
      <c r="O75" s="21">
        <v>2106.2589136784004</v>
      </c>
    </row>
    <row r="76" spans="2:15" s="41" customFormat="1" ht="12" x14ac:dyDescent="0.2">
      <c r="B76" s="45"/>
      <c r="C76" s="43" t="s">
        <v>105</v>
      </c>
      <c r="D76" s="41" t="s">
        <v>106</v>
      </c>
      <c r="E76" s="21">
        <v>110838.99999999999</v>
      </c>
      <c r="F76" s="21"/>
      <c r="G76" s="21">
        <v>173803</v>
      </c>
      <c r="H76" s="21"/>
      <c r="I76" s="21">
        <v>241120.79999999996</v>
      </c>
      <c r="J76" s="21"/>
      <c r="K76" s="21">
        <v>303573.48000000004</v>
      </c>
      <c r="L76" s="21"/>
      <c r="M76" s="21">
        <v>413794.41</v>
      </c>
      <c r="N76" s="21"/>
      <c r="O76" s="21">
        <v>515067.90820000001</v>
      </c>
    </row>
    <row r="77" spans="2:15" s="41" customFormat="1" ht="12" x14ac:dyDescent="0.2">
      <c r="B77" s="45"/>
      <c r="C77" s="43" t="s">
        <v>107</v>
      </c>
      <c r="D77" s="41" t="s">
        <v>108</v>
      </c>
      <c r="E77" s="21">
        <v>0</v>
      </c>
      <c r="F77" s="21"/>
      <c r="G77" s="21">
        <v>5346</v>
      </c>
      <c r="H77" s="21"/>
      <c r="I77" s="21">
        <v>11761.200000000003</v>
      </c>
      <c r="J77" s="21"/>
      <c r="K77" s="21">
        <v>19405.980000000007</v>
      </c>
      <c r="L77" s="21"/>
      <c r="M77" s="21">
        <v>35577.630000000012</v>
      </c>
      <c r="N77" s="21"/>
      <c r="O77" s="21">
        <v>54789.55020000002</v>
      </c>
    </row>
    <row r="78" spans="2:15" s="41" customFormat="1" ht="12" x14ac:dyDescent="0.2">
      <c r="B78" s="45"/>
      <c r="C78" s="43" t="s">
        <v>109</v>
      </c>
      <c r="D78" s="41" t="s">
        <v>110</v>
      </c>
      <c r="E78" s="21">
        <v>14580</v>
      </c>
      <c r="F78" s="21"/>
      <c r="G78" s="21">
        <v>21384</v>
      </c>
      <c r="H78" s="21"/>
      <c r="I78" s="21">
        <v>23522.400000000005</v>
      </c>
      <c r="J78" s="21"/>
      <c r="K78" s="21">
        <v>32343.300000000014</v>
      </c>
      <c r="L78" s="21"/>
      <c r="M78" s="21">
        <v>42693.155999999995</v>
      </c>
      <c r="N78" s="21"/>
      <c r="O78" s="21">
        <v>46962.471600000019</v>
      </c>
    </row>
    <row r="79" spans="2:15" s="41" customFormat="1" ht="12" x14ac:dyDescent="0.2">
      <c r="B79" s="45"/>
      <c r="C79" s="43" t="s">
        <v>111</v>
      </c>
      <c r="D79" s="41" t="s">
        <v>112</v>
      </c>
      <c r="E79" s="21">
        <v>4860</v>
      </c>
      <c r="F79" s="21"/>
      <c r="G79" s="21">
        <v>10692</v>
      </c>
      <c r="H79" s="21"/>
      <c r="I79" s="21">
        <v>23522.400000000005</v>
      </c>
      <c r="J79" s="21"/>
      <c r="K79" s="21">
        <v>32343.300000000014</v>
      </c>
      <c r="L79" s="21"/>
      <c r="M79" s="21">
        <v>35577.630000000012</v>
      </c>
      <c r="N79" s="21"/>
      <c r="O79" s="21">
        <v>54789.55020000002</v>
      </c>
    </row>
    <row r="80" spans="2:15" s="41" customFormat="1" ht="12" x14ac:dyDescent="0.2">
      <c r="B80" s="45"/>
      <c r="C80" s="43"/>
      <c r="E80" s="48">
        <v>302871.24999999994</v>
      </c>
      <c r="F80" s="21"/>
      <c r="G80" s="48">
        <v>463733.97750000004</v>
      </c>
      <c r="H80" s="48"/>
      <c r="I80" s="48">
        <v>620014.99829999986</v>
      </c>
      <c r="J80" s="21"/>
      <c r="K80" s="48">
        <v>728426.64650399983</v>
      </c>
      <c r="L80" s="21"/>
      <c r="M80" s="48">
        <v>947636.27912247996</v>
      </c>
      <c r="N80" s="21"/>
      <c r="O80" s="48">
        <v>1229065.813205428</v>
      </c>
    </row>
    <row r="81" spans="2:29" s="41" customFormat="1" ht="12" x14ac:dyDescent="0.2">
      <c r="B81" s="45"/>
      <c r="C81" s="44" t="s">
        <v>113</v>
      </c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</row>
    <row r="82" spans="2:29" s="41" customFormat="1" ht="12" x14ac:dyDescent="0.2">
      <c r="B82" s="45"/>
      <c r="C82" s="43" t="s">
        <v>114</v>
      </c>
      <c r="D82" s="41" t="s">
        <v>115</v>
      </c>
      <c r="E82" s="21">
        <v>131851.10300000003</v>
      </c>
      <c r="F82" s="21"/>
      <c r="G82" s="21">
        <v>207859.272</v>
      </c>
      <c r="H82" s="21"/>
      <c r="I82" s="21">
        <v>239748.49999999997</v>
      </c>
      <c r="J82" s="21"/>
      <c r="K82" s="21">
        <v>586325.25</v>
      </c>
      <c r="L82" s="21"/>
      <c r="M82" s="21">
        <v>694904</v>
      </c>
      <c r="N82" s="21"/>
      <c r="O82" s="21">
        <v>846914.25</v>
      </c>
    </row>
    <row r="83" spans="2:29" s="41" customFormat="1" ht="12" x14ac:dyDescent="0.2">
      <c r="B83" s="45"/>
      <c r="C83" s="43" t="s">
        <v>116</v>
      </c>
      <c r="D83" s="41" t="s">
        <v>117</v>
      </c>
      <c r="E83" s="21">
        <v>159118.46153846156</v>
      </c>
      <c r="F83" s="21"/>
      <c r="G83" s="21">
        <v>278360.7102564103</v>
      </c>
      <c r="H83" s="21"/>
      <c r="I83" s="21">
        <v>371038.45261236804</v>
      </c>
      <c r="J83" s="21"/>
      <c r="K83" s="21">
        <v>469026.33487045253</v>
      </c>
      <c r="L83" s="21"/>
      <c r="M83" s="21">
        <v>532559.55545667093</v>
      </c>
      <c r="N83" s="21"/>
      <c r="O83" s="21">
        <v>638528.66695920227</v>
      </c>
      <c r="P83" s="41" t="s">
        <v>118</v>
      </c>
      <c r="Q83" s="41" t="s">
        <v>23</v>
      </c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</row>
    <row r="84" spans="2:29" s="41" customFormat="1" ht="12" hidden="1" x14ac:dyDescent="0.2">
      <c r="B84" s="45"/>
      <c r="C84" s="43" t="s">
        <v>119</v>
      </c>
      <c r="D84" s="41" t="s">
        <v>120</v>
      </c>
      <c r="E84" s="21">
        <v>0</v>
      </c>
      <c r="F84" s="21"/>
      <c r="G84" s="21">
        <v>0</v>
      </c>
      <c r="H84" s="21"/>
      <c r="I84" s="21">
        <v>0</v>
      </c>
      <c r="J84" s="21"/>
      <c r="K84" s="21">
        <v>0</v>
      </c>
      <c r="L84" s="21"/>
      <c r="M84" s="21">
        <v>0</v>
      </c>
      <c r="N84" s="21"/>
      <c r="O84" s="21">
        <v>0</v>
      </c>
      <c r="R84" s="56"/>
      <c r="T84" s="56"/>
      <c r="U84" s="56"/>
      <c r="V84" s="56"/>
      <c r="W84" s="56"/>
      <c r="X84" s="56"/>
      <c r="Y84" s="56"/>
      <c r="Z84" s="56"/>
      <c r="AA84" s="56"/>
      <c r="AB84" s="56"/>
    </row>
    <row r="85" spans="2:29" s="41" customFormat="1" ht="12" hidden="1" x14ac:dyDescent="0.2">
      <c r="B85" s="45"/>
      <c r="C85" s="43" t="s">
        <v>121</v>
      </c>
      <c r="D85" s="41" t="s">
        <v>122</v>
      </c>
      <c r="E85" s="21">
        <v>0</v>
      </c>
      <c r="F85" s="21"/>
      <c r="G85" s="21">
        <v>0</v>
      </c>
      <c r="H85" s="21"/>
      <c r="I85" s="21">
        <v>0</v>
      </c>
      <c r="J85" s="21"/>
      <c r="K85" s="21">
        <v>0</v>
      </c>
      <c r="L85" s="21"/>
      <c r="M85" s="21">
        <v>0</v>
      </c>
      <c r="N85" s="21"/>
      <c r="O85" s="21">
        <v>0</v>
      </c>
      <c r="R85" s="21"/>
      <c r="T85" s="21"/>
      <c r="V85" s="21"/>
      <c r="X85" s="21"/>
      <c r="Z85" s="21"/>
      <c r="AB85" s="21"/>
    </row>
    <row r="86" spans="2:29" s="41" customFormat="1" ht="12" hidden="1" x14ac:dyDescent="0.2">
      <c r="B86" s="45"/>
      <c r="C86" s="43" t="s">
        <v>123</v>
      </c>
      <c r="D86" s="41" t="s">
        <v>124</v>
      </c>
      <c r="E86" s="21">
        <v>0</v>
      </c>
      <c r="F86" s="21"/>
      <c r="G86" s="21">
        <v>0</v>
      </c>
      <c r="H86" s="21"/>
      <c r="I86" s="21">
        <v>0</v>
      </c>
      <c r="J86" s="21"/>
      <c r="K86" s="21">
        <v>0</v>
      </c>
      <c r="L86" s="21"/>
      <c r="M86" s="21">
        <v>0</v>
      </c>
      <c r="N86" s="21"/>
      <c r="O86" s="21">
        <v>0</v>
      </c>
    </row>
    <row r="87" spans="2:29" s="41" customFormat="1" ht="12" x14ac:dyDescent="0.2">
      <c r="B87" s="45"/>
      <c r="C87" s="43" t="s">
        <v>125</v>
      </c>
      <c r="D87" s="41" t="s">
        <v>126</v>
      </c>
      <c r="E87" s="21">
        <v>14999.999999999998</v>
      </c>
      <c r="F87" s="21"/>
      <c r="G87" s="21">
        <v>43774.999999999993</v>
      </c>
      <c r="H87" s="21"/>
      <c r="I87" s="21">
        <v>58349.499999999993</v>
      </c>
      <c r="J87" s="21"/>
      <c r="K87" s="21">
        <v>65716.07249999998</v>
      </c>
      <c r="L87" s="21"/>
      <c r="M87" s="21">
        <v>80222.287022222212</v>
      </c>
      <c r="N87" s="21"/>
      <c r="O87" s="21">
        <v>100704.03967758332</v>
      </c>
      <c r="P87" s="41" t="s">
        <v>118</v>
      </c>
      <c r="Q87" s="41" t="s">
        <v>23</v>
      </c>
      <c r="R87" s="21"/>
      <c r="T87" s="21"/>
      <c r="V87" s="21"/>
      <c r="X87" s="21"/>
      <c r="Z87" s="21"/>
      <c r="AB87" s="21"/>
    </row>
    <row r="88" spans="2:29" s="41" customFormat="1" ht="12" x14ac:dyDescent="0.2">
      <c r="B88" s="45"/>
      <c r="C88" s="43" t="s">
        <v>127</v>
      </c>
      <c r="D88" s="41" t="s">
        <v>128</v>
      </c>
      <c r="E88" s="21">
        <v>2000.0000000000002</v>
      </c>
      <c r="F88" s="21"/>
      <c r="G88" s="21">
        <v>5836.6666666666679</v>
      </c>
      <c r="H88" s="21"/>
      <c r="I88" s="21">
        <v>7779.9333333333352</v>
      </c>
      <c r="J88" s="21"/>
      <c r="K88" s="21">
        <v>9834.5430000000033</v>
      </c>
      <c r="L88" s="21"/>
      <c r="M88" s="21">
        <v>12005.427306666672</v>
      </c>
      <c r="N88" s="21"/>
      <c r="O88" s="21">
        <v>15070.562965900006</v>
      </c>
      <c r="P88" s="41" t="s">
        <v>118</v>
      </c>
      <c r="Q88" s="41" t="s">
        <v>23</v>
      </c>
    </row>
    <row r="89" spans="2:29" s="41" customFormat="1" ht="12" x14ac:dyDescent="0.2">
      <c r="B89" s="45"/>
      <c r="C89" s="43" t="s">
        <v>129</v>
      </c>
      <c r="D89" s="41" t="s">
        <v>130</v>
      </c>
      <c r="E89" s="21">
        <v>26336.000000000004</v>
      </c>
      <c r="F89" s="21"/>
      <c r="G89" s="21">
        <v>26336.080000000005</v>
      </c>
      <c r="H89" s="21"/>
      <c r="I89" s="21">
        <v>26336.162400000005</v>
      </c>
      <c r="J89" s="21"/>
      <c r="K89" s="21">
        <v>26336.247272000004</v>
      </c>
      <c r="L89" s="21"/>
      <c r="M89" s="21">
        <v>26336.334690160005</v>
      </c>
      <c r="N89" s="21"/>
      <c r="O89" s="21">
        <v>26336.424730864805</v>
      </c>
      <c r="P89" s="41" t="s">
        <v>131</v>
      </c>
      <c r="Q89" s="41" t="s">
        <v>23</v>
      </c>
      <c r="R89" s="21">
        <v>158017.24909302482</v>
      </c>
      <c r="S89" s="41" t="s">
        <v>130</v>
      </c>
    </row>
    <row r="90" spans="2:29" s="41" customFormat="1" ht="12" x14ac:dyDescent="0.2">
      <c r="B90" s="45"/>
      <c r="C90" s="43" t="s">
        <v>132</v>
      </c>
      <c r="D90" s="41" t="s">
        <v>133</v>
      </c>
      <c r="E90" s="21">
        <v>26390.000000000004</v>
      </c>
      <c r="F90" s="21"/>
      <c r="G90" s="21">
        <v>68469.816666666695</v>
      </c>
      <c r="H90" s="21"/>
      <c r="I90" s="21">
        <v>85676.237980392194</v>
      </c>
      <c r="J90" s="21"/>
      <c r="K90" s="21">
        <v>99874.553556123035</v>
      </c>
      <c r="L90" s="21"/>
      <c r="M90" s="21">
        <v>117258.93648925242</v>
      </c>
      <c r="N90" s="21"/>
      <c r="O90" s="21">
        <v>141223.60871166468</v>
      </c>
      <c r="P90" s="41" t="s">
        <v>118</v>
      </c>
      <c r="Q90" s="41" t="s">
        <v>23</v>
      </c>
    </row>
    <row r="91" spans="2:29" s="41" customFormat="1" ht="12" x14ac:dyDescent="0.2">
      <c r="B91" s="45"/>
      <c r="C91" s="43" t="s">
        <v>134</v>
      </c>
      <c r="D91" s="41" t="s">
        <v>135</v>
      </c>
      <c r="E91" s="21">
        <v>52076.749540645666</v>
      </c>
      <c r="F91" s="21"/>
      <c r="G91" s="21">
        <v>83929.635999999999</v>
      </c>
      <c r="H91" s="21"/>
      <c r="I91" s="21">
        <v>91873.267750588246</v>
      </c>
      <c r="J91" s="21"/>
      <c r="K91" s="21">
        <v>110000.16255199361</v>
      </c>
      <c r="L91" s="21"/>
      <c r="M91" s="21">
        <v>109999.67991532257</v>
      </c>
      <c r="N91" s="21"/>
      <c r="O91" s="21">
        <v>109999.97319370339</v>
      </c>
      <c r="P91" s="57" t="s">
        <v>118</v>
      </c>
      <c r="Q91" s="41" t="s">
        <v>23</v>
      </c>
    </row>
    <row r="92" spans="2:29" s="41" customFormat="1" ht="12" x14ac:dyDescent="0.2">
      <c r="B92" s="45"/>
      <c r="C92" s="43"/>
      <c r="E92" s="48">
        <v>412772.31407910731</v>
      </c>
      <c r="F92" s="21"/>
      <c r="G92" s="48">
        <v>714567.18158974359</v>
      </c>
      <c r="H92" s="21"/>
      <c r="I92" s="48">
        <v>880802.05407668184</v>
      </c>
      <c r="J92" s="21"/>
      <c r="K92" s="48">
        <v>1367113.1637505691</v>
      </c>
      <c r="L92" s="21"/>
      <c r="M92" s="48">
        <v>1573286.2208802951</v>
      </c>
      <c r="N92" s="21"/>
      <c r="O92" s="48">
        <v>1878777.5262389185</v>
      </c>
    </row>
    <row r="93" spans="2:29" s="41" customFormat="1" ht="12" x14ac:dyDescent="0.2">
      <c r="B93" s="45"/>
      <c r="C93" s="44" t="s">
        <v>136</v>
      </c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2:29" s="41" customFormat="1" ht="12" x14ac:dyDescent="0.2">
      <c r="B94" s="45"/>
      <c r="C94" s="43" t="s">
        <v>137</v>
      </c>
      <c r="D94" s="41" t="s">
        <v>138</v>
      </c>
      <c r="E94" s="21">
        <v>50052</v>
      </c>
      <c r="F94" s="21"/>
      <c r="G94" s="21">
        <v>86068.420000000013</v>
      </c>
      <c r="H94" s="21"/>
      <c r="I94" s="21">
        <v>104724.14101176472</v>
      </c>
      <c r="J94" s="21"/>
      <c r="K94" s="21">
        <v>122794.83461532622</v>
      </c>
      <c r="L94" s="21"/>
      <c r="M94" s="21">
        <v>142241.65736745007</v>
      </c>
      <c r="N94" s="21"/>
      <c r="O94" s="21">
        <v>165579.73051407721</v>
      </c>
      <c r="P94" s="41" t="s">
        <v>131</v>
      </c>
      <c r="Q94" s="41" t="s">
        <v>23</v>
      </c>
    </row>
    <row r="95" spans="2:29" s="41" customFormat="1" ht="12" x14ac:dyDescent="0.2">
      <c r="B95" s="45"/>
      <c r="C95" s="43" t="s">
        <v>139</v>
      </c>
      <c r="D95" s="41" t="s">
        <v>140</v>
      </c>
      <c r="E95" s="21">
        <v>21000</v>
      </c>
      <c r="F95" s="21"/>
      <c r="G95" s="21">
        <v>61285</v>
      </c>
      <c r="H95" s="21"/>
      <c r="I95" s="21">
        <v>81689.3</v>
      </c>
      <c r="J95" s="21"/>
      <c r="K95" s="21">
        <v>103262.70150000001</v>
      </c>
      <c r="L95" s="21"/>
      <c r="M95" s="21">
        <v>126056.98672000002</v>
      </c>
      <c r="N95" s="21"/>
      <c r="O95" s="21">
        <v>145206.91114195003</v>
      </c>
      <c r="P95" s="41" t="s">
        <v>131</v>
      </c>
      <c r="Q95" s="41" t="s">
        <v>23</v>
      </c>
    </row>
    <row r="96" spans="2:29" s="41" customFormat="1" ht="12" hidden="1" x14ac:dyDescent="0.2">
      <c r="B96" s="45"/>
      <c r="C96" s="43" t="s">
        <v>141</v>
      </c>
      <c r="D96" s="41" t="s">
        <v>142</v>
      </c>
      <c r="E96" s="21">
        <v>0</v>
      </c>
      <c r="F96" s="21"/>
      <c r="G96" s="21">
        <v>0</v>
      </c>
      <c r="H96" s="21"/>
      <c r="I96" s="21">
        <v>0</v>
      </c>
      <c r="J96" s="21"/>
      <c r="K96" s="21">
        <v>0</v>
      </c>
      <c r="L96" s="21"/>
      <c r="M96" s="21">
        <v>0</v>
      </c>
      <c r="N96" s="21"/>
      <c r="O96" s="21">
        <v>0</v>
      </c>
      <c r="Q96" s="41" t="s">
        <v>23</v>
      </c>
    </row>
    <row r="97" spans="2:19" s="41" customFormat="1" ht="12" x14ac:dyDescent="0.2">
      <c r="B97" s="45"/>
      <c r="C97" s="43" t="s">
        <v>143</v>
      </c>
      <c r="D97" s="41" t="s">
        <v>144</v>
      </c>
      <c r="E97" s="21">
        <v>606023</v>
      </c>
      <c r="F97" s="21"/>
      <c r="G97" s="21">
        <v>624203</v>
      </c>
      <c r="H97" s="21"/>
      <c r="I97" s="21">
        <v>642929</v>
      </c>
      <c r="J97" s="21"/>
      <c r="K97" s="21">
        <v>662216</v>
      </c>
      <c r="L97" s="21"/>
      <c r="M97" s="21">
        <v>682083</v>
      </c>
      <c r="N97" s="21"/>
      <c r="O97" s="21">
        <v>702545</v>
      </c>
      <c r="P97" s="41" t="s">
        <v>131</v>
      </c>
      <c r="Q97" s="58" t="s">
        <v>145</v>
      </c>
      <c r="R97" s="58"/>
    </row>
    <row r="98" spans="2:19" s="41" customFormat="1" ht="12" x14ac:dyDescent="0.2">
      <c r="B98" s="45"/>
      <c r="C98" s="43"/>
      <c r="E98" s="48">
        <v>677075</v>
      </c>
      <c r="F98" s="21"/>
      <c r="G98" s="48">
        <v>771556.42</v>
      </c>
      <c r="H98" s="21"/>
      <c r="I98" s="48">
        <v>829342.44101176469</v>
      </c>
      <c r="J98" s="21"/>
      <c r="K98" s="48">
        <v>888273.53611532622</v>
      </c>
      <c r="L98" s="21"/>
      <c r="M98" s="48">
        <v>950381.64408745011</v>
      </c>
      <c r="N98" s="21"/>
      <c r="O98" s="48">
        <v>1013331.6416560272</v>
      </c>
      <c r="R98" s="21">
        <v>5129960.6828705687</v>
      </c>
      <c r="S98" s="41" t="s">
        <v>146</v>
      </c>
    </row>
    <row r="99" spans="2:19" s="41" customFormat="1" ht="12" x14ac:dyDescent="0.2">
      <c r="B99" s="45"/>
      <c r="C99" s="44" t="s">
        <v>147</v>
      </c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2:19" s="41" customFormat="1" ht="12" x14ac:dyDescent="0.2">
      <c r="B100" s="45"/>
      <c r="C100" s="43" t="s">
        <v>148</v>
      </c>
      <c r="D100" s="41" t="s">
        <v>149</v>
      </c>
      <c r="E100" s="21">
        <v>43999.999999999978</v>
      </c>
      <c r="F100" s="21"/>
      <c r="G100" s="21">
        <v>128406.66666666661</v>
      </c>
      <c r="H100" s="21"/>
      <c r="I100" s="21">
        <v>171158.53333333327</v>
      </c>
      <c r="J100" s="21"/>
      <c r="K100" s="21">
        <v>216359.94599999994</v>
      </c>
      <c r="L100" s="21"/>
      <c r="M100" s="21">
        <v>264119.40074666659</v>
      </c>
      <c r="N100" s="21"/>
      <c r="O100" s="21">
        <v>331552.38524979993</v>
      </c>
      <c r="P100" s="41" t="s">
        <v>131</v>
      </c>
      <c r="Q100" s="41" t="s">
        <v>23</v>
      </c>
      <c r="R100" s="21">
        <v>1155596.9319964661</v>
      </c>
      <c r="S100" s="41" t="s">
        <v>150</v>
      </c>
    </row>
    <row r="101" spans="2:19" s="41" customFormat="1" ht="12" x14ac:dyDescent="0.2">
      <c r="B101" s="45"/>
      <c r="C101" s="43" t="s">
        <v>151</v>
      </c>
      <c r="D101" s="41" t="s">
        <v>152</v>
      </c>
      <c r="E101" s="21">
        <v>32700</v>
      </c>
      <c r="F101" s="21"/>
      <c r="G101" s="21">
        <v>55429.5</v>
      </c>
      <c r="H101" s="21"/>
      <c r="I101" s="21">
        <v>65175.262941176479</v>
      </c>
      <c r="J101" s="21"/>
      <c r="K101" s="21">
        <v>69183.457381550819</v>
      </c>
      <c r="L101" s="21"/>
      <c r="M101" s="21">
        <v>81211.065010959806</v>
      </c>
      <c r="N101" s="21"/>
      <c r="O101" s="21">
        <v>87397.265046570494</v>
      </c>
      <c r="P101" s="41" t="s">
        <v>131</v>
      </c>
      <c r="Q101" s="41" t="s">
        <v>23</v>
      </c>
      <c r="R101" s="21">
        <v>391096.5503802576</v>
      </c>
      <c r="S101" s="41" t="s">
        <v>153</v>
      </c>
    </row>
    <row r="102" spans="2:19" s="41" customFormat="1" ht="12" hidden="1" x14ac:dyDescent="0.2">
      <c r="B102" s="45"/>
      <c r="C102" s="43" t="s">
        <v>154</v>
      </c>
      <c r="D102" s="41" t="s">
        <v>155</v>
      </c>
      <c r="E102" s="21">
        <v>0</v>
      </c>
      <c r="F102" s="21"/>
      <c r="G102" s="21">
        <v>0</v>
      </c>
      <c r="H102" s="21"/>
      <c r="I102" s="21">
        <v>0</v>
      </c>
      <c r="J102" s="21"/>
      <c r="K102" s="21">
        <v>0</v>
      </c>
      <c r="L102" s="21"/>
      <c r="M102" s="21">
        <v>0</v>
      </c>
      <c r="N102" s="21"/>
      <c r="O102" s="21">
        <v>0</v>
      </c>
    </row>
    <row r="103" spans="2:19" s="41" customFormat="1" ht="12" hidden="1" x14ac:dyDescent="0.2">
      <c r="B103" s="45"/>
      <c r="C103" s="43" t="s">
        <v>156</v>
      </c>
      <c r="D103" s="41" t="s">
        <v>157</v>
      </c>
      <c r="E103" s="21">
        <v>0</v>
      </c>
      <c r="F103" s="21"/>
      <c r="G103" s="21">
        <v>0</v>
      </c>
      <c r="H103" s="21"/>
      <c r="I103" s="21">
        <v>0</v>
      </c>
      <c r="J103" s="21"/>
      <c r="K103" s="21">
        <v>0</v>
      </c>
      <c r="L103" s="21"/>
      <c r="M103" s="21">
        <v>0</v>
      </c>
      <c r="N103" s="21"/>
      <c r="O103" s="21">
        <v>0</v>
      </c>
    </row>
    <row r="104" spans="2:19" s="41" customFormat="1" ht="12" x14ac:dyDescent="0.2">
      <c r="B104" s="45"/>
      <c r="C104" s="43" t="s">
        <v>158</v>
      </c>
      <c r="D104" s="41" t="s">
        <v>159</v>
      </c>
      <c r="E104" s="21">
        <v>2112.9999999999995</v>
      </c>
      <c r="F104" s="21"/>
      <c r="G104" s="21">
        <v>6166.4383333333326</v>
      </c>
      <c r="H104" s="21"/>
      <c r="I104" s="21">
        <v>8219.4995666666655</v>
      </c>
      <c r="J104" s="21"/>
      <c r="K104" s="21">
        <v>10390.194679499997</v>
      </c>
      <c r="L104" s="21"/>
      <c r="M104" s="21">
        <v>12683.733949493329</v>
      </c>
      <c r="N104" s="21"/>
      <c r="O104" s="21">
        <v>15922.049773473345</v>
      </c>
      <c r="P104" s="41" t="s">
        <v>118</v>
      </c>
      <c r="Q104" s="41" t="s">
        <v>23</v>
      </c>
    </row>
    <row r="105" spans="2:19" s="41" customFormat="1" ht="12" x14ac:dyDescent="0.2">
      <c r="B105" s="45"/>
      <c r="C105" s="43" t="s">
        <v>160</v>
      </c>
      <c r="D105" s="41" t="s">
        <v>161</v>
      </c>
      <c r="E105" s="21">
        <v>15000.000000000002</v>
      </c>
      <c r="F105" s="21"/>
      <c r="G105" s="21">
        <v>28775.000000000007</v>
      </c>
      <c r="H105" s="21"/>
      <c r="I105" s="21">
        <v>38355.382352941182</v>
      </c>
      <c r="J105" s="21"/>
      <c r="K105" s="21">
        <v>48484.690147058835</v>
      </c>
      <c r="L105" s="21"/>
      <c r="M105" s="21">
        <v>59187.236564705898</v>
      </c>
      <c r="N105" s="21"/>
      <c r="O105" s="21">
        <v>74298.477900132362</v>
      </c>
      <c r="P105" s="41" t="s">
        <v>162</v>
      </c>
    </row>
    <row r="106" spans="2:19" s="41" customFormat="1" ht="12" hidden="1" x14ac:dyDescent="0.2">
      <c r="B106" s="45"/>
      <c r="C106" s="43" t="s">
        <v>163</v>
      </c>
      <c r="D106" s="41" t="s">
        <v>164</v>
      </c>
      <c r="E106" s="21">
        <v>0</v>
      </c>
      <c r="F106" s="21"/>
      <c r="G106" s="21">
        <v>0</v>
      </c>
      <c r="H106" s="21"/>
      <c r="I106" s="21">
        <v>0</v>
      </c>
      <c r="J106" s="21"/>
      <c r="K106" s="21">
        <v>0</v>
      </c>
      <c r="L106" s="21"/>
      <c r="M106" s="21">
        <v>0</v>
      </c>
      <c r="N106" s="21"/>
      <c r="O106" s="21">
        <v>0</v>
      </c>
    </row>
    <row r="107" spans="2:19" s="41" customFormat="1" ht="12" hidden="1" x14ac:dyDescent="0.2">
      <c r="B107" s="45"/>
      <c r="C107" s="43" t="s">
        <v>165</v>
      </c>
      <c r="D107" s="41" t="s">
        <v>166</v>
      </c>
      <c r="E107" s="21">
        <v>0</v>
      </c>
      <c r="F107" s="21"/>
      <c r="G107" s="21">
        <v>0</v>
      </c>
      <c r="H107" s="21"/>
      <c r="I107" s="21">
        <v>0</v>
      </c>
      <c r="J107" s="21"/>
      <c r="K107" s="21">
        <v>0</v>
      </c>
      <c r="L107" s="21"/>
      <c r="M107" s="21">
        <v>0</v>
      </c>
      <c r="N107" s="21"/>
      <c r="O107" s="21">
        <v>0</v>
      </c>
    </row>
    <row r="108" spans="2:19" s="41" customFormat="1" ht="12" hidden="1" x14ac:dyDescent="0.2">
      <c r="B108" s="45"/>
      <c r="C108" s="43" t="s">
        <v>167</v>
      </c>
      <c r="D108" s="41" t="s">
        <v>168</v>
      </c>
      <c r="E108" s="21">
        <v>0</v>
      </c>
      <c r="F108" s="21"/>
      <c r="G108" s="21">
        <v>0</v>
      </c>
      <c r="H108" s="21"/>
      <c r="I108" s="21">
        <v>0</v>
      </c>
      <c r="J108" s="21"/>
      <c r="K108" s="21">
        <v>0</v>
      </c>
      <c r="L108" s="21"/>
      <c r="M108" s="21">
        <v>0</v>
      </c>
      <c r="N108" s="21"/>
      <c r="O108" s="21">
        <v>0</v>
      </c>
    </row>
    <row r="109" spans="2:19" s="41" customFormat="1" ht="12" hidden="1" x14ac:dyDescent="0.2">
      <c r="B109" s="45"/>
      <c r="C109" s="43" t="s">
        <v>169</v>
      </c>
      <c r="D109" s="41" t="s">
        <v>170</v>
      </c>
      <c r="E109" s="21">
        <v>0</v>
      </c>
      <c r="F109" s="21"/>
      <c r="G109" s="21">
        <v>0</v>
      </c>
      <c r="H109" s="21"/>
      <c r="I109" s="21">
        <v>0</v>
      </c>
      <c r="J109" s="21"/>
      <c r="K109" s="21">
        <v>0</v>
      </c>
      <c r="L109" s="21"/>
      <c r="M109" s="21">
        <v>0</v>
      </c>
      <c r="N109" s="21"/>
      <c r="O109" s="21">
        <v>0</v>
      </c>
    </row>
    <row r="110" spans="2:19" s="41" customFormat="1" ht="12" x14ac:dyDescent="0.2">
      <c r="B110" s="45"/>
      <c r="C110" s="43" t="s">
        <v>171</v>
      </c>
      <c r="D110" s="41" t="s">
        <v>172</v>
      </c>
      <c r="E110" s="21">
        <v>1575</v>
      </c>
      <c r="F110" s="21"/>
      <c r="G110" s="21">
        <v>2596.375</v>
      </c>
      <c r="H110" s="21"/>
      <c r="I110" s="21">
        <v>3460.8151470588236</v>
      </c>
      <c r="J110" s="21"/>
      <c r="K110" s="21">
        <v>4374.7849654411775</v>
      </c>
      <c r="L110" s="21"/>
      <c r="M110" s="21">
        <v>5340.4782392941197</v>
      </c>
      <c r="N110" s="21"/>
      <c r="O110" s="21">
        <v>6703.9690897639002</v>
      </c>
      <c r="P110" s="41" t="s">
        <v>118</v>
      </c>
      <c r="Q110" s="41" t="s">
        <v>23</v>
      </c>
    </row>
    <row r="111" spans="2:19" s="41" customFormat="1" ht="12" x14ac:dyDescent="0.2">
      <c r="B111" s="45"/>
      <c r="C111" s="43"/>
      <c r="E111" s="48">
        <v>95387.999999999971</v>
      </c>
      <c r="F111" s="21"/>
      <c r="G111" s="48">
        <v>221373.97999999995</v>
      </c>
      <c r="H111" s="21"/>
      <c r="I111" s="48">
        <v>286369.49334117642</v>
      </c>
      <c r="J111" s="21"/>
      <c r="K111" s="48">
        <v>348793.07317355071</v>
      </c>
      <c r="L111" s="21"/>
      <c r="M111" s="48">
        <v>422541.91451111977</v>
      </c>
      <c r="N111" s="21"/>
      <c r="O111" s="48">
        <v>515874.14705974003</v>
      </c>
    </row>
    <row r="112" spans="2:19" s="41" customFormat="1" ht="12" x14ac:dyDescent="0.2">
      <c r="B112" s="45"/>
      <c r="C112" s="44" t="s">
        <v>173</v>
      </c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2:19" s="41" customFormat="1" ht="12" x14ac:dyDescent="0.2">
      <c r="B113" s="45"/>
      <c r="C113" s="43" t="s">
        <v>174</v>
      </c>
      <c r="D113" s="41" t="s">
        <v>175</v>
      </c>
      <c r="E113" s="21">
        <v>46105.999999999993</v>
      </c>
      <c r="F113" s="21"/>
      <c r="G113" s="21">
        <v>134552.67666666664</v>
      </c>
      <c r="H113" s="21"/>
      <c r="I113" s="21">
        <v>138589.25696666664</v>
      </c>
      <c r="J113" s="21"/>
      <c r="K113" s="21">
        <v>170189.41982922726</v>
      </c>
      <c r="L113" s="21"/>
      <c r="M113" s="21">
        <v>195153.15842856781</v>
      </c>
      <c r="N113" s="21"/>
      <c r="O113" s="21">
        <v>224556.19918986151</v>
      </c>
      <c r="P113" s="41" t="s">
        <v>118</v>
      </c>
      <c r="Q113" s="41" t="s">
        <v>23</v>
      </c>
    </row>
    <row r="114" spans="2:19" s="41" customFormat="1" ht="12" x14ac:dyDescent="0.2">
      <c r="B114" s="45"/>
      <c r="C114" s="43" t="s">
        <v>176</v>
      </c>
      <c r="D114" s="41" t="s">
        <v>177</v>
      </c>
      <c r="E114" s="21">
        <v>308046.48</v>
      </c>
      <c r="F114" s="21"/>
      <c r="G114" s="21">
        <v>317287.87439999997</v>
      </c>
      <c r="H114" s="21"/>
      <c r="I114" s="21">
        <v>330806.51063199999</v>
      </c>
      <c r="J114" s="21"/>
      <c r="K114" s="21">
        <v>338230.70595095999</v>
      </c>
      <c r="L114" s="21"/>
      <c r="M114" s="21">
        <v>345877.6271294888</v>
      </c>
      <c r="N114" s="21"/>
      <c r="O114" s="21">
        <v>371594.9559433735</v>
      </c>
      <c r="P114" s="41" t="s">
        <v>162</v>
      </c>
      <c r="R114" s="21">
        <v>364077.24923076923</v>
      </c>
      <c r="S114" s="41" t="s">
        <v>178</v>
      </c>
    </row>
    <row r="115" spans="2:19" s="41" customFormat="1" ht="12" hidden="1" x14ac:dyDescent="0.2">
      <c r="B115" s="45"/>
      <c r="C115" s="43" t="s">
        <v>179</v>
      </c>
      <c r="D115" s="41" t="s">
        <v>180</v>
      </c>
      <c r="E115" s="21">
        <v>0</v>
      </c>
      <c r="F115" s="21"/>
      <c r="G115" s="21">
        <v>0</v>
      </c>
      <c r="H115" s="21"/>
      <c r="I115" s="21">
        <v>0</v>
      </c>
      <c r="J115" s="21"/>
      <c r="K115" s="21">
        <v>0</v>
      </c>
      <c r="L115" s="21"/>
      <c r="M115" s="21">
        <v>0</v>
      </c>
      <c r="N115" s="21"/>
      <c r="O115" s="21">
        <v>0</v>
      </c>
    </row>
    <row r="116" spans="2:19" s="41" customFormat="1" ht="12" x14ac:dyDescent="0.2">
      <c r="B116" s="45"/>
      <c r="C116" s="43" t="s">
        <v>181</v>
      </c>
      <c r="D116" s="41" t="s">
        <v>182</v>
      </c>
      <c r="E116" s="21">
        <v>38326.769230769234</v>
      </c>
      <c r="F116" s="21"/>
      <c r="G116" s="21">
        <v>111850.28820512822</v>
      </c>
      <c r="H116" s="21"/>
      <c r="I116" s="21">
        <v>139089.85474871797</v>
      </c>
      <c r="J116" s="21"/>
      <c r="K116" s="21">
        <v>167822.22093462941</v>
      </c>
      <c r="L116" s="21"/>
      <c r="M116" s="21">
        <v>194867.42229649576</v>
      </c>
      <c r="N116" s="21"/>
      <c r="O116" s="21">
        <v>204619.51105156983</v>
      </c>
      <c r="P116" s="41" t="s">
        <v>118</v>
      </c>
      <c r="Q116" s="41" t="s">
        <v>23</v>
      </c>
    </row>
    <row r="117" spans="2:19" s="41" customFormat="1" ht="12" x14ac:dyDescent="0.2">
      <c r="B117" s="45"/>
      <c r="C117" s="43" t="s">
        <v>183</v>
      </c>
      <c r="D117" s="41" t="s">
        <v>184</v>
      </c>
      <c r="E117" s="21">
        <v>37780.769230769241</v>
      </c>
      <c r="F117" s="21"/>
      <c r="G117" s="21">
        <v>110256.87820512825</v>
      </c>
      <c r="H117" s="21"/>
      <c r="I117" s="21">
        <v>146965.93294871799</v>
      </c>
      <c r="J117" s="21"/>
      <c r="K117" s="21">
        <v>185778.29978653853</v>
      </c>
      <c r="L117" s="21"/>
      <c r="M117" s="21">
        <v>201787.13929497445</v>
      </c>
      <c r="N117" s="21"/>
      <c r="O117" s="21">
        <v>253305.9182962226</v>
      </c>
      <c r="P117" s="41" t="s">
        <v>162</v>
      </c>
      <c r="Q117" s="41" t="s">
        <v>23</v>
      </c>
    </row>
    <row r="118" spans="2:19" s="41" customFormat="1" ht="12" x14ac:dyDescent="0.2">
      <c r="B118" s="45"/>
      <c r="C118" s="43" t="s">
        <v>185</v>
      </c>
      <c r="D118" s="41" t="s">
        <v>186</v>
      </c>
      <c r="E118" s="21">
        <v>3250.0000000000005</v>
      </c>
      <c r="F118" s="21"/>
      <c r="G118" s="21">
        <v>9484.5833333333358</v>
      </c>
      <c r="H118" s="21"/>
      <c r="I118" s="21">
        <v>12642.39166666667</v>
      </c>
      <c r="J118" s="21"/>
      <c r="K118" s="21">
        <v>15981.132375000005</v>
      </c>
      <c r="L118" s="21"/>
      <c r="M118" s="21">
        <v>19508.819373333339</v>
      </c>
      <c r="N118" s="21"/>
      <c r="O118" s="21">
        <v>24489.664819587506</v>
      </c>
      <c r="P118" s="41" t="s">
        <v>162</v>
      </c>
      <c r="Q118" s="41" t="s">
        <v>23</v>
      </c>
    </row>
    <row r="119" spans="2:19" s="41" customFormat="1" ht="12" x14ac:dyDescent="0.2">
      <c r="B119" s="45"/>
      <c r="C119" s="43"/>
      <c r="E119" s="48">
        <v>433510.01846153848</v>
      </c>
      <c r="F119" s="21"/>
      <c r="G119" s="48">
        <v>683432.30081025639</v>
      </c>
      <c r="H119" s="21"/>
      <c r="I119" s="48">
        <v>768093.94696276926</v>
      </c>
      <c r="J119" s="21"/>
      <c r="K119" s="48">
        <v>878001.77887635515</v>
      </c>
      <c r="L119" s="21"/>
      <c r="M119" s="48">
        <v>957194.16652286006</v>
      </c>
      <c r="N119" s="21"/>
      <c r="O119" s="48">
        <v>1078566.2493006149</v>
      </c>
    </row>
    <row r="120" spans="2:19" s="41" customFormat="1" ht="12" hidden="1" x14ac:dyDescent="0.2">
      <c r="B120" s="45"/>
      <c r="C120" s="44" t="s">
        <v>187</v>
      </c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</row>
    <row r="121" spans="2:19" s="41" customFormat="1" ht="12" hidden="1" x14ac:dyDescent="0.2">
      <c r="B121" s="45"/>
      <c r="C121" s="43" t="s">
        <v>188</v>
      </c>
      <c r="D121" s="41" t="s">
        <v>189</v>
      </c>
      <c r="E121" s="21">
        <v>0</v>
      </c>
      <c r="F121" s="21"/>
      <c r="G121" s="21">
        <v>0</v>
      </c>
      <c r="H121" s="21"/>
      <c r="I121" s="21">
        <v>0</v>
      </c>
      <c r="J121" s="21"/>
      <c r="K121" s="21">
        <v>0</v>
      </c>
      <c r="L121" s="21"/>
      <c r="M121" s="21">
        <v>0</v>
      </c>
      <c r="N121" s="21"/>
      <c r="O121" s="21">
        <v>0</v>
      </c>
    </row>
    <row r="122" spans="2:19" s="41" customFormat="1" ht="12" hidden="1" x14ac:dyDescent="0.2">
      <c r="B122" s="45"/>
      <c r="C122" s="43"/>
      <c r="E122" s="48">
        <v>0</v>
      </c>
      <c r="F122" s="21"/>
      <c r="G122" s="48">
        <v>0</v>
      </c>
      <c r="H122" s="21"/>
      <c r="I122" s="48">
        <v>0</v>
      </c>
      <c r="J122" s="21"/>
      <c r="K122" s="48">
        <v>0</v>
      </c>
      <c r="L122" s="21"/>
      <c r="M122" s="48">
        <v>0</v>
      </c>
      <c r="N122" s="21"/>
      <c r="O122" s="48">
        <v>0</v>
      </c>
    </row>
    <row r="123" spans="2:19" s="41" customFormat="1" ht="12" x14ac:dyDescent="0.2">
      <c r="B123" s="45"/>
      <c r="C123" s="44" t="s">
        <v>190</v>
      </c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</row>
    <row r="124" spans="2:19" s="41" customFormat="1" ht="12" x14ac:dyDescent="0.2">
      <c r="B124" s="45"/>
      <c r="C124" s="43" t="s">
        <v>191</v>
      </c>
      <c r="D124" s="41" t="s">
        <v>192</v>
      </c>
      <c r="E124" s="21">
        <v>1050</v>
      </c>
      <c r="F124" s="21"/>
      <c r="G124" s="21">
        <v>3064.25</v>
      </c>
      <c r="H124" s="21"/>
      <c r="I124" s="21">
        <v>4084.4650000000001</v>
      </c>
      <c r="J124" s="21"/>
      <c r="K124" s="21">
        <v>5163.1350750000011</v>
      </c>
      <c r="L124" s="21"/>
      <c r="M124" s="21">
        <v>6302.8493360000011</v>
      </c>
      <c r="N124" s="21"/>
      <c r="O124" s="21">
        <v>7912.0455570975018</v>
      </c>
      <c r="P124" s="41" t="s">
        <v>118</v>
      </c>
      <c r="Q124" s="41" t="s">
        <v>23</v>
      </c>
    </row>
    <row r="125" spans="2:19" s="41" customFormat="1" ht="12" x14ac:dyDescent="0.2">
      <c r="B125" s="45"/>
      <c r="C125" s="43"/>
      <c r="E125" s="48">
        <v>1050</v>
      </c>
      <c r="F125" s="21"/>
      <c r="G125" s="48">
        <v>3064.25</v>
      </c>
      <c r="H125" s="21"/>
      <c r="I125" s="48">
        <v>4084.4650000000001</v>
      </c>
      <c r="J125" s="21"/>
      <c r="K125" s="48">
        <v>5163.1350750000011</v>
      </c>
      <c r="L125" s="21"/>
      <c r="M125" s="48">
        <v>6302.8493360000011</v>
      </c>
      <c r="N125" s="21"/>
      <c r="O125" s="48">
        <v>7912.0455570975018</v>
      </c>
    </row>
    <row r="126" spans="2:19" s="42" customFormat="1" ht="12" x14ac:dyDescent="0.2">
      <c r="B126" s="53"/>
      <c r="C126" s="44" t="s">
        <v>193</v>
      </c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</row>
    <row r="127" spans="2:19" s="42" customFormat="1" ht="12" x14ac:dyDescent="0.2">
      <c r="B127" s="53"/>
      <c r="C127" s="43" t="s">
        <v>194</v>
      </c>
      <c r="D127" s="41" t="s">
        <v>195</v>
      </c>
      <c r="E127" s="21">
        <v>13880.625000000002</v>
      </c>
      <c r="F127" s="21"/>
      <c r="G127" s="21">
        <v>39328.4375</v>
      </c>
      <c r="H127" s="21"/>
      <c r="I127" s="21">
        <v>50895.625</v>
      </c>
      <c r="J127" s="21"/>
      <c r="K127" s="21">
        <v>62462.8125</v>
      </c>
      <c r="L127" s="21"/>
      <c r="M127" s="21">
        <v>74029.999999999985</v>
      </c>
      <c r="N127" s="21"/>
      <c r="O127" s="21">
        <v>90224.0625</v>
      </c>
    </row>
    <row r="128" spans="2:19" s="41" customFormat="1" ht="12" x14ac:dyDescent="0.2">
      <c r="B128" s="45"/>
      <c r="C128" s="43" t="s">
        <v>196</v>
      </c>
      <c r="D128" s="41" t="s">
        <v>197</v>
      </c>
      <c r="E128" s="21">
        <v>0</v>
      </c>
      <c r="F128" s="21"/>
      <c r="G128" s="21">
        <v>0</v>
      </c>
      <c r="H128" s="21"/>
      <c r="I128" s="21">
        <v>0</v>
      </c>
      <c r="J128" s="21"/>
      <c r="K128" s="21">
        <v>0</v>
      </c>
      <c r="L128" s="21"/>
      <c r="M128" s="21">
        <v>0</v>
      </c>
      <c r="N128" s="21"/>
      <c r="O128" s="21">
        <v>0</v>
      </c>
    </row>
    <row r="129" spans="2:19" s="41" customFormat="1" ht="12" x14ac:dyDescent="0.2">
      <c r="B129" s="45"/>
      <c r="C129" s="43"/>
      <c r="E129" s="48">
        <v>13880.625000000002</v>
      </c>
      <c r="F129" s="48"/>
      <c r="G129" s="48">
        <v>39328.4375</v>
      </c>
      <c r="H129" s="21"/>
      <c r="I129" s="48">
        <v>50895.625</v>
      </c>
      <c r="J129" s="21"/>
      <c r="K129" s="48">
        <v>62462.8125</v>
      </c>
      <c r="L129" s="21"/>
      <c r="M129" s="48">
        <v>74029.999999999985</v>
      </c>
      <c r="N129" s="21"/>
      <c r="O129" s="48">
        <v>90224.0625</v>
      </c>
    </row>
    <row r="130" spans="2:19" s="41" customFormat="1" ht="9" customHeight="1" x14ac:dyDescent="0.2">
      <c r="B130" s="45"/>
      <c r="C130" s="43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</row>
    <row r="131" spans="2:19" s="42" customFormat="1" ht="12" x14ac:dyDescent="0.2">
      <c r="B131" s="42" t="s">
        <v>198</v>
      </c>
      <c r="C131" s="50"/>
      <c r="E131" s="51">
        <v>2500047.2075406457</v>
      </c>
      <c r="F131" s="52"/>
      <c r="G131" s="51">
        <v>3778901.5474</v>
      </c>
      <c r="H131" s="52"/>
      <c r="I131" s="51">
        <v>4532664.4236923922</v>
      </c>
      <c r="J131" s="52"/>
      <c r="K131" s="51">
        <v>5501158.9139948012</v>
      </c>
      <c r="L131" s="52"/>
      <c r="M131" s="51">
        <v>6491434.1850202046</v>
      </c>
      <c r="N131" s="52"/>
      <c r="O131" s="51">
        <v>7830301.1871930258</v>
      </c>
    </row>
    <row r="132" spans="2:19" s="41" customFormat="1" ht="12" x14ac:dyDescent="0.2">
      <c r="C132" s="43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</row>
    <row r="133" spans="2:19" s="42" customFormat="1" ht="12.75" thickBot="1" x14ac:dyDescent="0.25">
      <c r="B133" s="42" t="s">
        <v>199</v>
      </c>
      <c r="C133" s="50"/>
      <c r="E133" s="59">
        <v>132174.85245935479</v>
      </c>
      <c r="F133" s="60"/>
      <c r="G133" s="59">
        <v>378283.89259999944</v>
      </c>
      <c r="H133" s="60"/>
      <c r="I133" s="59">
        <v>262305.57630760781</v>
      </c>
      <c r="J133" s="60"/>
      <c r="K133" s="59">
        <v>362093.58600519877</v>
      </c>
      <c r="L133" s="60"/>
      <c r="M133" s="59">
        <v>457605.81497979444</v>
      </c>
      <c r="N133" s="60"/>
      <c r="O133" s="59">
        <v>638841.31280697417</v>
      </c>
    </row>
    <row r="134" spans="2:19" s="41" customFormat="1" ht="12.75" thickTop="1" x14ac:dyDescent="0.2">
      <c r="C134" s="43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</row>
    <row r="135" spans="2:19" s="61" customFormat="1" x14ac:dyDescent="0.2">
      <c r="D135" s="62" t="s">
        <v>200</v>
      </c>
      <c r="E135" s="63">
        <v>0</v>
      </c>
      <c r="F135" s="63"/>
      <c r="G135" s="63">
        <v>132174.85245935479</v>
      </c>
      <c r="H135" s="63"/>
      <c r="I135" s="63">
        <v>510458.74505935423</v>
      </c>
      <c r="J135" s="63"/>
      <c r="K135" s="63">
        <v>772764.32136696205</v>
      </c>
      <c r="L135" s="63"/>
      <c r="M135" s="63">
        <v>1134857.9073721608</v>
      </c>
      <c r="N135" s="63"/>
      <c r="O135" s="64">
        <v>1592463.7223519552</v>
      </c>
    </row>
    <row r="136" spans="2:19" s="65" customFormat="1" x14ac:dyDescent="0.2">
      <c r="D136" s="66" t="s">
        <v>201</v>
      </c>
      <c r="E136" s="67">
        <v>132174.85245935479</v>
      </c>
      <c r="F136" s="68"/>
      <c r="G136" s="67">
        <v>510458.74505935423</v>
      </c>
      <c r="H136" s="69"/>
      <c r="I136" s="67">
        <v>772764.32136696205</v>
      </c>
      <c r="J136" s="68"/>
      <c r="K136" s="67">
        <v>1134857.9073721608</v>
      </c>
      <c r="L136" s="68"/>
      <c r="M136" s="67">
        <v>1592463.7223519552</v>
      </c>
      <c r="N136" s="68"/>
      <c r="O136" s="70">
        <v>2231305.0351589294</v>
      </c>
    </row>
    <row r="137" spans="2:19" s="71" customFormat="1" x14ac:dyDescent="0.25">
      <c r="D137" s="72"/>
      <c r="E137" s="73">
        <v>5.2868942658638132E-2</v>
      </c>
      <c r="F137" s="74"/>
      <c r="G137" s="73">
        <v>0.13508125010839869</v>
      </c>
      <c r="H137" s="75"/>
      <c r="I137" s="73">
        <v>0.1704878740477006</v>
      </c>
      <c r="J137" s="74"/>
      <c r="K137" s="73">
        <v>0.20629433272416703</v>
      </c>
      <c r="L137" s="74"/>
      <c r="M137" s="73">
        <v>0.245317702831643</v>
      </c>
      <c r="N137" s="74"/>
      <c r="O137" s="76">
        <v>0.28495775345249502</v>
      </c>
    </row>
    <row r="138" spans="2:19" s="71" customFormat="1" x14ac:dyDescent="0.25">
      <c r="B138" s="18"/>
      <c r="C138" s="18"/>
      <c r="D138" s="18"/>
      <c r="E138" s="18"/>
      <c r="F138" s="77"/>
      <c r="G138" s="18"/>
      <c r="H138" s="77"/>
      <c r="I138" s="18"/>
      <c r="J138" s="77"/>
      <c r="K138" s="78"/>
      <c r="L138" s="77"/>
      <c r="M138" s="18"/>
      <c r="N138" s="77"/>
      <c r="O138" s="18"/>
      <c r="P138" s="77"/>
      <c r="Q138" s="77"/>
      <c r="R138" s="18"/>
      <c r="S138" s="77"/>
    </row>
    <row r="139" spans="2:19" s="41" customFormat="1" ht="12" x14ac:dyDescent="0.2">
      <c r="B139" s="79" t="s">
        <v>202</v>
      </c>
      <c r="C139" s="18"/>
      <c r="D139" s="18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</row>
    <row r="140" spans="2:19" s="41" customFormat="1" ht="12" x14ac:dyDescent="0.2">
      <c r="B140" s="79"/>
      <c r="C140" s="18" t="s">
        <v>203</v>
      </c>
      <c r="D140" s="18"/>
      <c r="E140" s="21">
        <v>132174.85245935479</v>
      </c>
      <c r="F140" s="21"/>
      <c r="G140" s="21">
        <v>378283.89259999944</v>
      </c>
      <c r="H140" s="21"/>
      <c r="I140" s="21">
        <v>262305.57630760781</v>
      </c>
      <c r="J140" s="21"/>
      <c r="K140" s="21">
        <v>362093.58600519877</v>
      </c>
      <c r="L140" s="21"/>
      <c r="M140" s="21">
        <v>457605.81497979444</v>
      </c>
      <c r="N140" s="21"/>
      <c r="O140" s="21">
        <v>638841.31280697417</v>
      </c>
    </row>
    <row r="141" spans="2:19" s="41" customFormat="1" ht="12" x14ac:dyDescent="0.2">
      <c r="B141" s="18"/>
      <c r="C141" s="18" t="s">
        <v>204</v>
      </c>
      <c r="D141" s="18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</row>
    <row r="142" spans="2:19" s="41" customFormat="1" ht="12" x14ac:dyDescent="0.2">
      <c r="B142" s="19"/>
      <c r="C142" s="18"/>
      <c r="D142" s="80" t="s">
        <v>205</v>
      </c>
      <c r="E142" s="21">
        <v>0</v>
      </c>
      <c r="F142" s="21"/>
      <c r="G142" s="21">
        <v>0</v>
      </c>
      <c r="H142" s="21"/>
      <c r="I142" s="21">
        <v>0</v>
      </c>
      <c r="J142" s="21"/>
      <c r="K142" s="21">
        <v>0</v>
      </c>
      <c r="L142" s="21"/>
      <c r="M142" s="21">
        <v>0</v>
      </c>
      <c r="N142" s="21"/>
      <c r="O142" s="21">
        <v>0</v>
      </c>
    </row>
    <row r="143" spans="2:19" s="41" customFormat="1" ht="12" x14ac:dyDescent="0.2">
      <c r="B143" s="19"/>
      <c r="C143" s="18"/>
      <c r="D143" s="80" t="s">
        <v>206</v>
      </c>
      <c r="E143" s="21">
        <v>-355984.89399999991</v>
      </c>
      <c r="F143" s="21"/>
      <c r="G143" s="21">
        <v>-192923.96927173965</v>
      </c>
      <c r="H143" s="21"/>
      <c r="I143" s="21">
        <v>-15035.17548913043</v>
      </c>
      <c r="J143" s="21"/>
      <c r="K143" s="21">
        <v>-122798.2474456511</v>
      </c>
      <c r="L143" s="21"/>
      <c r="M143" s="21">
        <v>-127174.49744565296</v>
      </c>
      <c r="N143" s="21"/>
      <c r="O143" s="21">
        <v>-83789.096423911746</v>
      </c>
    </row>
    <row r="144" spans="2:19" s="41" customFormat="1" ht="12" hidden="1" x14ac:dyDescent="0.2">
      <c r="B144" s="19"/>
      <c r="C144" s="18"/>
      <c r="D144" s="80" t="s">
        <v>207</v>
      </c>
      <c r="E144" s="21">
        <v>0</v>
      </c>
      <c r="F144" s="21"/>
      <c r="G144" s="21">
        <v>0</v>
      </c>
      <c r="H144" s="21"/>
      <c r="I144" s="21">
        <v>0</v>
      </c>
      <c r="J144" s="21"/>
      <c r="K144" s="21">
        <v>0</v>
      </c>
      <c r="L144" s="21"/>
      <c r="M144" s="21">
        <v>0</v>
      </c>
      <c r="N144" s="21"/>
      <c r="O144" s="21">
        <v>0</v>
      </c>
    </row>
    <row r="145" spans="1:15" s="41" customFormat="1" ht="12" hidden="1" x14ac:dyDescent="0.2">
      <c r="B145" s="19"/>
      <c r="C145" s="18"/>
      <c r="D145" s="80" t="s">
        <v>208</v>
      </c>
      <c r="E145" s="21">
        <v>0</v>
      </c>
      <c r="F145" s="21"/>
      <c r="G145" s="21">
        <v>0</v>
      </c>
      <c r="H145" s="21"/>
      <c r="I145" s="21">
        <v>0</v>
      </c>
      <c r="J145" s="21"/>
      <c r="K145" s="21">
        <v>0</v>
      </c>
      <c r="L145" s="21"/>
      <c r="M145" s="21">
        <v>0</v>
      </c>
      <c r="N145" s="21"/>
      <c r="O145" s="21">
        <v>0</v>
      </c>
    </row>
    <row r="146" spans="1:15" s="41" customFormat="1" ht="12" hidden="1" x14ac:dyDescent="0.2">
      <c r="B146" s="19"/>
      <c r="C146" s="18"/>
      <c r="D146" s="80" t="s">
        <v>209</v>
      </c>
      <c r="E146" s="21">
        <v>0</v>
      </c>
      <c r="F146" s="21"/>
      <c r="G146" s="21">
        <v>0</v>
      </c>
      <c r="H146" s="21"/>
      <c r="I146" s="21">
        <v>0</v>
      </c>
      <c r="J146" s="21"/>
      <c r="K146" s="21">
        <v>0</v>
      </c>
      <c r="L146" s="21"/>
      <c r="M146" s="21">
        <v>0</v>
      </c>
      <c r="N146" s="21"/>
      <c r="O146" s="21">
        <v>0</v>
      </c>
    </row>
    <row r="147" spans="1:15" s="41" customFormat="1" ht="12" hidden="1" x14ac:dyDescent="0.2">
      <c r="B147" s="19"/>
      <c r="C147" s="18"/>
      <c r="D147" s="80" t="s">
        <v>210</v>
      </c>
      <c r="E147" s="21">
        <v>0</v>
      </c>
      <c r="F147" s="21"/>
      <c r="G147" s="21">
        <v>0</v>
      </c>
      <c r="H147" s="21"/>
      <c r="I147" s="21">
        <v>0</v>
      </c>
      <c r="J147" s="21"/>
      <c r="K147" s="21">
        <v>0</v>
      </c>
      <c r="L147" s="21"/>
      <c r="M147" s="21">
        <v>0</v>
      </c>
      <c r="N147" s="21"/>
      <c r="O147" s="21">
        <v>0</v>
      </c>
    </row>
    <row r="148" spans="1:15" s="41" customFormat="1" ht="12" x14ac:dyDescent="0.2">
      <c r="B148" s="19"/>
      <c r="C148" s="18"/>
      <c r="D148" s="80" t="s">
        <v>211</v>
      </c>
      <c r="E148" s="21">
        <v>1156.7187500000002</v>
      </c>
      <c r="F148" s="21"/>
      <c r="G148" s="21">
        <v>2120.6510416666661</v>
      </c>
      <c r="H148" s="21"/>
      <c r="I148" s="21">
        <v>963.93229166666652</v>
      </c>
      <c r="J148" s="21"/>
      <c r="K148" s="21">
        <v>963.93229166666697</v>
      </c>
      <c r="L148" s="21"/>
      <c r="M148" s="21">
        <v>963.93229166666515</v>
      </c>
      <c r="N148" s="21"/>
      <c r="O148" s="21">
        <v>1349.5052083333348</v>
      </c>
    </row>
    <row r="149" spans="1:15" s="41" customFormat="1" ht="12" x14ac:dyDescent="0.2">
      <c r="B149" s="19"/>
      <c r="C149" s="18"/>
      <c r="D149" s="80" t="s">
        <v>212</v>
      </c>
      <c r="E149" s="21">
        <v>0</v>
      </c>
      <c r="F149" s="21"/>
      <c r="G149" s="21">
        <v>0</v>
      </c>
      <c r="H149" s="21"/>
      <c r="I149" s="21">
        <v>0</v>
      </c>
      <c r="J149" s="21"/>
      <c r="K149" s="21">
        <v>0</v>
      </c>
      <c r="L149" s="21"/>
      <c r="M149" s="21">
        <v>0</v>
      </c>
      <c r="N149" s="21"/>
      <c r="O149" s="21">
        <v>0</v>
      </c>
    </row>
    <row r="150" spans="1:15" s="41" customFormat="1" ht="12" x14ac:dyDescent="0.2">
      <c r="A150" s="18"/>
      <c r="B150" s="19" t="s">
        <v>213</v>
      </c>
      <c r="C150" s="18"/>
      <c r="D150" s="80" t="s">
        <v>214</v>
      </c>
      <c r="E150" s="21">
        <v>202008</v>
      </c>
      <c r="F150" s="21"/>
      <c r="G150" s="21">
        <v>104034</v>
      </c>
      <c r="H150" s="21"/>
      <c r="I150" s="21">
        <v>53577</v>
      </c>
      <c r="J150" s="21"/>
      <c r="K150" s="21">
        <v>0</v>
      </c>
      <c r="L150" s="21"/>
      <c r="M150" s="21">
        <v>0</v>
      </c>
      <c r="N150" s="21"/>
      <c r="O150" s="21">
        <v>0</v>
      </c>
    </row>
    <row r="151" spans="1:15" s="41" customFormat="1" ht="12" x14ac:dyDescent="0.2">
      <c r="A151" s="18"/>
      <c r="B151" s="19" t="s">
        <v>213</v>
      </c>
      <c r="C151" s="18" t="s">
        <v>215</v>
      </c>
      <c r="D151" s="80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</row>
    <row r="152" spans="1:15" s="41" customFormat="1" ht="12" x14ac:dyDescent="0.2">
      <c r="A152" s="18"/>
      <c r="B152" s="19" t="s">
        <v>213</v>
      </c>
      <c r="C152" s="18"/>
      <c r="D152" s="80" t="s">
        <v>216</v>
      </c>
      <c r="E152" s="21">
        <v>-60000</v>
      </c>
      <c r="F152" s="21"/>
      <c r="G152" s="21">
        <v>0</v>
      </c>
      <c r="H152" s="21"/>
      <c r="I152" s="21">
        <v>0</v>
      </c>
      <c r="J152" s="21"/>
      <c r="K152" s="21">
        <v>0</v>
      </c>
      <c r="L152" s="21"/>
      <c r="M152" s="21">
        <v>0</v>
      </c>
      <c r="N152" s="21"/>
      <c r="O152" s="21">
        <v>0</v>
      </c>
    </row>
    <row r="153" spans="1:15" s="41" customFormat="1" ht="12" x14ac:dyDescent="0.2">
      <c r="A153" s="18"/>
      <c r="B153" s="19"/>
      <c r="C153" s="18"/>
      <c r="D153" s="18" t="s">
        <v>217</v>
      </c>
      <c r="E153" s="21">
        <v>0</v>
      </c>
      <c r="F153" s="21"/>
      <c r="G153" s="21">
        <v>0</v>
      </c>
      <c r="H153" s="21"/>
      <c r="I153" s="21">
        <v>0</v>
      </c>
      <c r="J153" s="21"/>
      <c r="K153" s="21">
        <v>0</v>
      </c>
      <c r="L153" s="21"/>
      <c r="M153" s="21">
        <v>0</v>
      </c>
      <c r="N153" s="21"/>
      <c r="O153" s="21">
        <v>0</v>
      </c>
    </row>
    <row r="154" spans="1:15" s="41" customFormat="1" ht="12" x14ac:dyDescent="0.2">
      <c r="A154" s="18"/>
      <c r="B154" s="19"/>
      <c r="C154" s="18" t="s">
        <v>218</v>
      </c>
      <c r="D154" s="18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</row>
    <row r="155" spans="1:15" s="41" customFormat="1" ht="12" x14ac:dyDescent="0.2">
      <c r="A155" s="18"/>
      <c r="B155" s="19"/>
      <c r="C155" s="18"/>
      <c r="D155" s="18" t="s">
        <v>219</v>
      </c>
      <c r="E155" s="21">
        <v>529000</v>
      </c>
      <c r="F155" s="21"/>
      <c r="G155" s="21">
        <v>0</v>
      </c>
      <c r="H155" s="21"/>
      <c r="I155" s="21">
        <v>0</v>
      </c>
      <c r="J155" s="21"/>
      <c r="K155" s="21">
        <v>0</v>
      </c>
      <c r="L155" s="21"/>
      <c r="M155" s="21">
        <v>0</v>
      </c>
      <c r="N155" s="21"/>
      <c r="O155" s="21">
        <v>0</v>
      </c>
    </row>
    <row r="156" spans="1:15" s="41" customFormat="1" ht="12" x14ac:dyDescent="0.2">
      <c r="A156" s="18"/>
      <c r="B156" s="19"/>
      <c r="C156" s="18"/>
      <c r="D156" s="18" t="s">
        <v>220</v>
      </c>
      <c r="E156" s="81">
        <v>0</v>
      </c>
      <c r="F156" s="21"/>
      <c r="G156" s="81">
        <v>-8000</v>
      </c>
      <c r="H156" s="21"/>
      <c r="I156" s="81">
        <v>-8000</v>
      </c>
      <c r="J156" s="21"/>
      <c r="K156" s="81">
        <v>-8000</v>
      </c>
      <c r="L156" s="21"/>
      <c r="M156" s="81">
        <v>0</v>
      </c>
      <c r="N156" s="21"/>
      <c r="O156" s="81">
        <v>0</v>
      </c>
    </row>
    <row r="157" spans="1:15" s="41" customFormat="1" ht="12" x14ac:dyDescent="0.2">
      <c r="A157" s="18"/>
      <c r="B157" s="19"/>
      <c r="C157" s="18"/>
      <c r="D157" s="18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</row>
    <row r="158" spans="1:15" s="41" customFormat="1" ht="12" x14ac:dyDescent="0.2">
      <c r="A158" s="18"/>
      <c r="B158" s="18" t="s">
        <v>221</v>
      </c>
      <c r="C158" s="18"/>
      <c r="D158" s="18"/>
      <c r="E158" s="21">
        <v>448354.67720935488</v>
      </c>
      <c r="F158" s="21"/>
      <c r="G158" s="21">
        <v>283514.57436992647</v>
      </c>
      <c r="H158" s="21"/>
      <c r="I158" s="21">
        <v>293811.33311014401</v>
      </c>
      <c r="J158" s="21"/>
      <c r="K158" s="21">
        <v>232259.27085121433</v>
      </c>
      <c r="L158" s="21"/>
      <c r="M158" s="21">
        <v>331395.24982580816</v>
      </c>
      <c r="N158" s="21"/>
      <c r="O158" s="21">
        <v>556401.72159139579</v>
      </c>
    </row>
    <row r="159" spans="1:15" s="41" customFormat="1" ht="12" x14ac:dyDescent="0.2">
      <c r="A159" s="18"/>
      <c r="B159" s="18" t="s">
        <v>222</v>
      </c>
      <c r="C159" s="18"/>
      <c r="D159" s="18"/>
      <c r="E159" s="81">
        <v>0</v>
      </c>
      <c r="F159" s="21"/>
      <c r="G159" s="81">
        <v>448354.67720935488</v>
      </c>
      <c r="H159" s="21"/>
      <c r="I159" s="81">
        <v>731869.25157928141</v>
      </c>
      <c r="J159" s="21"/>
      <c r="K159" s="81">
        <v>1025680.5846894254</v>
      </c>
      <c r="L159" s="21"/>
      <c r="M159" s="81">
        <v>1257939.8555406397</v>
      </c>
      <c r="N159" s="21"/>
      <c r="O159" s="81">
        <v>1589335.1053664479</v>
      </c>
    </row>
    <row r="160" spans="1:15" s="41" customFormat="1" ht="12" x14ac:dyDescent="0.2">
      <c r="A160" s="18"/>
      <c r="B160" s="18"/>
      <c r="C160" s="18"/>
      <c r="D160" s="18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</row>
    <row r="161" spans="1:15" s="41" customFormat="1" ht="12.75" thickBot="1" x14ac:dyDescent="0.25">
      <c r="A161" s="79"/>
      <c r="B161" s="79" t="s">
        <v>223</v>
      </c>
      <c r="C161" s="79"/>
      <c r="D161" s="79"/>
      <c r="E161" s="82">
        <v>448354.67720935488</v>
      </c>
      <c r="F161" s="21"/>
      <c r="G161" s="82">
        <v>731869.25157928141</v>
      </c>
      <c r="H161" s="21"/>
      <c r="I161" s="82">
        <v>1025680.5846894254</v>
      </c>
      <c r="J161" s="21"/>
      <c r="K161" s="82">
        <v>1257939.8555406397</v>
      </c>
      <c r="L161" s="21"/>
      <c r="M161" s="82">
        <v>1589335.1053664479</v>
      </c>
      <c r="N161" s="21"/>
      <c r="O161" s="82">
        <v>2145736.8269578437</v>
      </c>
    </row>
    <row r="162" spans="1:15" s="41" customFormat="1" ht="12.75" thickTop="1" x14ac:dyDescent="0.2">
      <c r="B162" s="45"/>
      <c r="C162" s="43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</row>
    <row r="163" spans="1:15" s="41" customFormat="1" ht="12" x14ac:dyDescent="0.2">
      <c r="B163" s="45"/>
      <c r="C163" s="43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</row>
    <row r="164" spans="1:15" s="41" customFormat="1" ht="12" x14ac:dyDescent="0.2">
      <c r="B164" s="45"/>
      <c r="C164" s="43"/>
      <c r="D164" s="83" t="s">
        <v>224</v>
      </c>
      <c r="E164" s="84"/>
      <c r="F164" s="21"/>
      <c r="G164" s="84"/>
      <c r="H164" s="21"/>
      <c r="I164" s="84"/>
      <c r="J164" s="21"/>
      <c r="K164" s="84"/>
      <c r="L164" s="21"/>
      <c r="M164" s="84"/>
      <c r="N164" s="21"/>
      <c r="O164" s="84"/>
    </row>
    <row r="165" spans="1:15" s="41" customFormat="1" ht="12" x14ac:dyDescent="0.2">
      <c r="B165" s="45"/>
      <c r="C165" s="43"/>
      <c r="D165" s="85" t="s">
        <v>225</v>
      </c>
      <c r="E165" s="84">
        <v>0</v>
      </c>
      <c r="F165" s="21"/>
      <c r="G165" s="84">
        <v>0</v>
      </c>
      <c r="H165" s="21"/>
      <c r="I165" s="84">
        <v>0</v>
      </c>
      <c r="J165" s="21"/>
      <c r="K165" s="84">
        <v>0</v>
      </c>
      <c r="L165" s="21"/>
      <c r="M165" s="84">
        <v>0</v>
      </c>
      <c r="N165" s="21"/>
      <c r="O165" s="84">
        <v>0</v>
      </c>
    </row>
    <row r="166" spans="1:15" s="41" customFormat="1" ht="12" x14ac:dyDescent="0.2">
      <c r="B166" s="45"/>
      <c r="C166" s="43"/>
      <c r="D166" s="85" t="s">
        <v>226</v>
      </c>
      <c r="E166" s="84">
        <v>0</v>
      </c>
      <c r="F166" s="21"/>
      <c r="G166" s="84">
        <v>0</v>
      </c>
      <c r="H166" s="21"/>
      <c r="I166" s="84">
        <v>0</v>
      </c>
      <c r="J166" s="21"/>
      <c r="K166" s="84">
        <v>0</v>
      </c>
      <c r="L166" s="21"/>
      <c r="M166" s="84">
        <v>0</v>
      </c>
      <c r="N166" s="21"/>
      <c r="O166" s="84">
        <v>0</v>
      </c>
    </row>
    <row r="167" spans="1:15" s="41" customFormat="1" ht="12" x14ac:dyDescent="0.2">
      <c r="B167" s="45"/>
      <c r="C167" s="43"/>
      <c r="D167" s="85" t="s">
        <v>227</v>
      </c>
      <c r="E167" s="84"/>
      <c r="F167" s="21"/>
      <c r="G167" s="84">
        <v>0</v>
      </c>
      <c r="H167" s="21"/>
      <c r="I167" s="84">
        <v>0</v>
      </c>
      <c r="J167" s="21"/>
      <c r="K167" s="84">
        <v>0</v>
      </c>
      <c r="L167" s="21"/>
      <c r="M167" s="84">
        <v>0</v>
      </c>
      <c r="N167" s="21"/>
      <c r="O167" s="84">
        <v>0</v>
      </c>
    </row>
    <row r="168" spans="1:15" s="41" customFormat="1" ht="12" x14ac:dyDescent="0.2">
      <c r="B168" s="45"/>
      <c r="C168" s="43"/>
      <c r="D168" s="85" t="s">
        <v>228</v>
      </c>
      <c r="E168" s="84"/>
      <c r="F168" s="21"/>
      <c r="G168" s="84">
        <v>0</v>
      </c>
      <c r="H168" s="21"/>
      <c r="I168" s="84">
        <v>0</v>
      </c>
      <c r="J168" s="21"/>
      <c r="K168" s="84">
        <v>0</v>
      </c>
      <c r="L168" s="21"/>
      <c r="M168" s="84">
        <v>0</v>
      </c>
      <c r="N168" s="21"/>
      <c r="O168" s="84">
        <v>0</v>
      </c>
    </row>
    <row r="169" spans="1:15" s="41" customFormat="1" ht="12" x14ac:dyDescent="0.2">
      <c r="B169" s="45"/>
      <c r="C169" s="43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</row>
    <row r="170" spans="1:15" x14ac:dyDescent="0.25">
      <c r="E170" s="89"/>
      <c r="G170" s="89"/>
      <c r="I170" s="89"/>
      <c r="K170" s="89"/>
      <c r="M170" s="89"/>
      <c r="O170" s="89"/>
    </row>
  </sheetData>
  <pageMargins left="0.2" right="0.2" top="0.5" bottom="0.25" header="0.3" footer="0.3"/>
  <pageSetup scale="83" orientation="portrait" horizontalDpi="1200" verticalDpi="1200" r:id="rId1"/>
  <rowBreaks count="1" manualBreakCount="1">
    <brk id="80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3FB43-ECBB-469C-9387-0296765D4120}">
  <dimension ref="A1:AC287"/>
  <sheetViews>
    <sheetView view="pageBreakPreview" zoomScaleNormal="100" zoomScaleSheetLayoutView="100" workbookViewId="0">
      <pane xSplit="4" ySplit="4" topLeftCell="E95" activePane="bottomRight" state="frozen"/>
      <selection activeCell="E36" sqref="E36"/>
      <selection pane="topRight" activeCell="E36" sqref="E36"/>
      <selection pane="bottomLeft" activeCell="E36" sqref="E36"/>
      <selection pane="bottomRight" sqref="A1:XFD1048576"/>
    </sheetView>
  </sheetViews>
  <sheetFormatPr defaultColWidth="8.85546875" defaultRowHeight="15" x14ac:dyDescent="0.25"/>
  <cols>
    <col min="1" max="1" width="2.85546875" style="86" customWidth="1"/>
    <col min="2" max="2" width="1.140625" style="86" hidden="1" customWidth="1"/>
    <col min="3" max="3" width="7.85546875" style="88" customWidth="1"/>
    <col min="4" max="4" width="26.42578125" style="86" customWidth="1"/>
    <col min="5" max="7" width="9.140625" style="86" bestFit="1" customWidth="1"/>
    <col min="8" max="8" width="8.5703125" style="86" bestFit="1" customWidth="1"/>
    <col min="9" max="9" width="9.140625" style="86" customWidth="1"/>
    <col min="10" max="16" width="8.5703125" style="86" bestFit="1" customWidth="1"/>
    <col min="17" max="17" width="8.7109375" style="89" customWidth="1"/>
    <col min="18" max="18" width="0.85546875" style="86" hidden="1" customWidth="1"/>
    <col min="19" max="19" width="9.7109375" style="133" customWidth="1"/>
    <col min="20" max="20" width="0.42578125" style="86" hidden="1" customWidth="1"/>
    <col min="21" max="21" width="9.7109375" style="86" hidden="1" customWidth="1"/>
    <col min="22" max="22" width="9" style="86" hidden="1" customWidth="1"/>
    <col min="23" max="23" width="2.140625" style="86" customWidth="1"/>
    <col min="24" max="16384" width="8.85546875" style="86"/>
  </cols>
  <sheetData>
    <row r="1" spans="1:24" s="4" customFormat="1" ht="21" x14ac:dyDescent="0.35">
      <c r="A1" s="1" t="s">
        <v>440</v>
      </c>
      <c r="B1" s="1"/>
      <c r="C1" s="3"/>
      <c r="E1" s="5"/>
      <c r="F1" s="5"/>
      <c r="G1" s="5"/>
      <c r="H1" s="5"/>
      <c r="I1" s="5"/>
      <c r="J1" s="5"/>
      <c r="K1" s="5"/>
      <c r="L1" s="5"/>
      <c r="M1" s="90"/>
      <c r="N1" s="90"/>
      <c r="O1" s="90"/>
      <c r="P1" s="90"/>
      <c r="Q1" s="91"/>
      <c r="R1" s="90"/>
      <c r="S1" s="90"/>
      <c r="T1" s="90"/>
      <c r="U1" s="5"/>
      <c r="V1" s="5"/>
    </row>
    <row r="2" spans="1:24" s="4" customFormat="1" x14ac:dyDescent="0.25">
      <c r="A2" s="6" t="s">
        <v>229</v>
      </c>
      <c r="B2" s="6"/>
      <c r="C2" s="3"/>
      <c r="D2" s="8"/>
      <c r="E2" s="5"/>
      <c r="F2" s="5"/>
      <c r="G2" s="5"/>
      <c r="H2" s="5"/>
      <c r="I2" s="5"/>
      <c r="J2" s="5"/>
      <c r="M2" s="5"/>
      <c r="N2" s="5"/>
      <c r="O2" s="5"/>
      <c r="Q2" s="92"/>
      <c r="R2" s="5"/>
      <c r="S2" s="5"/>
      <c r="U2" s="93"/>
      <c r="V2" s="93"/>
    </row>
    <row r="3" spans="1:24" s="11" customFormat="1" ht="13.5" customHeight="1" x14ac:dyDescent="0.2">
      <c r="A3" s="9" t="s">
        <v>230</v>
      </c>
      <c r="B3" s="9"/>
      <c r="C3" s="3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94"/>
      <c r="R3" s="5"/>
      <c r="S3" s="12"/>
      <c r="T3" s="92"/>
      <c r="U3" s="12"/>
      <c r="V3" s="12"/>
    </row>
    <row r="4" spans="1:24" s="13" customFormat="1" ht="37.35" customHeight="1" x14ac:dyDescent="0.25">
      <c r="C4" s="15"/>
      <c r="D4" s="16"/>
      <c r="E4" s="17">
        <v>44378</v>
      </c>
      <c r="F4" s="17">
        <v>44409</v>
      </c>
      <c r="G4" s="17">
        <v>44440</v>
      </c>
      <c r="H4" s="17">
        <v>44471</v>
      </c>
      <c r="I4" s="17">
        <v>44502</v>
      </c>
      <c r="J4" s="17">
        <v>44533</v>
      </c>
      <c r="K4" s="17">
        <v>44564</v>
      </c>
      <c r="L4" s="17">
        <v>44595</v>
      </c>
      <c r="M4" s="17">
        <v>44626</v>
      </c>
      <c r="N4" s="17">
        <v>44657</v>
      </c>
      <c r="O4" s="17">
        <v>44688</v>
      </c>
      <c r="P4" s="95">
        <v>44719</v>
      </c>
      <c r="Q4" s="96" t="s">
        <v>231</v>
      </c>
      <c r="R4" s="97"/>
      <c r="S4" s="98" t="s">
        <v>232</v>
      </c>
      <c r="T4" s="97"/>
      <c r="U4" s="17" t="s">
        <v>233</v>
      </c>
      <c r="V4" s="17" t="s">
        <v>234</v>
      </c>
    </row>
    <row r="5" spans="1:24" s="13" customFormat="1" ht="12" hidden="1" x14ac:dyDescent="0.25">
      <c r="C5" s="15"/>
      <c r="D5" s="99" t="s">
        <v>235</v>
      </c>
      <c r="E5" s="100">
        <v>8.3299999999999999E-2</v>
      </c>
      <c r="F5" s="100">
        <v>8.3299999999999999E-2</v>
      </c>
      <c r="G5" s="100">
        <v>8.3299999999999999E-2</v>
      </c>
      <c r="H5" s="100">
        <v>8.3299999999999999E-2</v>
      </c>
      <c r="I5" s="100">
        <v>8.3299999999999999E-2</v>
      </c>
      <c r="J5" s="100">
        <v>8.3299999999999999E-2</v>
      </c>
      <c r="K5" s="100">
        <v>8.3299999999999999E-2</v>
      </c>
      <c r="L5" s="100">
        <v>8.3299999999999999E-2</v>
      </c>
      <c r="M5" s="100">
        <v>8.3299999999999999E-2</v>
      </c>
      <c r="N5" s="100">
        <v>8.3299999999999999E-2</v>
      </c>
      <c r="O5" s="100">
        <v>8.3299999999999999E-2</v>
      </c>
      <c r="P5" s="100">
        <v>8.3299999999999999E-2</v>
      </c>
      <c r="Q5" s="101">
        <v>3.9999999999984492E-4</v>
      </c>
      <c r="R5" s="97"/>
      <c r="S5" s="102"/>
      <c r="T5" s="97"/>
      <c r="U5" s="103"/>
      <c r="V5" s="103"/>
    </row>
    <row r="6" spans="1:24" s="41" customFormat="1" ht="12" x14ac:dyDescent="0.2">
      <c r="A6" s="42" t="s">
        <v>14</v>
      </c>
      <c r="C6" s="43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104"/>
      <c r="R6" s="21"/>
      <c r="S6" s="105"/>
      <c r="T6" s="21"/>
      <c r="U6" s="21"/>
      <c r="V6" s="21"/>
      <c r="W6" s="21"/>
      <c r="X6" s="21"/>
    </row>
    <row r="7" spans="1:24" s="41" customFormat="1" ht="12" x14ac:dyDescent="0.2">
      <c r="A7" s="42"/>
      <c r="C7" s="44" t="s">
        <v>236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104"/>
      <c r="R7" s="21"/>
      <c r="S7" s="105"/>
      <c r="T7" s="21"/>
      <c r="U7" s="21"/>
      <c r="V7" s="21"/>
      <c r="W7" s="21"/>
      <c r="X7" s="21"/>
    </row>
    <row r="8" spans="1:24" s="41" customFormat="1" ht="12" x14ac:dyDescent="0.2">
      <c r="A8" s="42"/>
      <c r="C8" s="106" t="s">
        <v>237</v>
      </c>
      <c r="D8" s="41" t="s">
        <v>16</v>
      </c>
      <c r="E8" s="47">
        <v>18996.884858111574</v>
      </c>
      <c r="F8" s="47">
        <v>18996.884858111574</v>
      </c>
      <c r="G8" s="47">
        <v>18996.884858111574</v>
      </c>
      <c r="H8" s="47">
        <v>18996.884858111574</v>
      </c>
      <c r="I8" s="47">
        <v>18996.884858111574</v>
      </c>
      <c r="J8" s="47">
        <v>261492.26518159866</v>
      </c>
      <c r="K8" s="47">
        <v>59365.265181598668</v>
      </c>
      <c r="L8" s="47">
        <v>59365.265181598668</v>
      </c>
      <c r="M8" s="47">
        <v>59365.265181598668</v>
      </c>
      <c r="N8" s="47">
        <v>59365.265181598668</v>
      </c>
      <c r="O8" s="47">
        <v>59365.265181598668</v>
      </c>
      <c r="P8" s="47">
        <v>59365.265181598668</v>
      </c>
      <c r="Q8" s="107">
        <v>-3.1082772999070585E-2</v>
      </c>
      <c r="R8" s="47"/>
      <c r="S8" s="108">
        <v>712668.24947897566</v>
      </c>
      <c r="T8" s="47"/>
      <c r="U8" s="47">
        <v>712668.24947897566</v>
      </c>
      <c r="V8" s="47">
        <v>0</v>
      </c>
      <c r="W8" s="21"/>
      <c r="X8" s="21"/>
    </row>
    <row r="9" spans="1:24" s="41" customFormat="1" ht="12" x14ac:dyDescent="0.2">
      <c r="A9" s="42"/>
      <c r="C9" s="106" t="s">
        <v>238</v>
      </c>
      <c r="D9" s="41" t="s">
        <v>17</v>
      </c>
      <c r="E9" s="21">
        <v>9257.928127334204</v>
      </c>
      <c r="F9" s="21">
        <v>9257.928127334204</v>
      </c>
      <c r="G9" s="21">
        <v>9257.928127334204</v>
      </c>
      <c r="H9" s="21">
        <v>9257.928127334204</v>
      </c>
      <c r="I9" s="21">
        <v>9257.928127334204</v>
      </c>
      <c r="J9" s="21">
        <v>127435.02539791938</v>
      </c>
      <c r="K9" s="21">
        <v>28931.025397919388</v>
      </c>
      <c r="L9" s="21">
        <v>28931.025397919388</v>
      </c>
      <c r="M9" s="21">
        <v>28931.025397919388</v>
      </c>
      <c r="N9" s="21">
        <v>28931.025397919388</v>
      </c>
      <c r="O9" s="21">
        <v>28931.025397919388</v>
      </c>
      <c r="P9" s="21">
        <v>28931.025397919388</v>
      </c>
      <c r="Q9" s="104">
        <v>0.41084463259903714</v>
      </c>
      <c r="R9" s="21"/>
      <c r="S9" s="105">
        <v>347311.22926673933</v>
      </c>
      <c r="T9" s="21"/>
      <c r="U9" s="21">
        <v>347311.22926673933</v>
      </c>
      <c r="V9" s="21">
        <v>0</v>
      </c>
      <c r="W9" s="21"/>
      <c r="X9" s="21"/>
    </row>
    <row r="10" spans="1:24" s="41" customFormat="1" ht="12" x14ac:dyDescent="0.2">
      <c r="A10" s="42"/>
      <c r="C10" s="106" t="s">
        <v>239</v>
      </c>
      <c r="D10" s="41" t="s">
        <v>18</v>
      </c>
      <c r="E10" s="21">
        <v>1.2750275374988316</v>
      </c>
      <c r="F10" s="21">
        <v>1.2750275374988316</v>
      </c>
      <c r="G10" s="21">
        <v>1.2750275374988316</v>
      </c>
      <c r="H10" s="21">
        <v>1.2750275374988316</v>
      </c>
      <c r="I10" s="21">
        <v>1.2750275374988316</v>
      </c>
      <c r="J10" s="21">
        <v>17.984461054683848</v>
      </c>
      <c r="K10" s="21">
        <v>3.984461054683849</v>
      </c>
      <c r="L10" s="21">
        <v>3.984461054683849</v>
      </c>
      <c r="M10" s="21">
        <v>3.984461054683849</v>
      </c>
      <c r="N10" s="21">
        <v>3.984461054683849</v>
      </c>
      <c r="O10" s="21">
        <v>3.984461054683849</v>
      </c>
      <c r="P10" s="21">
        <v>3.984461054683849</v>
      </c>
      <c r="Q10" s="104">
        <v>-0.43369934778591102</v>
      </c>
      <c r="R10" s="21"/>
      <c r="S10" s="105">
        <v>47.832665722495186</v>
      </c>
      <c r="T10" s="21"/>
      <c r="U10" s="21">
        <v>47.832665722495186</v>
      </c>
      <c r="V10" s="21">
        <v>0</v>
      </c>
      <c r="W10" s="21"/>
      <c r="X10" s="21"/>
    </row>
    <row r="11" spans="1:24" s="41" customFormat="1" ht="12" x14ac:dyDescent="0.2">
      <c r="A11" s="42"/>
      <c r="C11" s="106" t="s">
        <v>240</v>
      </c>
      <c r="D11" s="41" t="s">
        <v>19</v>
      </c>
      <c r="E11" s="21">
        <v>1266.168793420537</v>
      </c>
      <c r="F11" s="21">
        <v>1266.168793420537</v>
      </c>
      <c r="G11" s="21">
        <v>1266.168793420537</v>
      </c>
      <c r="H11" s="21">
        <v>1266.168793420537</v>
      </c>
      <c r="I11" s="21">
        <v>1266.168793420537</v>
      </c>
      <c r="J11" s="21">
        <v>17428.777479439177</v>
      </c>
      <c r="K11" s="21">
        <v>3956.7774794391785</v>
      </c>
      <c r="L11" s="21">
        <v>3956.7774794391785</v>
      </c>
      <c r="M11" s="21">
        <v>3956.7774794391785</v>
      </c>
      <c r="N11" s="21">
        <v>3956.7774794391785</v>
      </c>
      <c r="O11" s="21">
        <v>3956.7774794391785</v>
      </c>
      <c r="P11" s="21">
        <v>3956.7774794391785</v>
      </c>
      <c r="Q11" s="104">
        <v>4.3562047292653006E-2</v>
      </c>
      <c r="R11" s="21"/>
      <c r="S11" s="105">
        <v>47500.32988522423</v>
      </c>
      <c r="T11" s="21"/>
      <c r="U11" s="21">
        <v>47500.32988522423</v>
      </c>
      <c r="V11" s="21">
        <v>0</v>
      </c>
      <c r="W11" s="21"/>
      <c r="X11" s="21"/>
    </row>
    <row r="12" spans="1:24" s="41" customFormat="1" ht="12" x14ac:dyDescent="0.2">
      <c r="A12" s="42"/>
      <c r="C12" s="43" t="s">
        <v>241</v>
      </c>
      <c r="D12" s="41" t="s">
        <v>20</v>
      </c>
      <c r="E12" s="21">
        <v>77.898393596183155</v>
      </c>
      <c r="F12" s="21">
        <v>77.898393596183155</v>
      </c>
      <c r="G12" s="21">
        <v>77.898393596183155</v>
      </c>
      <c r="H12" s="21">
        <v>77.898393596183155</v>
      </c>
      <c r="I12" s="21">
        <v>77.898393596183155</v>
      </c>
      <c r="J12" s="21">
        <v>1072.4324799880724</v>
      </c>
      <c r="K12" s="21">
        <v>243.43247998807237</v>
      </c>
      <c r="L12" s="21">
        <v>243.43247998807237</v>
      </c>
      <c r="M12" s="21">
        <v>243.43247998807237</v>
      </c>
      <c r="N12" s="21">
        <v>243.43247998807237</v>
      </c>
      <c r="O12" s="21">
        <v>243.43247998807237</v>
      </c>
      <c r="P12" s="21">
        <v>243.43247998807237</v>
      </c>
      <c r="Q12" s="104">
        <v>-0.16062455921883156</v>
      </c>
      <c r="R12" s="21"/>
      <c r="S12" s="105">
        <v>2922.3587033382037</v>
      </c>
      <c r="T12" s="21"/>
      <c r="U12" s="21">
        <v>2922.3587033382037</v>
      </c>
      <c r="V12" s="21">
        <v>0</v>
      </c>
      <c r="W12" s="21"/>
      <c r="X12" s="21"/>
    </row>
    <row r="13" spans="1:24" s="41" customFormat="1" ht="12" x14ac:dyDescent="0.2">
      <c r="A13" s="42"/>
      <c r="C13" s="43"/>
      <c r="E13" s="48">
        <v>29600.155200000001</v>
      </c>
      <c r="F13" s="48">
        <v>29600.155200000001</v>
      </c>
      <c r="G13" s="48">
        <v>29600.155200000001</v>
      </c>
      <c r="H13" s="48">
        <v>29600.155200000001</v>
      </c>
      <c r="I13" s="48">
        <v>29600.155200000001</v>
      </c>
      <c r="J13" s="48">
        <v>407446.48499999999</v>
      </c>
      <c r="K13" s="48">
        <v>92500.484999999986</v>
      </c>
      <c r="L13" s="48">
        <v>92500.484999999986</v>
      </c>
      <c r="M13" s="48">
        <v>92500.484999999986</v>
      </c>
      <c r="N13" s="48">
        <v>92500.484999999986</v>
      </c>
      <c r="O13" s="48">
        <v>92500.484999999986</v>
      </c>
      <c r="P13" s="48">
        <v>92500.484999999986</v>
      </c>
      <c r="Q13" s="109">
        <v>-0.17100000011212302</v>
      </c>
      <c r="R13" s="21"/>
      <c r="S13" s="110">
        <v>1110450.0000000002</v>
      </c>
      <c r="T13" s="21"/>
      <c r="U13" s="48">
        <v>1110450.0000000002</v>
      </c>
      <c r="V13" s="48">
        <v>0</v>
      </c>
      <c r="W13" s="21"/>
      <c r="X13" s="21"/>
    </row>
    <row r="14" spans="1:24" s="41" customFormat="1" ht="12" x14ac:dyDescent="0.2">
      <c r="A14" s="42"/>
      <c r="C14" s="43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111"/>
      <c r="R14" s="21"/>
      <c r="S14" s="105"/>
      <c r="T14" s="21"/>
      <c r="U14" s="21"/>
      <c r="V14" s="21"/>
      <c r="W14" s="21"/>
      <c r="X14" s="21"/>
    </row>
    <row r="15" spans="1:24" s="41" customFormat="1" ht="12" x14ac:dyDescent="0.2">
      <c r="A15" s="42"/>
      <c r="C15" s="44" t="s">
        <v>21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112"/>
      <c r="R15" s="21"/>
      <c r="S15" s="105"/>
      <c r="T15" s="21"/>
      <c r="U15" s="21"/>
      <c r="V15" s="21"/>
      <c r="W15" s="21"/>
      <c r="X15" s="21"/>
    </row>
    <row r="16" spans="1:24" s="41" customFormat="1" ht="12" x14ac:dyDescent="0.2">
      <c r="A16" s="42"/>
      <c r="C16" s="43">
        <v>3115</v>
      </c>
      <c r="D16" s="41" t="s">
        <v>22</v>
      </c>
      <c r="E16" s="21">
        <v>0</v>
      </c>
      <c r="F16" s="21">
        <v>0</v>
      </c>
      <c r="G16" s="21">
        <v>0</v>
      </c>
      <c r="H16" s="21">
        <v>5460</v>
      </c>
      <c r="I16" s="21">
        <v>0</v>
      </c>
      <c r="J16" s="21">
        <v>0</v>
      </c>
      <c r="K16" s="21">
        <v>5460</v>
      </c>
      <c r="L16" s="21">
        <v>0</v>
      </c>
      <c r="M16" s="21">
        <v>0</v>
      </c>
      <c r="N16" s="21">
        <v>34125</v>
      </c>
      <c r="O16" s="21">
        <v>0</v>
      </c>
      <c r="P16" s="21">
        <v>0</v>
      </c>
      <c r="Q16" s="112">
        <v>17745</v>
      </c>
      <c r="R16" s="21"/>
      <c r="S16" s="105">
        <v>62790</v>
      </c>
      <c r="T16" s="21"/>
      <c r="U16" s="21">
        <v>62790</v>
      </c>
      <c r="V16" s="21">
        <v>0</v>
      </c>
      <c r="W16" s="21"/>
      <c r="X16" s="21"/>
    </row>
    <row r="17" spans="1:24" s="41" customFormat="1" ht="12" x14ac:dyDescent="0.2">
      <c r="A17" s="42"/>
      <c r="C17" s="43">
        <v>3200</v>
      </c>
      <c r="D17" s="41" t="s">
        <v>24</v>
      </c>
      <c r="E17" s="21">
        <v>0</v>
      </c>
      <c r="F17" s="21">
        <v>0</v>
      </c>
      <c r="G17" s="21">
        <v>0</v>
      </c>
      <c r="H17" s="21">
        <v>255309.26500000001</v>
      </c>
      <c r="I17" s="21">
        <v>0</v>
      </c>
      <c r="J17" s="21">
        <v>0</v>
      </c>
      <c r="K17" s="21">
        <v>255309.26500000001</v>
      </c>
      <c r="L17" s="21">
        <v>0</v>
      </c>
      <c r="M17" s="21">
        <v>0</v>
      </c>
      <c r="N17" s="21">
        <v>255309.26500000001</v>
      </c>
      <c r="O17" s="21">
        <v>0</v>
      </c>
      <c r="P17" s="21">
        <v>0</v>
      </c>
      <c r="Q17" s="112">
        <v>255309.26500000001</v>
      </c>
      <c r="R17" s="21"/>
      <c r="S17" s="105">
        <v>1021237.06</v>
      </c>
      <c r="T17" s="21"/>
      <c r="U17" s="21">
        <v>1021237.06</v>
      </c>
      <c r="V17" s="21">
        <v>0</v>
      </c>
      <c r="W17" s="21"/>
      <c r="X17" s="21"/>
    </row>
    <row r="18" spans="1:24" s="41" customFormat="1" ht="12" x14ac:dyDescent="0.2">
      <c r="A18" s="42"/>
      <c r="C18" s="43"/>
      <c r="E18" s="48">
        <v>0</v>
      </c>
      <c r="F18" s="48">
        <v>0</v>
      </c>
      <c r="G18" s="48">
        <v>0</v>
      </c>
      <c r="H18" s="48">
        <v>260769.26500000001</v>
      </c>
      <c r="I18" s="48">
        <v>0</v>
      </c>
      <c r="J18" s="48">
        <v>0</v>
      </c>
      <c r="K18" s="48">
        <v>260769.26500000001</v>
      </c>
      <c r="L18" s="48">
        <v>0</v>
      </c>
      <c r="M18" s="48">
        <v>0</v>
      </c>
      <c r="N18" s="48">
        <v>289434.26500000001</v>
      </c>
      <c r="O18" s="48">
        <v>0</v>
      </c>
      <c r="P18" s="48">
        <v>0</v>
      </c>
      <c r="Q18" s="109">
        <v>273054.26500000001</v>
      </c>
      <c r="R18" s="21"/>
      <c r="S18" s="110">
        <v>1084027.06</v>
      </c>
      <c r="T18" s="21"/>
      <c r="U18" s="48">
        <v>1084027.06</v>
      </c>
      <c r="V18" s="48">
        <v>0</v>
      </c>
      <c r="W18" s="21"/>
      <c r="X18" s="21"/>
    </row>
    <row r="19" spans="1:24" s="41" customFormat="1" ht="12" x14ac:dyDescent="0.2">
      <c r="A19" s="42"/>
      <c r="C19" s="44" t="s">
        <v>25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111"/>
      <c r="R19" s="21"/>
      <c r="S19" s="105"/>
      <c r="T19" s="21"/>
      <c r="U19" s="21"/>
      <c r="V19" s="21"/>
      <c r="W19" s="21"/>
      <c r="X19" s="21"/>
    </row>
    <row r="20" spans="1:24" s="41" customFormat="1" ht="12" x14ac:dyDescent="0.2">
      <c r="A20" s="42"/>
      <c r="C20" s="43">
        <v>4500</v>
      </c>
      <c r="D20" s="41" t="s">
        <v>24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12">
        <v>0</v>
      </c>
      <c r="R20" s="21"/>
      <c r="S20" s="105">
        <v>0</v>
      </c>
      <c r="T20" s="21"/>
      <c r="U20" s="21">
        <v>0</v>
      </c>
      <c r="V20" s="21">
        <v>0</v>
      </c>
      <c r="W20" s="21"/>
      <c r="X20" s="21"/>
    </row>
    <row r="21" spans="1:24" s="41" customFormat="1" ht="12" x14ac:dyDescent="0.2">
      <c r="A21" s="42"/>
      <c r="C21" s="49">
        <v>4510</v>
      </c>
      <c r="D21" s="41" t="s">
        <v>26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30912.000000000004</v>
      </c>
      <c r="Q21" s="111">
        <v>65688</v>
      </c>
      <c r="R21" s="21"/>
      <c r="S21" s="105">
        <v>96600</v>
      </c>
      <c r="T21" s="21"/>
      <c r="U21" s="21">
        <v>96600</v>
      </c>
      <c r="V21" s="21"/>
      <c r="W21" s="21"/>
      <c r="X21" s="21"/>
    </row>
    <row r="22" spans="1:24" s="41" customFormat="1" ht="12" x14ac:dyDescent="0.2">
      <c r="A22" s="42"/>
      <c r="C22" s="49">
        <v>4520</v>
      </c>
      <c r="D22" s="41" t="s">
        <v>27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168</v>
      </c>
      <c r="Q22" s="112">
        <v>357</v>
      </c>
      <c r="R22" s="21"/>
      <c r="S22" s="105">
        <v>525</v>
      </c>
      <c r="T22" s="21"/>
      <c r="U22" s="21">
        <v>525</v>
      </c>
      <c r="V22" s="21"/>
      <c r="W22" s="21"/>
      <c r="X22" s="21"/>
    </row>
    <row r="23" spans="1:24" s="41" customFormat="1" ht="12" x14ac:dyDescent="0.2">
      <c r="A23" s="42"/>
      <c r="C23" s="43">
        <v>4571</v>
      </c>
      <c r="D23" s="41" t="s">
        <v>28</v>
      </c>
      <c r="E23" s="21">
        <v>0</v>
      </c>
      <c r="F23" s="21">
        <v>0</v>
      </c>
      <c r="G23" s="21">
        <v>0</v>
      </c>
      <c r="H23" s="21">
        <v>2289.6000000000004</v>
      </c>
      <c r="I23" s="21">
        <v>0</v>
      </c>
      <c r="J23" s="21">
        <v>0</v>
      </c>
      <c r="K23" s="21">
        <v>2289.6000000000004</v>
      </c>
      <c r="L23" s="21"/>
      <c r="M23" s="21">
        <v>0</v>
      </c>
      <c r="N23" s="21">
        <v>7155</v>
      </c>
      <c r="O23" s="21">
        <v>0</v>
      </c>
      <c r="P23" s="21">
        <v>0</v>
      </c>
      <c r="Q23" s="112">
        <v>16885.8</v>
      </c>
      <c r="R23" s="21"/>
      <c r="S23" s="105">
        <v>28620</v>
      </c>
      <c r="T23" s="21"/>
      <c r="U23" s="21">
        <v>28620</v>
      </c>
      <c r="V23" s="21">
        <v>0</v>
      </c>
      <c r="W23" s="21"/>
      <c r="X23" s="21"/>
    </row>
    <row r="24" spans="1:24" s="41" customFormat="1" ht="12" x14ac:dyDescent="0.2">
      <c r="A24" s="42"/>
      <c r="C24" s="43">
        <v>4703</v>
      </c>
      <c r="D24" s="41" t="s">
        <v>29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112">
        <v>0</v>
      </c>
      <c r="R24" s="21"/>
      <c r="S24" s="113">
        <v>0</v>
      </c>
      <c r="T24" s="21"/>
      <c r="U24" s="21">
        <v>0</v>
      </c>
      <c r="V24" s="21">
        <v>0</v>
      </c>
      <c r="W24" s="21"/>
      <c r="X24" s="21"/>
    </row>
    <row r="25" spans="1:24" s="41" customFormat="1" ht="12" x14ac:dyDescent="0.2">
      <c r="A25" s="42"/>
      <c r="C25" s="43"/>
      <c r="E25" s="48">
        <v>0</v>
      </c>
      <c r="F25" s="48">
        <v>0</v>
      </c>
      <c r="G25" s="48">
        <v>0</v>
      </c>
      <c r="H25" s="48">
        <v>2289.6000000000004</v>
      </c>
      <c r="I25" s="48">
        <v>0</v>
      </c>
      <c r="J25" s="48">
        <v>0</v>
      </c>
      <c r="K25" s="48">
        <v>2289.6000000000004</v>
      </c>
      <c r="L25" s="48">
        <v>0</v>
      </c>
      <c r="M25" s="48">
        <v>0</v>
      </c>
      <c r="N25" s="48">
        <v>7155</v>
      </c>
      <c r="O25" s="48">
        <v>0</v>
      </c>
      <c r="P25" s="48">
        <v>31080.000000000004</v>
      </c>
      <c r="Q25" s="114">
        <v>82930.8</v>
      </c>
      <c r="R25" s="21"/>
      <c r="S25" s="115">
        <v>125745</v>
      </c>
      <c r="T25" s="21"/>
      <c r="U25" s="48">
        <v>125745</v>
      </c>
      <c r="V25" s="48">
        <v>0</v>
      </c>
      <c r="W25" s="21"/>
      <c r="X25" s="21"/>
    </row>
    <row r="26" spans="1:24" s="41" customFormat="1" ht="12" x14ac:dyDescent="0.2">
      <c r="A26" s="42"/>
      <c r="C26" s="44" t="s">
        <v>30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111"/>
      <c r="R26" s="21"/>
      <c r="S26" s="105"/>
      <c r="T26" s="21"/>
      <c r="U26" s="21"/>
      <c r="V26" s="21"/>
      <c r="W26" s="21"/>
      <c r="X26" s="21"/>
    </row>
    <row r="27" spans="1:24" s="41" customFormat="1" ht="12" x14ac:dyDescent="0.2">
      <c r="A27" s="42"/>
      <c r="C27" s="43">
        <v>1790</v>
      </c>
      <c r="D27" s="41" t="s">
        <v>31</v>
      </c>
      <c r="E27" s="21">
        <v>52000</v>
      </c>
      <c r="F27" s="21">
        <v>52000</v>
      </c>
      <c r="G27" s="21">
        <v>52000</v>
      </c>
      <c r="H27" s="21">
        <v>52000</v>
      </c>
      <c r="I27" s="21">
        <v>52000</v>
      </c>
      <c r="J27" s="21">
        <v>52000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116">
        <v>0</v>
      </c>
      <c r="R27" s="21"/>
      <c r="S27" s="105">
        <v>312000</v>
      </c>
      <c r="T27" s="21"/>
      <c r="U27" s="21">
        <v>312000</v>
      </c>
      <c r="V27" s="21">
        <v>0</v>
      </c>
      <c r="W27" s="21"/>
      <c r="X27" s="21"/>
    </row>
    <row r="28" spans="1:24" s="41" customFormat="1" ht="12" x14ac:dyDescent="0.2">
      <c r="A28" s="42"/>
      <c r="C28" s="43"/>
      <c r="E28" s="48">
        <v>52000</v>
      </c>
      <c r="F28" s="48">
        <v>52000</v>
      </c>
      <c r="G28" s="48">
        <v>52000</v>
      </c>
      <c r="H28" s="48">
        <v>52000</v>
      </c>
      <c r="I28" s="48">
        <v>52000</v>
      </c>
      <c r="J28" s="48">
        <v>52000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109">
        <v>0</v>
      </c>
      <c r="R28" s="21"/>
      <c r="S28" s="110">
        <v>312000</v>
      </c>
      <c r="T28" s="21"/>
      <c r="U28" s="48">
        <v>312000</v>
      </c>
      <c r="V28" s="48">
        <v>0</v>
      </c>
      <c r="W28" s="21"/>
      <c r="X28" s="21"/>
    </row>
    <row r="29" spans="1:24" s="41" customFormat="1" ht="9" customHeight="1" x14ac:dyDescent="0.2">
      <c r="A29" s="42"/>
      <c r="C29" s="43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111"/>
      <c r="R29" s="21"/>
      <c r="S29" s="105"/>
      <c r="T29" s="21"/>
      <c r="U29" s="21"/>
      <c r="V29" s="21"/>
      <c r="W29" s="21"/>
      <c r="X29" s="21"/>
    </row>
    <row r="30" spans="1:24" s="42" customFormat="1" ht="12" x14ac:dyDescent="0.2">
      <c r="A30" s="42" t="s">
        <v>33</v>
      </c>
      <c r="C30" s="50"/>
      <c r="E30" s="51">
        <v>81600.155200000008</v>
      </c>
      <c r="F30" s="51">
        <v>81600.155200000008</v>
      </c>
      <c r="G30" s="51">
        <v>81600.155200000008</v>
      </c>
      <c r="H30" s="51">
        <v>344659.02019999997</v>
      </c>
      <c r="I30" s="51">
        <v>81600.155200000008</v>
      </c>
      <c r="J30" s="51">
        <v>459446.48499999999</v>
      </c>
      <c r="K30" s="51">
        <v>355559.35</v>
      </c>
      <c r="L30" s="51">
        <v>92500.484999999986</v>
      </c>
      <c r="M30" s="51">
        <v>92500.484999999986</v>
      </c>
      <c r="N30" s="51">
        <v>389089.75</v>
      </c>
      <c r="O30" s="51">
        <v>92500.484999999986</v>
      </c>
      <c r="P30" s="51">
        <v>123580.48499999999</v>
      </c>
      <c r="Q30" s="116">
        <v>355984.89399999991</v>
      </c>
      <c r="R30" s="81"/>
      <c r="S30" s="117">
        <v>2632222.0600000005</v>
      </c>
      <c r="T30" s="51">
        <v>0</v>
      </c>
      <c r="U30" s="51">
        <v>2320222.0600000005</v>
      </c>
      <c r="V30" s="51">
        <v>0</v>
      </c>
      <c r="W30" s="52"/>
      <c r="X30" s="52"/>
    </row>
    <row r="31" spans="1:24" s="42" customFormat="1" ht="12" x14ac:dyDescent="0.2">
      <c r="C31" s="50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111"/>
      <c r="R31" s="52"/>
      <c r="S31" s="105"/>
      <c r="T31" s="52"/>
      <c r="U31" s="52"/>
      <c r="V31" s="52"/>
      <c r="W31" s="52"/>
      <c r="X31" s="52"/>
    </row>
    <row r="32" spans="1:24" s="41" customFormat="1" ht="12" x14ac:dyDescent="0.2">
      <c r="A32" s="42" t="s">
        <v>34</v>
      </c>
      <c r="C32" s="43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118"/>
      <c r="R32" s="21"/>
      <c r="S32" s="105"/>
      <c r="T32" s="21"/>
      <c r="U32" s="21"/>
      <c r="V32" s="21"/>
      <c r="W32" s="21"/>
      <c r="X32" s="21"/>
    </row>
    <row r="33" spans="3:26" s="41" customFormat="1" ht="12" x14ac:dyDescent="0.2">
      <c r="C33" s="44" t="s">
        <v>35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118"/>
      <c r="R33" s="21"/>
      <c r="S33" s="105"/>
      <c r="T33" s="21"/>
      <c r="U33" s="21"/>
      <c r="V33" s="21"/>
      <c r="W33" s="21"/>
      <c r="X33" s="21"/>
    </row>
    <row r="34" spans="3:26" s="41" customFormat="1" ht="12" x14ac:dyDescent="0.2">
      <c r="C34" s="106" t="s">
        <v>36</v>
      </c>
      <c r="D34" s="41" t="s">
        <v>37</v>
      </c>
      <c r="E34" s="21">
        <v>5666.666666666667</v>
      </c>
      <c r="F34" s="21">
        <v>39984.84848484848</v>
      </c>
      <c r="G34" s="21">
        <v>39984.84848484848</v>
      </c>
      <c r="H34" s="21">
        <v>39984.84848484848</v>
      </c>
      <c r="I34" s="21">
        <v>39984.84848484848</v>
      </c>
      <c r="J34" s="21">
        <v>39984.84848484848</v>
      </c>
      <c r="K34" s="21">
        <v>39984.84848484848</v>
      </c>
      <c r="L34" s="21">
        <v>39984.84848484848</v>
      </c>
      <c r="M34" s="21">
        <v>39984.84848484848</v>
      </c>
      <c r="N34" s="21">
        <v>39984.84848484848</v>
      </c>
      <c r="O34" s="21">
        <v>39984.84848484848</v>
      </c>
      <c r="P34" s="21">
        <v>39984.84848484848</v>
      </c>
      <c r="Q34" s="104">
        <v>0</v>
      </c>
      <c r="R34" s="21"/>
      <c r="S34" s="105">
        <v>445500</v>
      </c>
      <c r="T34" s="21"/>
      <c r="U34" s="21">
        <v>445500</v>
      </c>
      <c r="V34" s="21">
        <v>0</v>
      </c>
      <c r="W34" s="21"/>
      <c r="X34" s="21"/>
    </row>
    <row r="35" spans="3:26" s="41" customFormat="1" ht="12" x14ac:dyDescent="0.2">
      <c r="C35" s="106" t="s">
        <v>38</v>
      </c>
      <c r="D35" s="41" t="s">
        <v>242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104">
        <v>0</v>
      </c>
      <c r="R35" s="21"/>
      <c r="S35" s="105">
        <v>0</v>
      </c>
      <c r="T35" s="21"/>
      <c r="U35" s="21">
        <v>0</v>
      </c>
      <c r="V35" s="21">
        <v>0</v>
      </c>
      <c r="W35" s="21"/>
      <c r="X35" s="21"/>
    </row>
    <row r="36" spans="3:26" s="41" customFormat="1" ht="12" x14ac:dyDescent="0.2">
      <c r="C36" s="106" t="s">
        <v>40</v>
      </c>
      <c r="D36" s="41" t="s">
        <v>243</v>
      </c>
      <c r="E36" s="21">
        <v>7500</v>
      </c>
      <c r="F36" s="21">
        <v>7500</v>
      </c>
      <c r="G36" s="21">
        <v>7500</v>
      </c>
      <c r="H36" s="21">
        <v>7500</v>
      </c>
      <c r="I36" s="21">
        <v>7500</v>
      </c>
      <c r="J36" s="21">
        <v>7500</v>
      </c>
      <c r="K36" s="21">
        <v>7500</v>
      </c>
      <c r="L36" s="21">
        <v>7500</v>
      </c>
      <c r="M36" s="21">
        <v>7500</v>
      </c>
      <c r="N36" s="21">
        <v>7500</v>
      </c>
      <c r="O36" s="21">
        <v>7500</v>
      </c>
      <c r="P36" s="21">
        <v>7500</v>
      </c>
      <c r="Q36" s="104">
        <v>0</v>
      </c>
      <c r="R36" s="21"/>
      <c r="S36" s="105">
        <v>90000</v>
      </c>
      <c r="T36" s="21"/>
      <c r="U36" s="21">
        <v>90000</v>
      </c>
      <c r="V36" s="21">
        <v>0</v>
      </c>
      <c r="W36" s="21"/>
      <c r="X36" s="21"/>
    </row>
    <row r="37" spans="3:26" s="41" customFormat="1" ht="12" x14ac:dyDescent="0.2">
      <c r="C37" s="106" t="s">
        <v>42</v>
      </c>
      <c r="D37" s="41" t="s">
        <v>43</v>
      </c>
      <c r="E37" s="21">
        <v>2333.3333333333335</v>
      </c>
      <c r="F37" s="21">
        <v>2333.3333333333335</v>
      </c>
      <c r="G37" s="21">
        <v>2333.3333333333335</v>
      </c>
      <c r="H37" s="21">
        <v>2333.3333333333335</v>
      </c>
      <c r="I37" s="21">
        <v>2333.3333333333335</v>
      </c>
      <c r="J37" s="21">
        <v>2333.3333333333335</v>
      </c>
      <c r="K37" s="21">
        <v>2333.3333333333335</v>
      </c>
      <c r="L37" s="21">
        <v>2333.3333333333335</v>
      </c>
      <c r="M37" s="21">
        <v>2333.3333333333335</v>
      </c>
      <c r="N37" s="21">
        <v>2333.3333333333335</v>
      </c>
      <c r="O37" s="21">
        <v>2333.3333333333335</v>
      </c>
      <c r="P37" s="21">
        <v>2333.3333333333335</v>
      </c>
      <c r="Q37" s="104">
        <v>0</v>
      </c>
      <c r="R37" s="21"/>
      <c r="S37" s="105">
        <v>27999.999999999996</v>
      </c>
      <c r="T37" s="21"/>
      <c r="U37" s="21">
        <v>27999.999999999996</v>
      </c>
      <c r="V37" s="21">
        <v>0</v>
      </c>
      <c r="W37" s="21"/>
      <c r="X37" s="21"/>
    </row>
    <row r="38" spans="3:26" s="41" customFormat="1" ht="12" hidden="1" x14ac:dyDescent="0.2">
      <c r="C38" s="106" t="s">
        <v>44</v>
      </c>
      <c r="D38" s="41" t="s">
        <v>244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104">
        <v>0</v>
      </c>
      <c r="R38" s="21"/>
      <c r="S38" s="105">
        <v>0</v>
      </c>
      <c r="T38" s="21"/>
      <c r="U38" s="21">
        <v>0</v>
      </c>
      <c r="V38" s="21">
        <v>0</v>
      </c>
      <c r="W38" s="21"/>
      <c r="X38" s="21"/>
    </row>
    <row r="39" spans="3:26" s="41" customFormat="1" ht="12" hidden="1" x14ac:dyDescent="0.2">
      <c r="C39" s="106" t="s">
        <v>46</v>
      </c>
      <c r="D39" s="41" t="s">
        <v>47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104">
        <v>0</v>
      </c>
      <c r="R39" s="21"/>
      <c r="S39" s="105">
        <v>0</v>
      </c>
      <c r="T39" s="21"/>
      <c r="U39" s="21">
        <v>0</v>
      </c>
      <c r="V39" s="21">
        <v>0</v>
      </c>
      <c r="W39" s="21"/>
      <c r="X39" s="21"/>
    </row>
    <row r="40" spans="3:26" s="41" customFormat="1" ht="12" hidden="1" x14ac:dyDescent="0.2">
      <c r="C40" s="106" t="s">
        <v>48</v>
      </c>
      <c r="D40" s="41" t="s">
        <v>49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104">
        <v>0</v>
      </c>
      <c r="R40" s="21"/>
      <c r="S40" s="105">
        <v>0</v>
      </c>
      <c r="T40" s="21"/>
      <c r="U40" s="21">
        <v>0</v>
      </c>
      <c r="V40" s="21">
        <v>0</v>
      </c>
      <c r="W40" s="21"/>
      <c r="X40" s="21"/>
    </row>
    <row r="41" spans="3:26" s="41" customFormat="1" ht="12" hidden="1" x14ac:dyDescent="0.2">
      <c r="C41" s="106" t="s">
        <v>50</v>
      </c>
      <c r="D41" s="41" t="s">
        <v>245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104">
        <v>0</v>
      </c>
      <c r="R41" s="21"/>
      <c r="S41" s="105">
        <v>0</v>
      </c>
      <c r="T41" s="21"/>
      <c r="U41" s="21">
        <v>0</v>
      </c>
      <c r="V41" s="21">
        <v>0</v>
      </c>
      <c r="W41" s="21"/>
      <c r="X41" s="21"/>
    </row>
    <row r="42" spans="3:26" s="41" customFormat="1" ht="12" hidden="1" x14ac:dyDescent="0.2">
      <c r="C42" s="106" t="s">
        <v>52</v>
      </c>
      <c r="D42" s="41" t="s">
        <v>53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104">
        <v>0</v>
      </c>
      <c r="R42" s="21"/>
      <c r="S42" s="105">
        <v>0</v>
      </c>
      <c r="T42" s="21"/>
      <c r="U42" s="21">
        <v>0</v>
      </c>
      <c r="V42" s="21">
        <v>0</v>
      </c>
      <c r="W42" s="21"/>
      <c r="X42" s="21"/>
    </row>
    <row r="43" spans="3:26" s="41" customFormat="1" ht="12" hidden="1" x14ac:dyDescent="0.2">
      <c r="C43" s="106" t="s">
        <v>54</v>
      </c>
      <c r="D43" s="41" t="s">
        <v>55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104">
        <v>0</v>
      </c>
      <c r="R43" s="21"/>
      <c r="S43" s="105">
        <v>0</v>
      </c>
      <c r="T43" s="21"/>
      <c r="U43" s="21">
        <v>0</v>
      </c>
      <c r="V43" s="21">
        <v>0</v>
      </c>
      <c r="W43" s="21"/>
      <c r="X43" s="21"/>
    </row>
    <row r="44" spans="3:26" s="41" customFormat="1" ht="12" hidden="1" x14ac:dyDescent="0.2">
      <c r="C44" s="106" t="s">
        <v>56</v>
      </c>
      <c r="D44" s="41" t="s">
        <v>246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104">
        <v>0</v>
      </c>
      <c r="R44" s="21"/>
      <c r="S44" s="105">
        <v>0</v>
      </c>
      <c r="T44" s="21"/>
      <c r="U44" s="21">
        <v>0</v>
      </c>
      <c r="V44" s="21">
        <v>0</v>
      </c>
      <c r="W44" s="21"/>
      <c r="X44" s="21"/>
    </row>
    <row r="45" spans="3:26" s="41" customFormat="1" ht="12" hidden="1" x14ac:dyDescent="0.2">
      <c r="C45" s="106" t="s">
        <v>58</v>
      </c>
      <c r="D45" s="41" t="s">
        <v>59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104">
        <v>0</v>
      </c>
      <c r="R45" s="21"/>
      <c r="S45" s="105">
        <v>0</v>
      </c>
      <c r="T45" s="21"/>
      <c r="U45" s="21">
        <v>0</v>
      </c>
      <c r="V45" s="21">
        <v>0</v>
      </c>
      <c r="W45" s="21"/>
      <c r="X45" s="21"/>
    </row>
    <row r="46" spans="3:26" s="41" customFormat="1" ht="12" x14ac:dyDescent="0.2">
      <c r="C46" s="43"/>
      <c r="E46" s="48">
        <v>15500.000000000002</v>
      </c>
      <c r="F46" s="48">
        <v>49818.181818181816</v>
      </c>
      <c r="G46" s="48">
        <v>49818.181818181816</v>
      </c>
      <c r="H46" s="48">
        <v>49818.181818181816</v>
      </c>
      <c r="I46" s="48">
        <v>49818.181818181816</v>
      </c>
      <c r="J46" s="48">
        <v>49818.181818181816</v>
      </c>
      <c r="K46" s="48">
        <v>49818.181818181816</v>
      </c>
      <c r="L46" s="48">
        <v>49818.181818181816</v>
      </c>
      <c r="M46" s="48">
        <v>49818.181818181816</v>
      </c>
      <c r="N46" s="48">
        <v>49818.181818181816</v>
      </c>
      <c r="O46" s="48">
        <v>49818.181818181816</v>
      </c>
      <c r="P46" s="48">
        <v>49818.181818181816</v>
      </c>
      <c r="Q46" s="119">
        <v>0</v>
      </c>
      <c r="R46" s="21"/>
      <c r="S46" s="110">
        <v>563500</v>
      </c>
      <c r="T46" s="21"/>
      <c r="U46" s="48">
        <v>563500</v>
      </c>
      <c r="V46" s="48">
        <v>0</v>
      </c>
      <c r="W46" s="21"/>
      <c r="X46" s="21"/>
      <c r="Z46" s="41" t="s">
        <v>247</v>
      </c>
    </row>
    <row r="47" spans="3:26" s="41" customFormat="1" ht="12" x14ac:dyDescent="0.2">
      <c r="C47" s="44" t="s">
        <v>60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118"/>
      <c r="R47" s="21"/>
      <c r="S47" s="105"/>
      <c r="T47" s="21"/>
      <c r="U47" s="21"/>
      <c r="V47" s="21"/>
      <c r="W47" s="21"/>
      <c r="X47" s="21"/>
    </row>
    <row r="48" spans="3:26" s="41" customFormat="1" ht="12" x14ac:dyDescent="0.2">
      <c r="C48" s="106" t="s">
        <v>61</v>
      </c>
      <c r="D48" s="41" t="s">
        <v>62</v>
      </c>
      <c r="E48" s="21">
        <v>396</v>
      </c>
      <c r="F48" s="21">
        <v>396</v>
      </c>
      <c r="G48" s="21">
        <v>396</v>
      </c>
      <c r="H48" s="21">
        <v>396</v>
      </c>
      <c r="I48" s="21">
        <v>396</v>
      </c>
      <c r="J48" s="21">
        <v>396</v>
      </c>
      <c r="K48" s="21">
        <v>396</v>
      </c>
      <c r="L48" s="21">
        <v>396</v>
      </c>
      <c r="M48" s="21">
        <v>396</v>
      </c>
      <c r="N48" s="21">
        <v>396</v>
      </c>
      <c r="O48" s="21">
        <v>396</v>
      </c>
      <c r="P48" s="21">
        <v>396</v>
      </c>
      <c r="Q48" s="104">
        <v>0</v>
      </c>
      <c r="R48" s="21"/>
      <c r="S48" s="105">
        <v>4752</v>
      </c>
      <c r="T48" s="21"/>
      <c r="U48" s="21">
        <v>4752</v>
      </c>
      <c r="V48" s="21">
        <v>0</v>
      </c>
      <c r="W48" s="21"/>
      <c r="X48" s="21"/>
    </row>
    <row r="49" spans="3:25" s="41" customFormat="1" ht="12" x14ac:dyDescent="0.2">
      <c r="C49" s="106" t="s">
        <v>63</v>
      </c>
      <c r="D49" s="41" t="s">
        <v>64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104">
        <v>0</v>
      </c>
      <c r="R49" s="21"/>
      <c r="S49" s="105">
        <v>0</v>
      </c>
      <c r="T49" s="21"/>
      <c r="U49" s="21">
        <v>0</v>
      </c>
      <c r="V49" s="21">
        <v>0</v>
      </c>
      <c r="W49" s="21"/>
      <c r="X49" s="21"/>
    </row>
    <row r="50" spans="3:25" s="41" customFormat="1" ht="12" x14ac:dyDescent="0.2">
      <c r="C50" s="106" t="s">
        <v>65</v>
      </c>
      <c r="D50" s="41" t="s">
        <v>66</v>
      </c>
      <c r="E50" s="21">
        <v>108</v>
      </c>
      <c r="F50" s="21">
        <v>108</v>
      </c>
      <c r="G50" s="21">
        <v>108</v>
      </c>
      <c r="H50" s="21">
        <v>108</v>
      </c>
      <c r="I50" s="21">
        <v>108</v>
      </c>
      <c r="J50" s="21">
        <v>108</v>
      </c>
      <c r="K50" s="21">
        <v>108</v>
      </c>
      <c r="L50" s="21">
        <v>108</v>
      </c>
      <c r="M50" s="21">
        <v>108</v>
      </c>
      <c r="N50" s="21">
        <v>108</v>
      </c>
      <c r="O50" s="21">
        <v>108</v>
      </c>
      <c r="P50" s="21">
        <v>108</v>
      </c>
      <c r="Q50" s="104">
        <v>0</v>
      </c>
      <c r="R50" s="21"/>
      <c r="S50" s="105">
        <v>1296</v>
      </c>
      <c r="T50" s="21"/>
      <c r="U50" s="21">
        <v>1296</v>
      </c>
      <c r="V50" s="21">
        <v>0</v>
      </c>
      <c r="W50" s="21"/>
      <c r="X50" s="21"/>
    </row>
    <row r="51" spans="3:25" s="41" customFormat="1" ht="12" x14ac:dyDescent="0.2">
      <c r="C51" s="106" t="s">
        <v>67</v>
      </c>
      <c r="D51" s="41" t="s">
        <v>68</v>
      </c>
      <c r="E51" s="21">
        <v>36</v>
      </c>
      <c r="F51" s="21">
        <v>36</v>
      </c>
      <c r="G51" s="21">
        <v>36</v>
      </c>
      <c r="H51" s="21">
        <v>36</v>
      </c>
      <c r="I51" s="21">
        <v>36</v>
      </c>
      <c r="J51" s="21">
        <v>36</v>
      </c>
      <c r="K51" s="21">
        <v>36</v>
      </c>
      <c r="L51" s="21">
        <v>36</v>
      </c>
      <c r="M51" s="21">
        <v>36</v>
      </c>
      <c r="N51" s="21">
        <v>36</v>
      </c>
      <c r="O51" s="21">
        <v>36</v>
      </c>
      <c r="P51" s="21">
        <v>36</v>
      </c>
      <c r="Q51" s="104">
        <v>0</v>
      </c>
      <c r="R51" s="21"/>
      <c r="S51" s="105">
        <v>432</v>
      </c>
      <c r="T51" s="21"/>
      <c r="U51" s="21">
        <v>432</v>
      </c>
      <c r="V51" s="21">
        <v>0</v>
      </c>
      <c r="W51" s="21"/>
      <c r="X51" s="21"/>
    </row>
    <row r="52" spans="3:25" s="41" customFormat="1" ht="12" hidden="1" x14ac:dyDescent="0.2">
      <c r="C52" s="106" t="s">
        <v>69</v>
      </c>
      <c r="D52" s="41" t="s">
        <v>70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104">
        <v>0</v>
      </c>
      <c r="R52" s="21"/>
      <c r="S52" s="105">
        <v>0</v>
      </c>
      <c r="T52" s="21"/>
      <c r="U52" s="21">
        <v>0</v>
      </c>
      <c r="V52" s="21">
        <v>0</v>
      </c>
      <c r="W52" s="21"/>
      <c r="X52" s="21"/>
      <c r="Y52" s="41" t="s">
        <v>248</v>
      </c>
    </row>
    <row r="53" spans="3:25" s="41" customFormat="1" ht="12" hidden="1" x14ac:dyDescent="0.2">
      <c r="C53" s="106" t="s">
        <v>71</v>
      </c>
      <c r="D53" s="41" t="s">
        <v>72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104">
        <v>0</v>
      </c>
      <c r="R53" s="21"/>
      <c r="S53" s="105">
        <v>0</v>
      </c>
      <c r="T53" s="21"/>
      <c r="U53" s="21">
        <v>0</v>
      </c>
      <c r="V53" s="21">
        <v>0</v>
      </c>
      <c r="W53" s="21"/>
      <c r="X53" s="21"/>
    </row>
    <row r="54" spans="3:25" s="41" customFormat="1" ht="12" x14ac:dyDescent="0.2">
      <c r="C54" s="106" t="s">
        <v>73</v>
      </c>
      <c r="D54" s="41" t="s">
        <v>74</v>
      </c>
      <c r="E54" s="21">
        <v>1657.5</v>
      </c>
      <c r="F54" s="21">
        <v>11695.56818181818</v>
      </c>
      <c r="G54" s="21">
        <v>11695.56818181818</v>
      </c>
      <c r="H54" s="21">
        <v>11695.56818181818</v>
      </c>
      <c r="I54" s="21">
        <v>11695.56818181818</v>
      </c>
      <c r="J54" s="21">
        <v>11695.56818181818</v>
      </c>
      <c r="K54" s="21">
        <v>11695.56818181818</v>
      </c>
      <c r="L54" s="21">
        <v>11695.56818181818</v>
      </c>
      <c r="M54" s="21">
        <v>11695.56818181818</v>
      </c>
      <c r="N54" s="21">
        <v>11695.56818181818</v>
      </c>
      <c r="O54" s="21">
        <v>11695.56818181818</v>
      </c>
      <c r="P54" s="21">
        <v>11695.56818181818</v>
      </c>
      <c r="Q54" s="104">
        <v>0</v>
      </c>
      <c r="R54" s="21"/>
      <c r="S54" s="105">
        <v>130308.74999999996</v>
      </c>
      <c r="T54" s="21"/>
      <c r="U54" s="21">
        <v>130308.74999999996</v>
      </c>
      <c r="V54" s="21">
        <v>0</v>
      </c>
      <c r="W54" s="21"/>
      <c r="X54" s="21"/>
    </row>
    <row r="55" spans="3:25" s="41" customFormat="1" ht="12" hidden="1" x14ac:dyDescent="0.2">
      <c r="C55" s="106" t="s">
        <v>75</v>
      </c>
      <c r="D55" s="41" t="s">
        <v>76</v>
      </c>
      <c r="E55" s="120">
        <v>0</v>
      </c>
      <c r="F55" s="120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  <c r="L55" s="120">
        <v>0</v>
      </c>
      <c r="M55" s="120">
        <v>0</v>
      </c>
      <c r="N55" s="120">
        <v>0</v>
      </c>
      <c r="O55" s="120">
        <v>0</v>
      </c>
      <c r="P55" s="120">
        <v>0</v>
      </c>
      <c r="Q55" s="104">
        <v>0</v>
      </c>
      <c r="R55" s="21"/>
      <c r="S55" s="105">
        <v>0</v>
      </c>
      <c r="T55" s="21"/>
      <c r="U55" s="21">
        <v>0</v>
      </c>
      <c r="V55" s="21">
        <v>0</v>
      </c>
      <c r="W55" s="21"/>
      <c r="X55" s="21"/>
      <c r="Y55" s="41" t="s">
        <v>248</v>
      </c>
    </row>
    <row r="56" spans="3:25" s="41" customFormat="1" ht="12" x14ac:dyDescent="0.2">
      <c r="C56" s="106" t="s">
        <v>77</v>
      </c>
      <c r="D56" s="41" t="s">
        <v>78</v>
      </c>
      <c r="E56" s="21">
        <v>465</v>
      </c>
      <c r="F56" s="21">
        <v>465</v>
      </c>
      <c r="G56" s="21">
        <v>465</v>
      </c>
      <c r="H56" s="21">
        <v>465</v>
      </c>
      <c r="I56" s="21">
        <v>465</v>
      </c>
      <c r="J56" s="21">
        <v>465</v>
      </c>
      <c r="K56" s="21">
        <v>465</v>
      </c>
      <c r="L56" s="21">
        <v>465</v>
      </c>
      <c r="M56" s="21">
        <v>465</v>
      </c>
      <c r="N56" s="21">
        <v>465</v>
      </c>
      <c r="O56" s="21">
        <v>465</v>
      </c>
      <c r="P56" s="21">
        <v>465</v>
      </c>
      <c r="Q56" s="104">
        <v>0</v>
      </c>
      <c r="R56" s="21"/>
      <c r="S56" s="105">
        <v>5580</v>
      </c>
      <c r="T56" s="21"/>
      <c r="U56" s="21">
        <v>5580</v>
      </c>
      <c r="V56" s="21">
        <v>0</v>
      </c>
      <c r="W56" s="21"/>
      <c r="X56" s="21"/>
    </row>
    <row r="57" spans="3:25" s="41" customFormat="1" ht="12" x14ac:dyDescent="0.2">
      <c r="C57" s="106" t="s">
        <v>79</v>
      </c>
      <c r="D57" s="41" t="s">
        <v>80</v>
      </c>
      <c r="E57" s="21">
        <v>682.5</v>
      </c>
      <c r="F57" s="21">
        <v>682.5</v>
      </c>
      <c r="G57" s="21">
        <v>682.5</v>
      </c>
      <c r="H57" s="21">
        <v>682.5</v>
      </c>
      <c r="I57" s="21">
        <v>682.5</v>
      </c>
      <c r="J57" s="21">
        <v>682.5</v>
      </c>
      <c r="K57" s="21">
        <v>682.5</v>
      </c>
      <c r="L57" s="21">
        <v>682.5</v>
      </c>
      <c r="M57" s="21">
        <v>682.5</v>
      </c>
      <c r="N57" s="21">
        <v>682.5</v>
      </c>
      <c r="O57" s="21">
        <v>682.5</v>
      </c>
      <c r="P57" s="21">
        <v>682.5</v>
      </c>
      <c r="Q57" s="104">
        <v>0</v>
      </c>
      <c r="R57" s="21"/>
      <c r="S57" s="105">
        <v>8190</v>
      </c>
      <c r="T57" s="21"/>
      <c r="U57" s="21">
        <v>8190</v>
      </c>
      <c r="V57" s="21">
        <v>0</v>
      </c>
      <c r="W57" s="21"/>
      <c r="X57" s="21"/>
    </row>
    <row r="58" spans="3:25" s="41" customFormat="1" ht="12" x14ac:dyDescent="0.2">
      <c r="C58" s="106" t="s">
        <v>81</v>
      </c>
      <c r="D58" s="41" t="s">
        <v>82</v>
      </c>
      <c r="E58" s="21">
        <v>82.166666666666671</v>
      </c>
      <c r="F58" s="21">
        <v>579.780303030303</v>
      </c>
      <c r="G58" s="21">
        <v>579.780303030303</v>
      </c>
      <c r="H58" s="21">
        <v>579.780303030303</v>
      </c>
      <c r="I58" s="21">
        <v>579.780303030303</v>
      </c>
      <c r="J58" s="21">
        <v>579.780303030303</v>
      </c>
      <c r="K58" s="21">
        <v>579.780303030303</v>
      </c>
      <c r="L58" s="21">
        <v>579.780303030303</v>
      </c>
      <c r="M58" s="21">
        <v>579.780303030303</v>
      </c>
      <c r="N58" s="21">
        <v>579.780303030303</v>
      </c>
      <c r="O58" s="21">
        <v>579.780303030303</v>
      </c>
      <c r="P58" s="21">
        <v>579.780303030303</v>
      </c>
      <c r="Q58" s="104">
        <v>0</v>
      </c>
      <c r="R58" s="21"/>
      <c r="S58" s="105">
        <v>6459.75</v>
      </c>
      <c r="T58" s="21"/>
      <c r="U58" s="21">
        <v>6459.75</v>
      </c>
      <c r="V58" s="21">
        <v>0</v>
      </c>
      <c r="W58" s="21"/>
      <c r="X58" s="21"/>
    </row>
    <row r="59" spans="3:25" s="41" customFormat="1" ht="12" hidden="1" x14ac:dyDescent="0.2">
      <c r="C59" s="106" t="s">
        <v>83</v>
      </c>
      <c r="D59" s="41" t="s">
        <v>84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104">
        <v>0</v>
      </c>
      <c r="R59" s="21"/>
      <c r="S59" s="105">
        <v>0</v>
      </c>
      <c r="T59" s="21"/>
      <c r="U59" s="21">
        <v>0</v>
      </c>
      <c r="V59" s="21">
        <v>0</v>
      </c>
      <c r="W59" s="21"/>
      <c r="X59" s="21"/>
      <c r="Y59" s="41" t="s">
        <v>248</v>
      </c>
    </row>
    <row r="60" spans="3:25" s="41" customFormat="1" ht="12" x14ac:dyDescent="0.2">
      <c r="C60" s="106" t="s">
        <v>85</v>
      </c>
      <c r="D60" s="41" t="s">
        <v>86</v>
      </c>
      <c r="E60" s="21">
        <v>108.75</v>
      </c>
      <c r="F60" s="21">
        <v>108.75</v>
      </c>
      <c r="G60" s="21">
        <v>108.75</v>
      </c>
      <c r="H60" s="21">
        <v>108.75</v>
      </c>
      <c r="I60" s="21">
        <v>108.75</v>
      </c>
      <c r="J60" s="21">
        <v>108.75</v>
      </c>
      <c r="K60" s="21">
        <v>108.75</v>
      </c>
      <c r="L60" s="21">
        <v>108.75</v>
      </c>
      <c r="M60" s="21">
        <v>108.75</v>
      </c>
      <c r="N60" s="21">
        <v>108.75</v>
      </c>
      <c r="O60" s="21">
        <v>108.75</v>
      </c>
      <c r="P60" s="21">
        <v>108.75</v>
      </c>
      <c r="Q60" s="104">
        <v>0</v>
      </c>
      <c r="R60" s="21"/>
      <c r="S60" s="105">
        <v>1305</v>
      </c>
      <c r="T60" s="21"/>
      <c r="U60" s="21">
        <v>1305</v>
      </c>
      <c r="V60" s="21">
        <v>0</v>
      </c>
      <c r="W60" s="21"/>
      <c r="X60" s="21"/>
    </row>
    <row r="61" spans="3:25" s="41" customFormat="1" ht="12" x14ac:dyDescent="0.2">
      <c r="C61" s="106" t="s">
        <v>87</v>
      </c>
      <c r="D61" s="41" t="s">
        <v>88</v>
      </c>
      <c r="E61" s="21">
        <v>33.833333333333343</v>
      </c>
      <c r="F61" s="21">
        <v>33.833333333333343</v>
      </c>
      <c r="G61" s="21">
        <v>33.833333333333343</v>
      </c>
      <c r="H61" s="21">
        <v>33.833333333333343</v>
      </c>
      <c r="I61" s="21">
        <v>33.833333333333343</v>
      </c>
      <c r="J61" s="21">
        <v>33.833333333333343</v>
      </c>
      <c r="K61" s="21">
        <v>33.833333333333343</v>
      </c>
      <c r="L61" s="21">
        <v>33.833333333333343</v>
      </c>
      <c r="M61" s="21">
        <v>33.833333333333343</v>
      </c>
      <c r="N61" s="21">
        <v>33.833333333333343</v>
      </c>
      <c r="O61" s="21">
        <v>33.833333333333343</v>
      </c>
      <c r="P61" s="21">
        <v>33.833333333333343</v>
      </c>
      <c r="Q61" s="104">
        <v>0</v>
      </c>
      <c r="R61" s="21"/>
      <c r="S61" s="105">
        <v>406.00000000000023</v>
      </c>
      <c r="T61" s="21"/>
      <c r="U61" s="21">
        <v>406.00000000000023</v>
      </c>
      <c r="V61" s="21">
        <v>0</v>
      </c>
      <c r="W61" s="21"/>
      <c r="X61" s="21"/>
    </row>
    <row r="62" spans="3:25" s="41" customFormat="1" ht="12" x14ac:dyDescent="0.2">
      <c r="C62" s="106" t="s">
        <v>89</v>
      </c>
      <c r="D62" s="41" t="s">
        <v>90</v>
      </c>
      <c r="E62" s="21">
        <v>107.15151515151517</v>
      </c>
      <c r="F62" s="21">
        <v>756.07713498622581</v>
      </c>
      <c r="G62" s="21">
        <v>756.07713498622581</v>
      </c>
      <c r="H62" s="21">
        <v>756.07713498622581</v>
      </c>
      <c r="I62" s="21">
        <v>756.07713498622581</v>
      </c>
      <c r="J62" s="21">
        <v>756.07713498622581</v>
      </c>
      <c r="K62" s="21">
        <v>756.07713498622581</v>
      </c>
      <c r="L62" s="21">
        <v>756.07713498622581</v>
      </c>
      <c r="M62" s="21">
        <v>756.07713498622581</v>
      </c>
      <c r="N62" s="21">
        <v>756.07713498622581</v>
      </c>
      <c r="O62" s="21">
        <v>756.07713498622581</v>
      </c>
      <c r="P62" s="21">
        <v>756.07713498622581</v>
      </c>
      <c r="Q62" s="104">
        <v>0</v>
      </c>
      <c r="R62" s="21"/>
      <c r="S62" s="105">
        <v>8424</v>
      </c>
      <c r="T62" s="21"/>
      <c r="U62" s="21">
        <v>8424</v>
      </c>
      <c r="V62" s="21">
        <v>0</v>
      </c>
      <c r="W62" s="21"/>
      <c r="X62" s="21"/>
    </row>
    <row r="63" spans="3:25" s="41" customFormat="1" ht="12" hidden="1" x14ac:dyDescent="0.2">
      <c r="C63" s="106" t="s">
        <v>91</v>
      </c>
      <c r="D63" s="41" t="s">
        <v>92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104">
        <v>0</v>
      </c>
      <c r="R63" s="21"/>
      <c r="S63" s="105">
        <v>0</v>
      </c>
      <c r="T63" s="21"/>
      <c r="U63" s="21">
        <v>0</v>
      </c>
      <c r="V63" s="21">
        <v>0</v>
      </c>
      <c r="W63" s="21"/>
      <c r="X63" s="21"/>
      <c r="Y63" s="41" t="s">
        <v>249</v>
      </c>
    </row>
    <row r="64" spans="3:25" s="41" customFormat="1" ht="12" x14ac:dyDescent="0.2">
      <c r="C64" s="106" t="s">
        <v>93</v>
      </c>
      <c r="D64" s="41" t="s">
        <v>94</v>
      </c>
      <c r="E64" s="21">
        <v>78</v>
      </c>
      <c r="F64" s="21">
        <v>78</v>
      </c>
      <c r="G64" s="21">
        <v>78</v>
      </c>
      <c r="H64" s="21">
        <v>78</v>
      </c>
      <c r="I64" s="21">
        <v>78</v>
      </c>
      <c r="J64" s="21">
        <v>78</v>
      </c>
      <c r="K64" s="21">
        <v>78</v>
      </c>
      <c r="L64" s="21">
        <v>78</v>
      </c>
      <c r="M64" s="21">
        <v>78</v>
      </c>
      <c r="N64" s="21">
        <v>78</v>
      </c>
      <c r="O64" s="21">
        <v>78</v>
      </c>
      <c r="P64" s="21">
        <v>78</v>
      </c>
      <c r="Q64" s="104">
        <v>0</v>
      </c>
      <c r="R64" s="21"/>
      <c r="S64" s="105">
        <v>936</v>
      </c>
      <c r="T64" s="21"/>
      <c r="U64" s="21">
        <v>936</v>
      </c>
      <c r="V64" s="21">
        <v>0</v>
      </c>
      <c r="W64" s="21"/>
      <c r="X64" s="21"/>
    </row>
    <row r="65" spans="3:29" s="41" customFormat="1" ht="12" x14ac:dyDescent="0.2">
      <c r="C65" s="106" t="s">
        <v>95</v>
      </c>
      <c r="D65" s="41" t="s">
        <v>96</v>
      </c>
      <c r="E65" s="21">
        <v>70.000000000000014</v>
      </c>
      <c r="F65" s="21">
        <v>70.000000000000014</v>
      </c>
      <c r="G65" s="21">
        <v>70.000000000000014</v>
      </c>
      <c r="H65" s="21">
        <v>70.000000000000014</v>
      </c>
      <c r="I65" s="21">
        <v>70.000000000000014</v>
      </c>
      <c r="J65" s="21">
        <v>70.000000000000014</v>
      </c>
      <c r="K65" s="21">
        <v>70.000000000000014</v>
      </c>
      <c r="L65" s="21">
        <v>70.000000000000014</v>
      </c>
      <c r="M65" s="21">
        <v>70.000000000000014</v>
      </c>
      <c r="N65" s="21">
        <v>70.000000000000014</v>
      </c>
      <c r="O65" s="21">
        <v>70.000000000000014</v>
      </c>
      <c r="P65" s="21">
        <v>70.000000000000014</v>
      </c>
      <c r="Q65" s="104">
        <v>0</v>
      </c>
      <c r="R65" s="21"/>
      <c r="S65" s="105">
        <v>840.00000000000011</v>
      </c>
      <c r="T65" s="21"/>
      <c r="U65" s="21">
        <v>840.00000000000011</v>
      </c>
      <c r="V65" s="21">
        <v>0</v>
      </c>
      <c r="W65" s="21"/>
      <c r="X65" s="21"/>
    </row>
    <row r="66" spans="3:29" s="41" customFormat="1" ht="12" x14ac:dyDescent="0.2">
      <c r="C66" s="106" t="s">
        <v>97</v>
      </c>
      <c r="D66" s="41" t="s">
        <v>98</v>
      </c>
      <c r="E66" s="21">
        <v>241.3125</v>
      </c>
      <c r="F66" s="21">
        <v>241.3125</v>
      </c>
      <c r="G66" s="21">
        <v>241.3125</v>
      </c>
      <c r="H66" s="21">
        <v>241.3125</v>
      </c>
      <c r="I66" s="21">
        <v>241.3125</v>
      </c>
      <c r="J66" s="21">
        <v>241.3125</v>
      </c>
      <c r="K66" s="21">
        <v>241.3125</v>
      </c>
      <c r="L66" s="21">
        <v>241.3125</v>
      </c>
      <c r="M66" s="21">
        <v>241.3125</v>
      </c>
      <c r="N66" s="21">
        <v>241.3125</v>
      </c>
      <c r="O66" s="21">
        <v>241.3125</v>
      </c>
      <c r="P66" s="21">
        <v>241.3125</v>
      </c>
      <c r="Q66" s="104">
        <v>0</v>
      </c>
      <c r="R66" s="21"/>
      <c r="S66" s="105">
        <v>2895.75</v>
      </c>
      <c r="T66" s="21"/>
      <c r="U66" s="21">
        <v>2895.75</v>
      </c>
      <c r="V66" s="21">
        <v>0</v>
      </c>
      <c r="W66" s="21"/>
      <c r="X66" s="21"/>
    </row>
    <row r="67" spans="3:29" s="41" customFormat="1" ht="12" x14ac:dyDescent="0.2">
      <c r="C67" s="106" t="s">
        <v>99</v>
      </c>
      <c r="D67" s="41" t="s">
        <v>100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104">
        <v>0</v>
      </c>
      <c r="R67" s="21"/>
      <c r="S67" s="105">
        <v>0</v>
      </c>
      <c r="T67" s="21"/>
      <c r="U67" s="21">
        <v>0</v>
      </c>
      <c r="V67" s="21">
        <v>0</v>
      </c>
      <c r="W67" s="21"/>
      <c r="X67" s="21"/>
    </row>
    <row r="68" spans="3:29" s="41" customFormat="1" ht="12" x14ac:dyDescent="0.2">
      <c r="C68" s="106" t="s">
        <v>101</v>
      </c>
      <c r="D68" s="41" t="s">
        <v>102</v>
      </c>
      <c r="E68" s="21">
        <v>48.75</v>
      </c>
      <c r="F68" s="21">
        <v>48.75</v>
      </c>
      <c r="G68" s="21">
        <v>48.75</v>
      </c>
      <c r="H68" s="21">
        <v>48.75</v>
      </c>
      <c r="I68" s="21">
        <v>48.75</v>
      </c>
      <c r="J68" s="21">
        <v>48.75</v>
      </c>
      <c r="K68" s="21">
        <v>48.75</v>
      </c>
      <c r="L68" s="21">
        <v>48.75</v>
      </c>
      <c r="M68" s="21">
        <v>48.75</v>
      </c>
      <c r="N68" s="21">
        <v>48.75</v>
      </c>
      <c r="O68" s="21">
        <v>48.75</v>
      </c>
      <c r="P68" s="21">
        <v>48.75</v>
      </c>
      <c r="Q68" s="104">
        <v>0</v>
      </c>
      <c r="R68" s="21"/>
      <c r="S68" s="105">
        <v>585</v>
      </c>
      <c r="T68" s="21"/>
      <c r="U68" s="21">
        <v>585</v>
      </c>
      <c r="V68" s="21">
        <v>0</v>
      </c>
      <c r="W68" s="21"/>
      <c r="X68" s="21"/>
    </row>
    <row r="69" spans="3:29" s="41" customFormat="1" ht="12" x14ac:dyDescent="0.2">
      <c r="C69" s="106" t="s">
        <v>103</v>
      </c>
      <c r="D69" s="41" t="s">
        <v>104</v>
      </c>
      <c r="E69" s="21">
        <v>15.166666666666666</v>
      </c>
      <c r="F69" s="21">
        <v>15.166666666666666</v>
      </c>
      <c r="G69" s="21">
        <v>15.166666666666666</v>
      </c>
      <c r="H69" s="21">
        <v>15.166666666666666</v>
      </c>
      <c r="I69" s="21">
        <v>15.166666666666666</v>
      </c>
      <c r="J69" s="21">
        <v>15.166666666666666</v>
      </c>
      <c r="K69" s="21">
        <v>15.166666666666666</v>
      </c>
      <c r="L69" s="21">
        <v>15.166666666666666</v>
      </c>
      <c r="M69" s="21">
        <v>15.166666666666666</v>
      </c>
      <c r="N69" s="21">
        <v>15.166666666666666</v>
      </c>
      <c r="O69" s="21">
        <v>15.166666666666666</v>
      </c>
      <c r="P69" s="21">
        <v>15.166666666666666</v>
      </c>
      <c r="Q69" s="104">
        <v>0</v>
      </c>
      <c r="R69" s="21"/>
      <c r="S69" s="105">
        <v>181.99999999999997</v>
      </c>
      <c r="T69" s="21"/>
      <c r="U69" s="21">
        <v>181.99999999999997</v>
      </c>
      <c r="V69" s="21">
        <v>0</v>
      </c>
      <c r="W69" s="21"/>
      <c r="X69" s="21"/>
    </row>
    <row r="70" spans="3:29" s="41" customFormat="1" ht="12" x14ac:dyDescent="0.2">
      <c r="C70" s="106" t="s">
        <v>105</v>
      </c>
      <c r="D70" s="41" t="s">
        <v>106</v>
      </c>
      <c r="E70" s="21">
        <v>9236.5833333333339</v>
      </c>
      <c r="F70" s="21">
        <v>9236.5833333333339</v>
      </c>
      <c r="G70" s="21">
        <v>9236.5833333333339</v>
      </c>
      <c r="H70" s="21">
        <v>9236.5833333333339</v>
      </c>
      <c r="I70" s="21">
        <v>9236.5833333333339</v>
      </c>
      <c r="J70" s="21">
        <v>9236.5833333333339</v>
      </c>
      <c r="K70" s="21">
        <v>9236.5833333333339</v>
      </c>
      <c r="L70" s="21">
        <v>9236.5833333333339</v>
      </c>
      <c r="M70" s="21">
        <v>9236.5833333333339</v>
      </c>
      <c r="N70" s="21">
        <v>9236.5833333333339</v>
      </c>
      <c r="O70" s="21">
        <v>9236.5833333333339</v>
      </c>
      <c r="P70" s="21">
        <v>9236.5833333333339</v>
      </c>
      <c r="Q70" s="104">
        <v>0</v>
      </c>
      <c r="R70" s="21"/>
      <c r="S70" s="105">
        <v>110838.99999999999</v>
      </c>
      <c r="T70" s="21"/>
      <c r="U70" s="21">
        <v>110838.99999999999</v>
      </c>
      <c r="V70" s="21">
        <v>0</v>
      </c>
      <c r="W70" s="21"/>
      <c r="X70" s="21"/>
    </row>
    <row r="71" spans="3:29" s="41" customFormat="1" ht="12" x14ac:dyDescent="0.2">
      <c r="C71" s="106" t="s">
        <v>107</v>
      </c>
      <c r="D71" s="41" t="s">
        <v>108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104">
        <v>0</v>
      </c>
      <c r="R71" s="21"/>
      <c r="S71" s="105">
        <v>0</v>
      </c>
      <c r="T71" s="21"/>
      <c r="U71" s="21">
        <v>0</v>
      </c>
      <c r="V71" s="21">
        <v>0</v>
      </c>
      <c r="W71" s="21"/>
      <c r="X71" s="21"/>
    </row>
    <row r="72" spans="3:29" s="41" customFormat="1" ht="12" x14ac:dyDescent="0.2">
      <c r="C72" s="106" t="s">
        <v>109</v>
      </c>
      <c r="D72" s="41" t="s">
        <v>110</v>
      </c>
      <c r="E72" s="21">
        <v>1215</v>
      </c>
      <c r="F72" s="21">
        <v>1215</v>
      </c>
      <c r="G72" s="21">
        <v>1215</v>
      </c>
      <c r="H72" s="21">
        <v>1215</v>
      </c>
      <c r="I72" s="21">
        <v>1215</v>
      </c>
      <c r="J72" s="21">
        <v>1215</v>
      </c>
      <c r="K72" s="21">
        <v>1215</v>
      </c>
      <c r="L72" s="21">
        <v>1215</v>
      </c>
      <c r="M72" s="21">
        <v>1215</v>
      </c>
      <c r="N72" s="21">
        <v>1215</v>
      </c>
      <c r="O72" s="21">
        <v>1215</v>
      </c>
      <c r="P72" s="21">
        <v>1215</v>
      </c>
      <c r="Q72" s="104">
        <v>0</v>
      </c>
      <c r="R72" s="21"/>
      <c r="S72" s="105">
        <v>14580</v>
      </c>
      <c r="T72" s="21"/>
      <c r="U72" s="21">
        <v>14580</v>
      </c>
      <c r="V72" s="21">
        <v>0</v>
      </c>
      <c r="W72" s="21"/>
      <c r="X72" s="21"/>
    </row>
    <row r="73" spans="3:29" s="41" customFormat="1" ht="12" x14ac:dyDescent="0.2">
      <c r="C73" s="106" t="s">
        <v>111</v>
      </c>
      <c r="D73" s="41" t="s">
        <v>112</v>
      </c>
      <c r="E73" s="21">
        <v>405</v>
      </c>
      <c r="F73" s="21">
        <v>405</v>
      </c>
      <c r="G73" s="21">
        <v>405</v>
      </c>
      <c r="H73" s="21">
        <v>405</v>
      </c>
      <c r="I73" s="21">
        <v>405</v>
      </c>
      <c r="J73" s="21">
        <v>405</v>
      </c>
      <c r="K73" s="21">
        <v>405</v>
      </c>
      <c r="L73" s="21">
        <v>405</v>
      </c>
      <c r="M73" s="21">
        <v>405</v>
      </c>
      <c r="N73" s="21">
        <v>405</v>
      </c>
      <c r="O73" s="21">
        <v>405</v>
      </c>
      <c r="P73" s="21">
        <v>405</v>
      </c>
      <c r="Q73" s="104">
        <v>0</v>
      </c>
      <c r="R73" s="21"/>
      <c r="S73" s="105">
        <v>4860</v>
      </c>
      <c r="T73" s="21"/>
      <c r="U73" s="21">
        <v>4860</v>
      </c>
      <c r="V73" s="21">
        <v>0</v>
      </c>
      <c r="W73" s="21"/>
      <c r="X73" s="21"/>
    </row>
    <row r="74" spans="3:29" s="41" customFormat="1" ht="12" x14ac:dyDescent="0.2">
      <c r="C74" s="43"/>
      <c r="E74" s="48">
        <v>14986.714015151516</v>
      </c>
      <c r="F74" s="48">
        <v>26171.321453168042</v>
      </c>
      <c r="G74" s="48">
        <v>26171.321453168042</v>
      </c>
      <c r="H74" s="48">
        <v>26171.321453168042</v>
      </c>
      <c r="I74" s="48">
        <v>26171.321453168042</v>
      </c>
      <c r="J74" s="48">
        <v>26171.321453168042</v>
      </c>
      <c r="K74" s="48">
        <v>26171.321453168042</v>
      </c>
      <c r="L74" s="48">
        <v>26171.321453168042</v>
      </c>
      <c r="M74" s="48">
        <v>26171.321453168042</v>
      </c>
      <c r="N74" s="48">
        <v>26171.321453168042</v>
      </c>
      <c r="O74" s="48">
        <v>26171.321453168042</v>
      </c>
      <c r="P74" s="48">
        <v>26171.321453168042</v>
      </c>
      <c r="Q74" s="109">
        <v>0</v>
      </c>
      <c r="R74" s="21"/>
      <c r="S74" s="110">
        <v>302871.24999999994</v>
      </c>
      <c r="T74" s="48"/>
      <c r="U74" s="48">
        <v>302871.24999999994</v>
      </c>
      <c r="V74" s="48">
        <v>0</v>
      </c>
      <c r="W74" s="21"/>
      <c r="Z74" s="41" t="s">
        <v>247</v>
      </c>
    </row>
    <row r="75" spans="3:29" s="41" customFormat="1" ht="12" x14ac:dyDescent="0.2">
      <c r="C75" s="44" t="s">
        <v>113</v>
      </c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118"/>
      <c r="R75" s="21"/>
      <c r="S75" s="105"/>
      <c r="T75" s="21"/>
      <c r="U75" s="21"/>
      <c r="V75" s="21"/>
      <c r="W75" s="21"/>
      <c r="X75" s="21"/>
    </row>
    <row r="76" spans="3:29" s="41" customFormat="1" ht="12" x14ac:dyDescent="0.2">
      <c r="C76" s="106" t="s">
        <v>114</v>
      </c>
      <c r="D76" s="41" t="s">
        <v>115</v>
      </c>
      <c r="E76" s="21">
        <v>10987.59191666667</v>
      </c>
      <c r="F76" s="21">
        <v>10987.59191666667</v>
      </c>
      <c r="G76" s="21">
        <v>10987.59191666667</v>
      </c>
      <c r="H76" s="21">
        <v>10987.59191666667</v>
      </c>
      <c r="I76" s="21">
        <v>10987.59191666667</v>
      </c>
      <c r="J76" s="21">
        <v>10987.59191666667</v>
      </c>
      <c r="K76" s="21">
        <v>10987.59191666667</v>
      </c>
      <c r="L76" s="21">
        <v>10987.59191666667</v>
      </c>
      <c r="M76" s="21">
        <v>10987.59191666667</v>
      </c>
      <c r="N76" s="21">
        <v>10987.59191666667</v>
      </c>
      <c r="O76" s="21">
        <v>10987.59191666667</v>
      </c>
      <c r="P76" s="21">
        <v>10987.59191666667</v>
      </c>
      <c r="Q76" s="104">
        <v>0</v>
      </c>
      <c r="R76" s="21"/>
      <c r="S76" s="105">
        <v>131851.10300000003</v>
      </c>
      <c r="T76" s="21"/>
      <c r="U76" s="21">
        <v>131851.10300000003</v>
      </c>
      <c r="V76" s="21">
        <v>0</v>
      </c>
      <c r="W76" s="21"/>
      <c r="X76" s="21"/>
      <c r="Z76" s="41" t="s">
        <v>247</v>
      </c>
    </row>
    <row r="77" spans="3:29" s="41" customFormat="1" ht="12" x14ac:dyDescent="0.2">
      <c r="C77" s="106" t="s">
        <v>116</v>
      </c>
      <c r="D77" s="41" t="s">
        <v>117</v>
      </c>
      <c r="E77" s="21">
        <v>13259.871794871797</v>
      </c>
      <c r="F77" s="21">
        <v>13259.871794871797</v>
      </c>
      <c r="G77" s="21">
        <v>13259.871794871797</v>
      </c>
      <c r="H77" s="21">
        <v>13259.871794871797</v>
      </c>
      <c r="I77" s="21">
        <v>13259.871794871797</v>
      </c>
      <c r="J77" s="21">
        <v>13259.871794871797</v>
      </c>
      <c r="K77" s="21">
        <v>13259.871794871797</v>
      </c>
      <c r="L77" s="21">
        <v>13259.871794871797</v>
      </c>
      <c r="M77" s="21">
        <v>13259.871794871797</v>
      </c>
      <c r="N77" s="21">
        <v>13259.871794871797</v>
      </c>
      <c r="O77" s="21">
        <v>13259.871794871797</v>
      </c>
      <c r="P77" s="21">
        <v>13259.871794871797</v>
      </c>
      <c r="Q77" s="104">
        <v>0</v>
      </c>
      <c r="R77" s="21"/>
      <c r="S77" s="105">
        <v>159118.46153846156</v>
      </c>
      <c r="T77" s="21"/>
      <c r="U77" s="21">
        <v>159118.46153846156</v>
      </c>
      <c r="V77" s="21">
        <v>0</v>
      </c>
      <c r="W77" s="21"/>
      <c r="X77" s="21"/>
      <c r="Z77" s="41" t="s">
        <v>250</v>
      </c>
      <c r="AA77" s="41" t="s">
        <v>251</v>
      </c>
      <c r="AB77" s="21">
        <v>280921.21107910725</v>
      </c>
      <c r="AC77" s="41" t="s">
        <v>252</v>
      </c>
    </row>
    <row r="78" spans="3:29" s="41" customFormat="1" ht="12" hidden="1" x14ac:dyDescent="0.2">
      <c r="C78" s="106" t="s">
        <v>119</v>
      </c>
      <c r="D78" s="41" t="s">
        <v>120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104">
        <v>0</v>
      </c>
      <c r="R78" s="21"/>
      <c r="S78" s="105">
        <v>0</v>
      </c>
      <c r="T78" s="21"/>
      <c r="U78" s="21">
        <v>0</v>
      </c>
      <c r="V78" s="21">
        <v>0</v>
      </c>
      <c r="W78" s="21"/>
      <c r="X78" s="21"/>
    </row>
    <row r="79" spans="3:29" s="41" customFormat="1" ht="12" hidden="1" x14ac:dyDescent="0.2">
      <c r="C79" s="106" t="s">
        <v>121</v>
      </c>
      <c r="D79" s="41" t="s">
        <v>122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104">
        <v>0</v>
      </c>
      <c r="R79" s="21"/>
      <c r="S79" s="105">
        <v>0</v>
      </c>
      <c r="T79" s="21"/>
      <c r="U79" s="21">
        <v>0</v>
      </c>
      <c r="V79" s="21">
        <v>0</v>
      </c>
      <c r="W79" s="21"/>
      <c r="X79" s="21"/>
    </row>
    <row r="80" spans="3:29" s="41" customFormat="1" ht="12" hidden="1" x14ac:dyDescent="0.2">
      <c r="C80" s="106" t="s">
        <v>123</v>
      </c>
      <c r="D80" s="41" t="s">
        <v>124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104">
        <v>0</v>
      </c>
      <c r="R80" s="21"/>
      <c r="S80" s="105">
        <v>0</v>
      </c>
      <c r="T80" s="21"/>
      <c r="U80" s="21">
        <v>0</v>
      </c>
      <c r="V80" s="21">
        <v>0</v>
      </c>
      <c r="W80" s="21"/>
      <c r="X80" s="21"/>
    </row>
    <row r="81" spans="3:29" s="41" customFormat="1" ht="12" x14ac:dyDescent="0.2">
      <c r="C81" s="106" t="s">
        <v>125</v>
      </c>
      <c r="D81" s="41" t="s">
        <v>126</v>
      </c>
      <c r="E81" s="21">
        <v>1249.9999999999998</v>
      </c>
      <c r="F81" s="21">
        <v>1249.9999999999998</v>
      </c>
      <c r="G81" s="21">
        <v>1249.9999999999998</v>
      </c>
      <c r="H81" s="21">
        <v>1249.9999999999998</v>
      </c>
      <c r="I81" s="21">
        <v>1249.9999999999998</v>
      </c>
      <c r="J81" s="21">
        <v>1249.9999999999998</v>
      </c>
      <c r="K81" s="21">
        <v>1249.9999999999998</v>
      </c>
      <c r="L81" s="21">
        <v>1249.9999999999998</v>
      </c>
      <c r="M81" s="21">
        <v>1249.9999999999998</v>
      </c>
      <c r="N81" s="21">
        <v>1249.9999999999998</v>
      </c>
      <c r="O81" s="21">
        <v>1249.9999999999998</v>
      </c>
      <c r="P81" s="21">
        <v>1249.9999999999998</v>
      </c>
      <c r="Q81" s="104">
        <v>0</v>
      </c>
      <c r="R81" s="21"/>
      <c r="S81" s="105">
        <v>14999.999999999998</v>
      </c>
      <c r="T81" s="21"/>
      <c r="U81" s="21">
        <v>14999.999999999998</v>
      </c>
      <c r="V81" s="21">
        <v>0</v>
      </c>
      <c r="W81" s="21"/>
      <c r="X81" s="21"/>
      <c r="Z81" s="41" t="s">
        <v>250</v>
      </c>
    </row>
    <row r="82" spans="3:29" s="41" customFormat="1" ht="12" x14ac:dyDescent="0.2">
      <c r="C82" s="106" t="s">
        <v>127</v>
      </c>
      <c r="D82" s="41" t="s">
        <v>128</v>
      </c>
      <c r="E82" s="21">
        <v>166.66666666666666</v>
      </c>
      <c r="F82" s="21">
        <v>166.66666666666666</v>
      </c>
      <c r="G82" s="21">
        <v>166.66666666666666</v>
      </c>
      <c r="H82" s="21">
        <v>166.66666666666666</v>
      </c>
      <c r="I82" s="21">
        <v>166.66666666666666</v>
      </c>
      <c r="J82" s="21">
        <v>166.66666666666666</v>
      </c>
      <c r="K82" s="21">
        <v>166.66666666666666</v>
      </c>
      <c r="L82" s="21">
        <v>166.66666666666666</v>
      </c>
      <c r="M82" s="21">
        <v>166.66666666666666</v>
      </c>
      <c r="N82" s="21">
        <v>166.66666666666666</v>
      </c>
      <c r="O82" s="21">
        <v>166.66666666666666</v>
      </c>
      <c r="P82" s="21">
        <v>166.66666666666666</v>
      </c>
      <c r="Q82" s="104">
        <v>0</v>
      </c>
      <c r="R82" s="21"/>
      <c r="S82" s="105">
        <v>2000.0000000000002</v>
      </c>
      <c r="T82" s="21"/>
      <c r="U82" s="21">
        <v>2000.0000000000002</v>
      </c>
      <c r="V82" s="21">
        <v>0</v>
      </c>
      <c r="W82" s="21"/>
      <c r="X82" s="21"/>
      <c r="Z82" s="41" t="s">
        <v>250</v>
      </c>
    </row>
    <row r="83" spans="3:29" s="41" customFormat="1" ht="12" x14ac:dyDescent="0.2">
      <c r="C83" s="106" t="s">
        <v>129</v>
      </c>
      <c r="D83" s="41" t="s">
        <v>130</v>
      </c>
      <c r="E83" s="21">
        <v>2194.6666666666665</v>
      </c>
      <c r="F83" s="21">
        <v>2194.6666666666665</v>
      </c>
      <c r="G83" s="21">
        <v>2194.6666666666665</v>
      </c>
      <c r="H83" s="21">
        <v>2194.6666666666665</v>
      </c>
      <c r="I83" s="21">
        <v>2194.6666666666665</v>
      </c>
      <c r="J83" s="21">
        <v>2194.6666666666665</v>
      </c>
      <c r="K83" s="21">
        <v>2194.6666666666665</v>
      </c>
      <c r="L83" s="21">
        <v>2194.6666666666665</v>
      </c>
      <c r="M83" s="21">
        <v>2194.6666666666665</v>
      </c>
      <c r="N83" s="21">
        <v>2194.6666666666665</v>
      </c>
      <c r="O83" s="21">
        <v>2194.6666666666665</v>
      </c>
      <c r="P83" s="21">
        <v>2194.6666666666665</v>
      </c>
      <c r="Q83" s="104">
        <v>0</v>
      </c>
      <c r="R83" s="21"/>
      <c r="S83" s="105">
        <v>26336.000000000004</v>
      </c>
      <c r="T83" s="21"/>
      <c r="U83" s="21">
        <v>26336.000000000004</v>
      </c>
      <c r="V83" s="21">
        <v>0</v>
      </c>
      <c r="W83" s="21"/>
      <c r="X83" s="21"/>
      <c r="Z83" s="41" t="s">
        <v>250</v>
      </c>
    </row>
    <row r="84" spans="3:29" s="41" customFormat="1" ht="12" x14ac:dyDescent="0.2">
      <c r="C84" s="106" t="s">
        <v>132</v>
      </c>
      <c r="D84" s="41" t="s">
        <v>133</v>
      </c>
      <c r="E84" s="21">
        <v>2199.1666666666665</v>
      </c>
      <c r="F84" s="21">
        <v>2199.1666666666665</v>
      </c>
      <c r="G84" s="21">
        <v>2199.1666666666665</v>
      </c>
      <c r="H84" s="21">
        <v>2199.1666666666665</v>
      </c>
      <c r="I84" s="21">
        <v>2199.1666666666665</v>
      </c>
      <c r="J84" s="21">
        <v>2199.1666666666665</v>
      </c>
      <c r="K84" s="21">
        <v>2199.1666666666665</v>
      </c>
      <c r="L84" s="21">
        <v>2199.1666666666665</v>
      </c>
      <c r="M84" s="21">
        <v>2199.1666666666665</v>
      </c>
      <c r="N84" s="21">
        <v>2199.1666666666665</v>
      </c>
      <c r="O84" s="21">
        <v>2199.1666666666665</v>
      </c>
      <c r="P84" s="21">
        <v>2199.1666666666665</v>
      </c>
      <c r="Q84" s="104">
        <v>0</v>
      </c>
      <c r="R84" s="21"/>
      <c r="S84" s="105">
        <v>26390.000000000004</v>
      </c>
      <c r="T84" s="21"/>
      <c r="U84" s="21">
        <v>26390.000000000004</v>
      </c>
      <c r="V84" s="21">
        <v>0</v>
      </c>
      <c r="W84" s="21"/>
      <c r="X84" s="21"/>
      <c r="Z84" s="41" t="s">
        <v>250</v>
      </c>
    </row>
    <row r="85" spans="3:29" s="41" customFormat="1" ht="12" x14ac:dyDescent="0.2">
      <c r="C85" s="106" t="s">
        <v>134</v>
      </c>
      <c r="D85" s="41" t="s">
        <v>135</v>
      </c>
      <c r="E85" s="21">
        <v>4339.7291283871391</v>
      </c>
      <c r="F85" s="21">
        <v>4339.7291283871391</v>
      </c>
      <c r="G85" s="21">
        <v>4339.7291283871391</v>
      </c>
      <c r="H85" s="21">
        <v>4339.7291283871391</v>
      </c>
      <c r="I85" s="21">
        <v>4339.7291283871391</v>
      </c>
      <c r="J85" s="21">
        <v>4339.7291283871391</v>
      </c>
      <c r="K85" s="21">
        <v>4339.7291283871391</v>
      </c>
      <c r="L85" s="21">
        <v>4339.7291283871391</v>
      </c>
      <c r="M85" s="21">
        <v>4339.7291283871391</v>
      </c>
      <c r="N85" s="21">
        <v>4339.7291283871391</v>
      </c>
      <c r="O85" s="21">
        <v>4339.7291283871391</v>
      </c>
      <c r="P85" s="21">
        <v>4339.7291283871391</v>
      </c>
      <c r="Q85" s="104">
        <v>0</v>
      </c>
      <c r="R85" s="21"/>
      <c r="S85" s="105">
        <v>52076.749540645666</v>
      </c>
      <c r="T85" s="21"/>
      <c r="U85" s="21">
        <v>52076.749540645666</v>
      </c>
      <c r="V85" s="21">
        <v>0</v>
      </c>
      <c r="W85" s="21"/>
      <c r="X85" s="21"/>
    </row>
    <row r="86" spans="3:29" s="41" customFormat="1" ht="12" x14ac:dyDescent="0.2">
      <c r="C86" s="43"/>
      <c r="E86" s="48">
        <v>34397.692839925614</v>
      </c>
      <c r="F86" s="48">
        <v>34397.692839925614</v>
      </c>
      <c r="G86" s="48">
        <v>34397.692839925614</v>
      </c>
      <c r="H86" s="48">
        <v>34397.692839925614</v>
      </c>
      <c r="I86" s="48">
        <v>34397.692839925614</v>
      </c>
      <c r="J86" s="48">
        <v>34397.692839925614</v>
      </c>
      <c r="K86" s="48">
        <v>34397.692839925614</v>
      </c>
      <c r="L86" s="48">
        <v>34397.692839925614</v>
      </c>
      <c r="M86" s="48">
        <v>34397.692839925614</v>
      </c>
      <c r="N86" s="48">
        <v>34397.692839925614</v>
      </c>
      <c r="O86" s="48">
        <v>34397.692839925614</v>
      </c>
      <c r="P86" s="48">
        <v>34397.692839925614</v>
      </c>
      <c r="Q86" s="119">
        <v>0</v>
      </c>
      <c r="R86" s="21"/>
      <c r="S86" s="110">
        <v>412772.31407910731</v>
      </c>
      <c r="T86" s="21"/>
      <c r="U86" s="48">
        <v>412772.31407910731</v>
      </c>
      <c r="V86" s="48">
        <v>0</v>
      </c>
      <c r="W86" s="21"/>
      <c r="X86" s="21"/>
    </row>
    <row r="87" spans="3:29" s="41" customFormat="1" ht="12" x14ac:dyDescent="0.2">
      <c r="C87" s="44" t="s">
        <v>136</v>
      </c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118"/>
      <c r="R87" s="21"/>
      <c r="S87" s="105"/>
      <c r="T87" s="21"/>
      <c r="U87" s="21"/>
      <c r="V87" s="21"/>
      <c r="W87" s="21"/>
      <c r="X87" s="21"/>
    </row>
    <row r="88" spans="3:29" s="41" customFormat="1" ht="12" x14ac:dyDescent="0.2">
      <c r="C88" s="106" t="s">
        <v>137</v>
      </c>
      <c r="D88" s="41" t="s">
        <v>138</v>
      </c>
      <c r="E88" s="21">
        <v>4171</v>
      </c>
      <c r="F88" s="21">
        <v>4171</v>
      </c>
      <c r="G88" s="21">
        <v>4171</v>
      </c>
      <c r="H88" s="21">
        <v>4171</v>
      </c>
      <c r="I88" s="21">
        <v>4171</v>
      </c>
      <c r="J88" s="21">
        <v>4171</v>
      </c>
      <c r="K88" s="21">
        <v>4171</v>
      </c>
      <c r="L88" s="21">
        <v>4171</v>
      </c>
      <c r="M88" s="21">
        <v>4171</v>
      </c>
      <c r="N88" s="21">
        <v>4171</v>
      </c>
      <c r="O88" s="21">
        <v>4171</v>
      </c>
      <c r="P88" s="21">
        <v>4171</v>
      </c>
      <c r="Q88" s="104">
        <v>0</v>
      </c>
      <c r="R88" s="21"/>
      <c r="S88" s="105">
        <v>50052</v>
      </c>
      <c r="T88" s="21"/>
      <c r="U88" s="21">
        <v>50052</v>
      </c>
      <c r="V88" s="21">
        <v>0</v>
      </c>
      <c r="W88" s="21"/>
      <c r="X88" s="21"/>
      <c r="Z88" s="41" t="s">
        <v>162</v>
      </c>
      <c r="AA88" s="41" t="s">
        <v>253</v>
      </c>
      <c r="AB88" s="21">
        <v>71052</v>
      </c>
      <c r="AC88" s="41" t="s">
        <v>136</v>
      </c>
    </row>
    <row r="89" spans="3:29" s="41" customFormat="1" ht="12" x14ac:dyDescent="0.2">
      <c r="C89" s="106" t="s">
        <v>139</v>
      </c>
      <c r="D89" s="41" t="s">
        <v>140</v>
      </c>
      <c r="E89" s="21">
        <v>1750</v>
      </c>
      <c r="F89" s="21">
        <v>1750</v>
      </c>
      <c r="G89" s="21">
        <v>1750</v>
      </c>
      <c r="H89" s="21">
        <v>1750</v>
      </c>
      <c r="I89" s="21">
        <v>1750</v>
      </c>
      <c r="J89" s="21">
        <v>1750</v>
      </c>
      <c r="K89" s="21">
        <v>1750</v>
      </c>
      <c r="L89" s="21">
        <v>1750</v>
      </c>
      <c r="M89" s="21">
        <v>1750</v>
      </c>
      <c r="N89" s="21">
        <v>1750</v>
      </c>
      <c r="O89" s="21">
        <v>1750</v>
      </c>
      <c r="P89" s="21">
        <v>1750</v>
      </c>
      <c r="Q89" s="104">
        <v>0</v>
      </c>
      <c r="R89" s="21"/>
      <c r="S89" s="105">
        <v>21000</v>
      </c>
      <c r="T89" s="21"/>
      <c r="U89" s="21">
        <v>21000</v>
      </c>
      <c r="V89" s="21">
        <v>0</v>
      </c>
      <c r="W89" s="21"/>
      <c r="X89" s="21"/>
      <c r="Z89" s="41" t="s">
        <v>162</v>
      </c>
    </row>
    <row r="90" spans="3:29" s="41" customFormat="1" ht="12" x14ac:dyDescent="0.2">
      <c r="C90" s="106" t="s">
        <v>141</v>
      </c>
      <c r="D90" s="41" t="s">
        <v>142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104">
        <v>0</v>
      </c>
      <c r="R90" s="21"/>
      <c r="S90" s="105">
        <v>0</v>
      </c>
      <c r="T90" s="21"/>
      <c r="U90" s="21">
        <v>0</v>
      </c>
      <c r="V90" s="21">
        <v>0</v>
      </c>
      <c r="W90" s="21"/>
      <c r="X90" s="21"/>
    </row>
    <row r="91" spans="3:29" s="41" customFormat="1" ht="12" x14ac:dyDescent="0.2">
      <c r="C91" s="106" t="s">
        <v>143</v>
      </c>
      <c r="D91" s="41" t="s">
        <v>144</v>
      </c>
      <c r="E91" s="21">
        <v>50501.916666666664</v>
      </c>
      <c r="F91" s="21">
        <v>50501.916666666664</v>
      </c>
      <c r="G91" s="21">
        <v>50501.916666666664</v>
      </c>
      <c r="H91" s="21">
        <v>50501.916666666664</v>
      </c>
      <c r="I91" s="21">
        <v>50501.916666666664</v>
      </c>
      <c r="J91" s="21">
        <v>50501.916666666664</v>
      </c>
      <c r="K91" s="21">
        <v>50501.916666666664</v>
      </c>
      <c r="L91" s="21">
        <v>50501.916666666664</v>
      </c>
      <c r="M91" s="21">
        <v>50501.916666666664</v>
      </c>
      <c r="N91" s="21">
        <v>50501.916666666664</v>
      </c>
      <c r="O91" s="21">
        <v>50501.916666666664</v>
      </c>
      <c r="P91" s="21">
        <v>50501.916666666664</v>
      </c>
      <c r="Q91" s="104">
        <v>0</v>
      </c>
      <c r="R91" s="21"/>
      <c r="S91" s="105">
        <v>606023</v>
      </c>
      <c r="T91" s="21"/>
      <c r="U91" s="21">
        <v>606023</v>
      </c>
      <c r="V91" s="21">
        <v>0</v>
      </c>
      <c r="W91" s="21"/>
      <c r="X91" s="21"/>
      <c r="Z91" s="41" t="s">
        <v>247</v>
      </c>
      <c r="AB91" s="41" t="s">
        <v>254</v>
      </c>
    </row>
    <row r="92" spans="3:29" s="41" customFormat="1" ht="12" x14ac:dyDescent="0.2">
      <c r="C92" s="43"/>
      <c r="E92" s="48">
        <v>56422.916666666664</v>
      </c>
      <c r="F92" s="48">
        <v>56422.916666666664</v>
      </c>
      <c r="G92" s="48">
        <v>56422.916666666664</v>
      </c>
      <c r="H92" s="48">
        <v>56422.916666666664</v>
      </c>
      <c r="I92" s="48">
        <v>56422.916666666664</v>
      </c>
      <c r="J92" s="48">
        <v>56422.916666666664</v>
      </c>
      <c r="K92" s="48">
        <v>56422.916666666664</v>
      </c>
      <c r="L92" s="48">
        <v>56422.916666666664</v>
      </c>
      <c r="M92" s="48">
        <v>56422.916666666664</v>
      </c>
      <c r="N92" s="48">
        <v>56422.916666666664</v>
      </c>
      <c r="O92" s="48">
        <v>56422.916666666664</v>
      </c>
      <c r="P92" s="48">
        <v>56422.916666666664</v>
      </c>
      <c r="Q92" s="119">
        <v>0</v>
      </c>
      <c r="R92" s="21"/>
      <c r="S92" s="110">
        <v>677075</v>
      </c>
      <c r="T92" s="21"/>
      <c r="U92" s="48">
        <v>677075</v>
      </c>
      <c r="V92" s="48">
        <v>0</v>
      </c>
      <c r="W92" s="21"/>
      <c r="X92" s="21"/>
    </row>
    <row r="93" spans="3:29" s="41" customFormat="1" ht="12" x14ac:dyDescent="0.2">
      <c r="C93" s="44" t="s">
        <v>147</v>
      </c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118"/>
      <c r="R93" s="21"/>
      <c r="S93" s="105"/>
      <c r="T93" s="21"/>
      <c r="U93" s="21"/>
      <c r="V93" s="21"/>
      <c r="W93" s="21"/>
      <c r="X93" s="21"/>
    </row>
    <row r="94" spans="3:29" s="41" customFormat="1" ht="12" x14ac:dyDescent="0.2">
      <c r="C94" s="106" t="s">
        <v>148</v>
      </c>
      <c r="D94" s="41" t="s">
        <v>149</v>
      </c>
      <c r="E94" s="21">
        <v>3666.6666666666661</v>
      </c>
      <c r="F94" s="21">
        <v>3666.6666666666661</v>
      </c>
      <c r="G94" s="21">
        <v>3666.6666666666661</v>
      </c>
      <c r="H94" s="21">
        <v>3666.6666666666661</v>
      </c>
      <c r="I94" s="21">
        <v>3666.6666666666661</v>
      </c>
      <c r="J94" s="21">
        <v>3666.6666666666661</v>
      </c>
      <c r="K94" s="21">
        <v>3666.6666666666661</v>
      </c>
      <c r="L94" s="21">
        <v>3666.6666666666661</v>
      </c>
      <c r="M94" s="21">
        <v>3666.6666666666661</v>
      </c>
      <c r="N94" s="21">
        <v>3666.6666666666661</v>
      </c>
      <c r="O94" s="21">
        <v>3666.6666666666661</v>
      </c>
      <c r="P94" s="21">
        <v>3666.6666666666661</v>
      </c>
      <c r="Q94" s="104">
        <v>0</v>
      </c>
      <c r="R94" s="21"/>
      <c r="S94" s="105">
        <v>43999.999999999978</v>
      </c>
      <c r="T94" s="21"/>
      <c r="U94" s="21">
        <v>43999.999999999978</v>
      </c>
      <c r="V94" s="21">
        <v>0</v>
      </c>
      <c r="W94" s="21"/>
      <c r="X94" s="21"/>
      <c r="Z94" s="41" t="s">
        <v>247</v>
      </c>
    </row>
    <row r="95" spans="3:29" s="41" customFormat="1" ht="12" x14ac:dyDescent="0.2">
      <c r="C95" s="106" t="s">
        <v>151</v>
      </c>
      <c r="D95" s="41" t="s">
        <v>152</v>
      </c>
      <c r="E95" s="21">
        <v>2725</v>
      </c>
      <c r="F95" s="21">
        <v>2725</v>
      </c>
      <c r="G95" s="21">
        <v>2725</v>
      </c>
      <c r="H95" s="21">
        <v>2725</v>
      </c>
      <c r="I95" s="21">
        <v>2725</v>
      </c>
      <c r="J95" s="21">
        <v>2725</v>
      </c>
      <c r="K95" s="21">
        <v>2725</v>
      </c>
      <c r="L95" s="21">
        <v>2725</v>
      </c>
      <c r="M95" s="21">
        <v>2725</v>
      </c>
      <c r="N95" s="21">
        <v>2725</v>
      </c>
      <c r="O95" s="21">
        <v>2725</v>
      </c>
      <c r="P95" s="21">
        <v>2725</v>
      </c>
      <c r="Q95" s="104">
        <v>0</v>
      </c>
      <c r="R95" s="21"/>
      <c r="S95" s="105">
        <v>32700</v>
      </c>
      <c r="T95" s="21"/>
      <c r="U95" s="21">
        <v>32700</v>
      </c>
      <c r="V95" s="21">
        <v>0</v>
      </c>
      <c r="W95" s="21"/>
      <c r="X95" s="21"/>
      <c r="Z95" s="41" t="s">
        <v>247</v>
      </c>
    </row>
    <row r="96" spans="3:29" s="41" customFormat="1" ht="12" hidden="1" x14ac:dyDescent="0.2">
      <c r="C96" s="106" t="s">
        <v>154</v>
      </c>
      <c r="D96" s="41" t="s">
        <v>155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104">
        <v>0</v>
      </c>
      <c r="R96" s="21"/>
      <c r="S96" s="105">
        <v>0</v>
      </c>
      <c r="T96" s="21"/>
      <c r="U96" s="21">
        <v>0</v>
      </c>
      <c r="V96" s="21">
        <v>0</v>
      </c>
      <c r="W96" s="21"/>
      <c r="X96" s="21"/>
    </row>
    <row r="97" spans="3:29" s="41" customFormat="1" ht="12" hidden="1" x14ac:dyDescent="0.2">
      <c r="C97" s="106" t="s">
        <v>156</v>
      </c>
      <c r="D97" s="41" t="s">
        <v>157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104">
        <v>0</v>
      </c>
      <c r="R97" s="21"/>
      <c r="S97" s="105">
        <v>0</v>
      </c>
      <c r="T97" s="21"/>
      <c r="U97" s="21">
        <v>0</v>
      </c>
      <c r="V97" s="21">
        <v>0</v>
      </c>
      <c r="W97" s="21"/>
      <c r="X97" s="21"/>
    </row>
    <row r="98" spans="3:29" s="41" customFormat="1" ht="12" x14ac:dyDescent="0.2">
      <c r="C98" s="106" t="s">
        <v>158</v>
      </c>
      <c r="D98" s="41" t="s">
        <v>159</v>
      </c>
      <c r="E98" s="21">
        <v>176.08333333333334</v>
      </c>
      <c r="F98" s="21">
        <v>176.08333333333334</v>
      </c>
      <c r="G98" s="21">
        <v>176.08333333333334</v>
      </c>
      <c r="H98" s="21">
        <v>176.08333333333334</v>
      </c>
      <c r="I98" s="21">
        <v>176.08333333333334</v>
      </c>
      <c r="J98" s="21">
        <v>176.08333333333334</v>
      </c>
      <c r="K98" s="21">
        <v>176.08333333333334</v>
      </c>
      <c r="L98" s="21">
        <v>176.08333333333334</v>
      </c>
      <c r="M98" s="21">
        <v>176.08333333333334</v>
      </c>
      <c r="N98" s="21">
        <v>176.08333333333334</v>
      </c>
      <c r="O98" s="21">
        <v>176.08333333333334</v>
      </c>
      <c r="P98" s="21">
        <v>176.08333333333334</v>
      </c>
      <c r="Q98" s="104">
        <v>0</v>
      </c>
      <c r="R98" s="21"/>
      <c r="S98" s="105">
        <v>2112.9999999999995</v>
      </c>
      <c r="T98" s="21"/>
      <c r="U98" s="21">
        <v>2112.9999999999995</v>
      </c>
      <c r="V98" s="21">
        <v>0</v>
      </c>
      <c r="W98" s="21"/>
      <c r="X98" s="21"/>
      <c r="Z98" s="41" t="s">
        <v>255</v>
      </c>
      <c r="AA98" s="41" t="s">
        <v>256</v>
      </c>
      <c r="AB98" s="21">
        <v>18688</v>
      </c>
      <c r="AC98" s="41" t="s">
        <v>147</v>
      </c>
    </row>
    <row r="99" spans="3:29" s="41" customFormat="1" ht="12" x14ac:dyDescent="0.2">
      <c r="C99" s="106" t="s">
        <v>160</v>
      </c>
      <c r="D99" s="41" t="s">
        <v>161</v>
      </c>
      <c r="E99" s="21">
        <v>1250.0000000000002</v>
      </c>
      <c r="F99" s="21">
        <v>1250.0000000000002</v>
      </c>
      <c r="G99" s="21">
        <v>1250.0000000000002</v>
      </c>
      <c r="H99" s="21">
        <v>1250.0000000000002</v>
      </c>
      <c r="I99" s="21">
        <v>1250.0000000000002</v>
      </c>
      <c r="J99" s="21">
        <v>1250.0000000000002</v>
      </c>
      <c r="K99" s="21">
        <v>1250.0000000000002</v>
      </c>
      <c r="L99" s="21">
        <v>1250.0000000000002</v>
      </c>
      <c r="M99" s="21">
        <v>1250.0000000000002</v>
      </c>
      <c r="N99" s="21">
        <v>1250.0000000000002</v>
      </c>
      <c r="O99" s="21">
        <v>1250.0000000000002</v>
      </c>
      <c r="P99" s="21">
        <v>1250.0000000000002</v>
      </c>
      <c r="Q99" s="104">
        <v>0</v>
      </c>
      <c r="R99" s="21"/>
      <c r="S99" s="105">
        <v>15000.000000000002</v>
      </c>
      <c r="T99" s="21"/>
      <c r="U99" s="21">
        <v>15000.000000000002</v>
      </c>
      <c r="V99" s="21">
        <v>0</v>
      </c>
      <c r="W99" s="21"/>
      <c r="X99" s="21"/>
      <c r="Z99" s="41" t="s">
        <v>255</v>
      </c>
    </row>
    <row r="100" spans="3:29" s="41" customFormat="1" ht="12" hidden="1" x14ac:dyDescent="0.2">
      <c r="C100" s="106" t="s">
        <v>163</v>
      </c>
      <c r="D100" s="41" t="s">
        <v>164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104">
        <v>0</v>
      </c>
      <c r="R100" s="21"/>
      <c r="S100" s="105">
        <v>0</v>
      </c>
      <c r="T100" s="21"/>
      <c r="U100" s="21">
        <v>0</v>
      </c>
      <c r="V100" s="21">
        <v>0</v>
      </c>
      <c r="W100" s="21"/>
      <c r="X100" s="21"/>
    </row>
    <row r="101" spans="3:29" s="41" customFormat="1" ht="12" hidden="1" x14ac:dyDescent="0.2">
      <c r="C101" s="106" t="s">
        <v>165</v>
      </c>
      <c r="D101" s="41" t="s">
        <v>166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104">
        <v>0</v>
      </c>
      <c r="R101" s="21"/>
      <c r="S101" s="105">
        <v>0</v>
      </c>
      <c r="T101" s="21"/>
      <c r="U101" s="21">
        <v>0</v>
      </c>
      <c r="V101" s="21">
        <v>0</v>
      </c>
      <c r="W101" s="21"/>
      <c r="X101" s="21"/>
    </row>
    <row r="102" spans="3:29" s="41" customFormat="1" ht="12" hidden="1" x14ac:dyDescent="0.2">
      <c r="C102" s="106" t="s">
        <v>167</v>
      </c>
      <c r="D102" s="41" t="s">
        <v>168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104">
        <v>0</v>
      </c>
      <c r="R102" s="21"/>
      <c r="S102" s="105">
        <v>0</v>
      </c>
      <c r="T102" s="21"/>
      <c r="U102" s="21">
        <v>0</v>
      </c>
      <c r="V102" s="21">
        <v>0</v>
      </c>
      <c r="W102" s="21"/>
      <c r="X102" s="21"/>
    </row>
    <row r="103" spans="3:29" s="41" customFormat="1" ht="12" hidden="1" x14ac:dyDescent="0.2">
      <c r="C103" s="106" t="s">
        <v>169</v>
      </c>
      <c r="D103" s="41" t="s">
        <v>170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104">
        <v>0</v>
      </c>
      <c r="R103" s="21"/>
      <c r="S103" s="105">
        <v>0</v>
      </c>
      <c r="T103" s="21"/>
      <c r="U103" s="21">
        <v>0</v>
      </c>
      <c r="V103" s="21">
        <v>0</v>
      </c>
      <c r="W103" s="21"/>
      <c r="X103" s="21"/>
    </row>
    <row r="104" spans="3:29" s="41" customFormat="1" ht="12" x14ac:dyDescent="0.2">
      <c r="C104" s="106" t="s">
        <v>171</v>
      </c>
      <c r="D104" s="41" t="s">
        <v>172</v>
      </c>
      <c r="E104" s="21">
        <v>131.25</v>
      </c>
      <c r="F104" s="21">
        <v>131.25</v>
      </c>
      <c r="G104" s="21">
        <v>131.25</v>
      </c>
      <c r="H104" s="21">
        <v>131.25</v>
      </c>
      <c r="I104" s="21">
        <v>131.25</v>
      </c>
      <c r="J104" s="21">
        <v>131.25</v>
      </c>
      <c r="K104" s="21">
        <v>131.25</v>
      </c>
      <c r="L104" s="21">
        <v>131.25</v>
      </c>
      <c r="M104" s="21">
        <v>131.25</v>
      </c>
      <c r="N104" s="21">
        <v>131.25</v>
      </c>
      <c r="O104" s="21">
        <v>131.25</v>
      </c>
      <c r="P104" s="21">
        <v>131.25</v>
      </c>
      <c r="Q104" s="104">
        <v>0</v>
      </c>
      <c r="R104" s="21"/>
      <c r="S104" s="105">
        <v>1575</v>
      </c>
      <c r="T104" s="21"/>
      <c r="U104" s="21">
        <v>1575</v>
      </c>
      <c r="V104" s="21">
        <v>0</v>
      </c>
      <c r="W104" s="21"/>
      <c r="X104" s="21"/>
      <c r="Z104" s="41" t="s">
        <v>255</v>
      </c>
    </row>
    <row r="105" spans="3:29" s="41" customFormat="1" ht="12" x14ac:dyDescent="0.2">
      <c r="C105" s="43"/>
      <c r="E105" s="48">
        <v>7948.9999999999991</v>
      </c>
      <c r="F105" s="48">
        <v>7948.9999999999991</v>
      </c>
      <c r="G105" s="48">
        <v>7948.9999999999991</v>
      </c>
      <c r="H105" s="48">
        <v>7948.9999999999991</v>
      </c>
      <c r="I105" s="48">
        <v>7948.9999999999991</v>
      </c>
      <c r="J105" s="48">
        <v>7948.9999999999991</v>
      </c>
      <c r="K105" s="48">
        <v>7948.9999999999991</v>
      </c>
      <c r="L105" s="48">
        <v>7948.9999999999991</v>
      </c>
      <c r="M105" s="48">
        <v>7948.9999999999991</v>
      </c>
      <c r="N105" s="48">
        <v>7948.9999999999991</v>
      </c>
      <c r="O105" s="48">
        <v>7948.9999999999991</v>
      </c>
      <c r="P105" s="48">
        <v>7948.9999999999991</v>
      </c>
      <c r="Q105" s="119">
        <v>0</v>
      </c>
      <c r="R105" s="21"/>
      <c r="S105" s="110">
        <v>95387.999999999971</v>
      </c>
      <c r="T105" s="21"/>
      <c r="U105" s="48">
        <v>95387.999999999971</v>
      </c>
      <c r="V105" s="48">
        <v>0</v>
      </c>
      <c r="W105" s="21"/>
      <c r="X105" s="21"/>
    </row>
    <row r="106" spans="3:29" s="41" customFormat="1" ht="12" x14ac:dyDescent="0.2">
      <c r="C106" s="44" t="s">
        <v>173</v>
      </c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118"/>
      <c r="R106" s="21"/>
      <c r="S106" s="105"/>
      <c r="T106" s="21"/>
      <c r="U106" s="21"/>
      <c r="V106" s="21"/>
      <c r="W106" s="21"/>
      <c r="X106" s="21"/>
    </row>
    <row r="107" spans="3:29" s="41" customFormat="1" ht="12" x14ac:dyDescent="0.2">
      <c r="C107" s="121" t="s">
        <v>174</v>
      </c>
      <c r="D107" s="41" t="s">
        <v>175</v>
      </c>
      <c r="E107" s="21">
        <v>3842.1666666666665</v>
      </c>
      <c r="F107" s="21">
        <v>3842.1666666666665</v>
      </c>
      <c r="G107" s="21">
        <v>3842.1666666666665</v>
      </c>
      <c r="H107" s="21">
        <v>3842.1666666666665</v>
      </c>
      <c r="I107" s="21">
        <v>3842.1666666666665</v>
      </c>
      <c r="J107" s="21">
        <v>3842.1666666666665</v>
      </c>
      <c r="K107" s="21">
        <v>3842.1666666666665</v>
      </c>
      <c r="L107" s="21">
        <v>3842.1666666666665</v>
      </c>
      <c r="M107" s="21">
        <v>3842.1666666666665</v>
      </c>
      <c r="N107" s="21">
        <v>3842.1666666666665</v>
      </c>
      <c r="O107" s="21">
        <v>3842.1666666666665</v>
      </c>
      <c r="P107" s="21">
        <v>3842.1666666666665</v>
      </c>
      <c r="Q107" s="104">
        <v>0</v>
      </c>
      <c r="R107" s="21"/>
      <c r="S107" s="105">
        <v>46105.999999999993</v>
      </c>
      <c r="T107" s="21"/>
      <c r="U107" s="21">
        <v>46105.999999999993</v>
      </c>
      <c r="V107" s="21">
        <v>0</v>
      </c>
      <c r="W107" s="21"/>
      <c r="X107" s="21"/>
    </row>
    <row r="108" spans="3:29" s="41" customFormat="1" ht="12" x14ac:dyDescent="0.2">
      <c r="C108" s="106" t="s">
        <v>176</v>
      </c>
      <c r="D108" s="41" t="s">
        <v>177</v>
      </c>
      <c r="E108" s="122">
        <v>102682.15999999999</v>
      </c>
      <c r="F108" s="122">
        <v>102682.15999999999</v>
      </c>
      <c r="G108" s="122">
        <v>102682.15999999999</v>
      </c>
      <c r="H108" s="122">
        <v>0</v>
      </c>
      <c r="I108" s="122">
        <v>0</v>
      </c>
      <c r="J108" s="122">
        <v>0</v>
      </c>
      <c r="K108" s="122">
        <v>0</v>
      </c>
      <c r="L108" s="122">
        <v>0</v>
      </c>
      <c r="M108" s="122">
        <v>0</v>
      </c>
      <c r="N108" s="122">
        <v>0</v>
      </c>
      <c r="O108" s="122">
        <v>0</v>
      </c>
      <c r="P108" s="122">
        <v>0</v>
      </c>
      <c r="Q108" s="104">
        <v>0</v>
      </c>
      <c r="R108" s="21"/>
      <c r="S108" s="105">
        <v>308046.48</v>
      </c>
      <c r="T108" s="21"/>
      <c r="U108" s="21">
        <v>308046.48</v>
      </c>
      <c r="V108" s="21">
        <v>0</v>
      </c>
      <c r="W108" s="21"/>
      <c r="X108" s="21"/>
    </row>
    <row r="109" spans="3:29" s="41" customFormat="1" ht="12" hidden="1" x14ac:dyDescent="0.2">
      <c r="C109" s="106" t="s">
        <v>179</v>
      </c>
      <c r="D109" s="41" t="s">
        <v>180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104">
        <v>0</v>
      </c>
      <c r="R109" s="21"/>
      <c r="S109" s="105">
        <v>0</v>
      </c>
      <c r="T109" s="21"/>
      <c r="U109" s="21">
        <v>0</v>
      </c>
      <c r="V109" s="21">
        <v>0</v>
      </c>
      <c r="W109" s="21"/>
      <c r="X109" s="21"/>
    </row>
    <row r="110" spans="3:29" s="41" customFormat="1" ht="12" x14ac:dyDescent="0.2">
      <c r="C110" s="106" t="s">
        <v>181</v>
      </c>
      <c r="D110" s="41" t="s">
        <v>182</v>
      </c>
      <c r="E110" s="21">
        <v>3193.8974358974356</v>
      </c>
      <c r="F110" s="21">
        <v>3193.8974358974356</v>
      </c>
      <c r="G110" s="21">
        <v>3193.8974358974356</v>
      </c>
      <c r="H110" s="21">
        <v>3193.8974358974356</v>
      </c>
      <c r="I110" s="21">
        <v>3193.8974358974356</v>
      </c>
      <c r="J110" s="21">
        <v>3193.8974358974356</v>
      </c>
      <c r="K110" s="21">
        <v>3193.8974358974356</v>
      </c>
      <c r="L110" s="21">
        <v>3193.8974358974356</v>
      </c>
      <c r="M110" s="21">
        <v>3193.8974358974356</v>
      </c>
      <c r="N110" s="21">
        <v>3193.8974358974356</v>
      </c>
      <c r="O110" s="21">
        <v>3193.8974358974356</v>
      </c>
      <c r="P110" s="21">
        <v>3193.8974358974356</v>
      </c>
      <c r="Q110" s="104">
        <v>0</v>
      </c>
      <c r="R110" s="21"/>
      <c r="S110" s="105">
        <v>38326.769230769234</v>
      </c>
      <c r="T110" s="21"/>
      <c r="U110" s="21">
        <v>38326.769230769234</v>
      </c>
      <c r="V110" s="21">
        <v>0</v>
      </c>
      <c r="W110" s="21"/>
      <c r="X110" s="21"/>
    </row>
    <row r="111" spans="3:29" s="41" customFormat="1" ht="12" x14ac:dyDescent="0.2">
      <c r="C111" s="106" t="s">
        <v>183</v>
      </c>
      <c r="D111" s="41" t="s">
        <v>184</v>
      </c>
      <c r="E111" s="21">
        <v>3148.397435897436</v>
      </c>
      <c r="F111" s="21">
        <v>3148.397435897436</v>
      </c>
      <c r="G111" s="21">
        <v>3148.397435897436</v>
      </c>
      <c r="H111" s="21">
        <v>3148.397435897436</v>
      </c>
      <c r="I111" s="21">
        <v>3148.397435897436</v>
      </c>
      <c r="J111" s="21">
        <v>3148.397435897436</v>
      </c>
      <c r="K111" s="21">
        <v>3148.397435897436</v>
      </c>
      <c r="L111" s="21">
        <v>3148.397435897436</v>
      </c>
      <c r="M111" s="21">
        <v>3148.397435897436</v>
      </c>
      <c r="N111" s="21">
        <v>3148.397435897436</v>
      </c>
      <c r="O111" s="21">
        <v>3148.397435897436</v>
      </c>
      <c r="P111" s="21">
        <v>3148.397435897436</v>
      </c>
      <c r="Q111" s="104">
        <v>0</v>
      </c>
      <c r="R111" s="21"/>
      <c r="S111" s="105">
        <v>37780.769230769241</v>
      </c>
      <c r="T111" s="21"/>
      <c r="U111" s="21">
        <v>37780.769230769241</v>
      </c>
      <c r="V111" s="21">
        <v>0</v>
      </c>
      <c r="W111" s="21"/>
      <c r="X111" s="21"/>
    </row>
    <row r="112" spans="3:29" s="41" customFormat="1" ht="12" x14ac:dyDescent="0.2">
      <c r="C112" s="106" t="s">
        <v>185</v>
      </c>
      <c r="D112" s="41" t="s">
        <v>186</v>
      </c>
      <c r="E112" s="21">
        <v>270.83333333333331</v>
      </c>
      <c r="F112" s="21">
        <v>270.83333333333331</v>
      </c>
      <c r="G112" s="21">
        <v>270.83333333333331</v>
      </c>
      <c r="H112" s="21">
        <v>270.83333333333331</v>
      </c>
      <c r="I112" s="21">
        <v>270.83333333333331</v>
      </c>
      <c r="J112" s="21">
        <v>270.83333333333331</v>
      </c>
      <c r="K112" s="21">
        <v>270.83333333333331</v>
      </c>
      <c r="L112" s="21">
        <v>270.83333333333331</v>
      </c>
      <c r="M112" s="21">
        <v>270.83333333333331</v>
      </c>
      <c r="N112" s="21">
        <v>270.83333333333331</v>
      </c>
      <c r="O112" s="21">
        <v>270.83333333333331</v>
      </c>
      <c r="P112" s="21">
        <v>270.83333333333331</v>
      </c>
      <c r="Q112" s="104">
        <v>0</v>
      </c>
      <c r="R112" s="21"/>
      <c r="S112" s="105">
        <v>3250.0000000000005</v>
      </c>
      <c r="T112" s="21"/>
      <c r="U112" s="21">
        <v>3250.0000000000005</v>
      </c>
      <c r="V112" s="21">
        <v>0</v>
      </c>
      <c r="W112" s="21"/>
      <c r="X112" s="21"/>
    </row>
    <row r="113" spans="1:26" s="41" customFormat="1" ht="12" x14ac:dyDescent="0.2">
      <c r="C113" s="43"/>
      <c r="E113" s="48">
        <v>113137.45487179486</v>
      </c>
      <c r="F113" s="48">
        <v>113137.45487179486</v>
      </c>
      <c r="G113" s="48">
        <v>113137.45487179486</v>
      </c>
      <c r="H113" s="48">
        <v>10455.294871794871</v>
      </c>
      <c r="I113" s="48">
        <v>10455.294871794871</v>
      </c>
      <c r="J113" s="48">
        <v>10455.294871794871</v>
      </c>
      <c r="K113" s="48">
        <v>10455.294871794871</v>
      </c>
      <c r="L113" s="48">
        <v>10455.294871794871</v>
      </c>
      <c r="M113" s="48">
        <v>10455.294871794871</v>
      </c>
      <c r="N113" s="48">
        <v>10455.294871794871</v>
      </c>
      <c r="O113" s="48">
        <v>10455.294871794871</v>
      </c>
      <c r="P113" s="48">
        <v>10455.294871794871</v>
      </c>
      <c r="Q113" s="119">
        <v>0</v>
      </c>
      <c r="R113" s="21"/>
      <c r="S113" s="110">
        <v>433510.01846153848</v>
      </c>
      <c r="T113" s="21"/>
      <c r="U113" s="48">
        <v>433510.01846153848</v>
      </c>
      <c r="V113" s="48">
        <v>0</v>
      </c>
      <c r="W113" s="21"/>
      <c r="X113" s="21"/>
      <c r="Z113" s="41" t="s">
        <v>247</v>
      </c>
    </row>
    <row r="114" spans="1:26" s="41" customFormat="1" ht="12" hidden="1" x14ac:dyDescent="0.2">
      <c r="C114" s="44" t="s">
        <v>187</v>
      </c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118"/>
      <c r="R114" s="21"/>
      <c r="S114" s="105"/>
      <c r="T114" s="21"/>
      <c r="U114" s="21"/>
      <c r="V114" s="21"/>
      <c r="W114" s="21"/>
      <c r="X114" s="21"/>
    </row>
    <row r="115" spans="1:26" s="41" customFormat="1" ht="12" hidden="1" x14ac:dyDescent="0.2">
      <c r="C115" s="106" t="s">
        <v>188</v>
      </c>
      <c r="D115" s="41" t="s">
        <v>189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104">
        <v>0</v>
      </c>
      <c r="R115" s="21"/>
      <c r="S115" s="105">
        <v>0</v>
      </c>
      <c r="T115" s="21"/>
      <c r="U115" s="21">
        <v>0</v>
      </c>
      <c r="V115" s="21">
        <v>0</v>
      </c>
      <c r="W115" s="21"/>
      <c r="X115" s="21"/>
    </row>
    <row r="116" spans="1:26" s="41" customFormat="1" ht="12" hidden="1" x14ac:dyDescent="0.2">
      <c r="C116" s="43"/>
      <c r="E116" s="48">
        <v>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119">
        <v>0</v>
      </c>
      <c r="R116" s="21"/>
      <c r="S116" s="110">
        <v>0</v>
      </c>
      <c r="T116" s="21"/>
      <c r="U116" s="48">
        <v>0</v>
      </c>
      <c r="V116" s="48">
        <v>0</v>
      </c>
      <c r="W116" s="21"/>
      <c r="X116" s="21"/>
    </row>
    <row r="117" spans="1:26" s="41" customFormat="1" ht="12" x14ac:dyDescent="0.2">
      <c r="C117" s="44" t="s">
        <v>190</v>
      </c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118"/>
      <c r="R117" s="21"/>
      <c r="S117" s="105"/>
      <c r="T117" s="21"/>
      <c r="U117" s="21"/>
      <c r="V117" s="21"/>
      <c r="W117" s="21"/>
      <c r="X117" s="21"/>
    </row>
    <row r="118" spans="1:26" s="41" customFormat="1" ht="12" x14ac:dyDescent="0.2">
      <c r="C118" s="106" t="s">
        <v>191</v>
      </c>
      <c r="D118" s="41" t="s">
        <v>192</v>
      </c>
      <c r="E118" s="21">
        <v>87.5</v>
      </c>
      <c r="F118" s="21">
        <v>87.5</v>
      </c>
      <c r="G118" s="21">
        <v>87.5</v>
      </c>
      <c r="H118" s="21">
        <v>87.5</v>
      </c>
      <c r="I118" s="21">
        <v>87.5</v>
      </c>
      <c r="J118" s="21">
        <v>87.5</v>
      </c>
      <c r="K118" s="21">
        <v>87.5</v>
      </c>
      <c r="L118" s="21">
        <v>87.5</v>
      </c>
      <c r="M118" s="21">
        <v>87.5</v>
      </c>
      <c r="N118" s="21">
        <v>87.5</v>
      </c>
      <c r="O118" s="21">
        <v>87.5</v>
      </c>
      <c r="P118" s="21">
        <v>87.5</v>
      </c>
      <c r="Q118" s="123">
        <v>0</v>
      </c>
      <c r="R118" s="21"/>
      <c r="S118" s="105">
        <v>1050</v>
      </c>
      <c r="T118" s="21"/>
      <c r="U118" s="21">
        <v>1050</v>
      </c>
      <c r="V118" s="21">
        <v>0</v>
      </c>
      <c r="W118" s="21"/>
      <c r="X118" s="21"/>
      <c r="Z118" s="41" t="s">
        <v>247</v>
      </c>
    </row>
    <row r="119" spans="1:26" s="41" customFormat="1" ht="12" x14ac:dyDescent="0.2">
      <c r="C119" s="43"/>
      <c r="E119" s="48">
        <v>87.5</v>
      </c>
      <c r="F119" s="48">
        <v>87.5</v>
      </c>
      <c r="G119" s="48">
        <v>87.5</v>
      </c>
      <c r="H119" s="48">
        <v>87.5</v>
      </c>
      <c r="I119" s="48">
        <v>87.5</v>
      </c>
      <c r="J119" s="48">
        <v>87.5</v>
      </c>
      <c r="K119" s="48">
        <v>87.5</v>
      </c>
      <c r="L119" s="48">
        <v>87.5</v>
      </c>
      <c r="M119" s="48">
        <v>87.5</v>
      </c>
      <c r="N119" s="48">
        <v>87.5</v>
      </c>
      <c r="O119" s="48">
        <v>87.5</v>
      </c>
      <c r="P119" s="48">
        <v>87.5</v>
      </c>
      <c r="Q119" s="119">
        <v>0</v>
      </c>
      <c r="R119" s="21"/>
      <c r="S119" s="110">
        <v>1050</v>
      </c>
      <c r="T119" s="21"/>
      <c r="U119" s="48">
        <v>1050</v>
      </c>
      <c r="V119" s="48">
        <v>0</v>
      </c>
      <c r="W119" s="21"/>
      <c r="X119" s="21"/>
    </row>
    <row r="120" spans="1:26" s="42" customFormat="1" ht="12" x14ac:dyDescent="0.2">
      <c r="C120" s="44" t="s">
        <v>193</v>
      </c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118"/>
      <c r="R120" s="52"/>
      <c r="S120" s="105"/>
      <c r="T120" s="52"/>
      <c r="U120" s="52"/>
      <c r="V120" s="52"/>
      <c r="W120" s="52"/>
      <c r="X120" s="52"/>
    </row>
    <row r="121" spans="1:26" s="42" customFormat="1" ht="12" x14ac:dyDescent="0.2">
      <c r="C121" s="106" t="s">
        <v>194</v>
      </c>
      <c r="D121" s="41" t="s">
        <v>257</v>
      </c>
      <c r="E121" s="124">
        <v>0</v>
      </c>
      <c r="F121" s="124">
        <v>1156.7187500000002</v>
      </c>
      <c r="G121" s="124">
        <v>1156.7187500000002</v>
      </c>
      <c r="H121" s="124">
        <v>1156.7187500000002</v>
      </c>
      <c r="I121" s="124">
        <v>1156.7187500000002</v>
      </c>
      <c r="J121" s="124">
        <v>1156.7187500000002</v>
      </c>
      <c r="K121" s="124">
        <v>1156.7187500000002</v>
      </c>
      <c r="L121" s="124">
        <v>1156.7187500000002</v>
      </c>
      <c r="M121" s="124">
        <v>1156.7187500000002</v>
      </c>
      <c r="N121" s="124">
        <v>1156.7187500000002</v>
      </c>
      <c r="O121" s="124">
        <v>1156.7187500000002</v>
      </c>
      <c r="P121" s="124">
        <v>1156.7187500000002</v>
      </c>
      <c r="Q121" s="125">
        <v>1156.7187500000002</v>
      </c>
      <c r="R121" s="52"/>
      <c r="S121" s="126">
        <v>13880.625000000002</v>
      </c>
      <c r="T121" s="52"/>
      <c r="U121" s="52">
        <v>13880.625000000002</v>
      </c>
      <c r="V121" s="52"/>
      <c r="W121" s="52"/>
      <c r="X121" s="52"/>
      <c r="Z121" s="42" t="s">
        <v>247</v>
      </c>
    </row>
    <row r="122" spans="1:26" s="41" customFormat="1" ht="12" x14ac:dyDescent="0.2">
      <c r="C122" s="106" t="s">
        <v>196</v>
      </c>
      <c r="D122" s="41" t="s">
        <v>197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123">
        <v>0</v>
      </c>
      <c r="R122" s="21"/>
      <c r="S122" s="117">
        <v>0</v>
      </c>
      <c r="T122" s="21"/>
      <c r="U122" s="81">
        <v>0</v>
      </c>
      <c r="V122" s="21">
        <v>0</v>
      </c>
      <c r="W122" s="21"/>
      <c r="X122" s="21"/>
    </row>
    <row r="123" spans="1:26" s="41" customFormat="1" ht="12" x14ac:dyDescent="0.2">
      <c r="C123" s="43"/>
      <c r="E123" s="48">
        <v>0</v>
      </c>
      <c r="F123" s="48">
        <v>1156.7187500000002</v>
      </c>
      <c r="G123" s="48">
        <v>1156.7187500000002</v>
      </c>
      <c r="H123" s="48">
        <v>1156.7187500000002</v>
      </c>
      <c r="I123" s="48">
        <v>1156.7187500000002</v>
      </c>
      <c r="J123" s="48">
        <v>1156.7187500000002</v>
      </c>
      <c r="K123" s="48">
        <v>1156.7187500000002</v>
      </c>
      <c r="L123" s="48">
        <v>1156.7187500000002</v>
      </c>
      <c r="M123" s="48">
        <v>1156.7187500000002</v>
      </c>
      <c r="N123" s="48">
        <v>1156.7187500000002</v>
      </c>
      <c r="O123" s="48">
        <v>1156.7187500000002</v>
      </c>
      <c r="P123" s="48">
        <v>1156.7187500000002</v>
      </c>
      <c r="Q123" s="119">
        <v>1156.7187500000002</v>
      </c>
      <c r="R123" s="21"/>
      <c r="S123" s="110">
        <v>13880.625000000002</v>
      </c>
      <c r="T123" s="21"/>
      <c r="U123" s="48">
        <v>13880.625000000002</v>
      </c>
      <c r="V123" s="48">
        <v>0</v>
      </c>
      <c r="W123" s="21"/>
      <c r="X123" s="21"/>
    </row>
    <row r="124" spans="1:26" s="41" customFormat="1" ht="9" customHeight="1" x14ac:dyDescent="0.2">
      <c r="C124" s="43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118"/>
      <c r="R124" s="21"/>
      <c r="S124" s="105"/>
      <c r="T124" s="21"/>
      <c r="U124" s="21"/>
      <c r="V124" s="21"/>
      <c r="W124" s="21"/>
      <c r="X124" s="21"/>
    </row>
    <row r="125" spans="1:26" s="42" customFormat="1" ht="12" x14ac:dyDescent="0.2">
      <c r="A125" s="42" t="s">
        <v>198</v>
      </c>
      <c r="C125" s="50"/>
      <c r="E125" s="51">
        <v>242481.27839353867</v>
      </c>
      <c r="F125" s="51">
        <v>289140.786399737</v>
      </c>
      <c r="G125" s="51">
        <v>289140.786399737</v>
      </c>
      <c r="H125" s="51">
        <v>186458.62639973703</v>
      </c>
      <c r="I125" s="51">
        <v>186458.62639973703</v>
      </c>
      <c r="J125" s="51">
        <v>186458.62639973703</v>
      </c>
      <c r="K125" s="51">
        <v>186458.62639973703</v>
      </c>
      <c r="L125" s="51">
        <v>186458.62639973703</v>
      </c>
      <c r="M125" s="51">
        <v>186458.62639973703</v>
      </c>
      <c r="N125" s="51">
        <v>186458.62639973703</v>
      </c>
      <c r="O125" s="51">
        <v>186458.62639973703</v>
      </c>
      <c r="P125" s="51">
        <v>186458.62639973703</v>
      </c>
      <c r="Q125" s="127">
        <v>1156.7187500000002</v>
      </c>
      <c r="R125" s="52"/>
      <c r="S125" s="117">
        <v>2500047.2075406457</v>
      </c>
      <c r="T125" s="52"/>
      <c r="U125" s="81">
        <v>2500047.2075406457</v>
      </c>
      <c r="V125" s="51">
        <v>0</v>
      </c>
      <c r="W125" s="52"/>
      <c r="X125" s="52"/>
    </row>
    <row r="126" spans="1:26" s="41" customFormat="1" ht="12" x14ac:dyDescent="0.2">
      <c r="C126" s="43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118"/>
      <c r="R126" s="21"/>
      <c r="S126" s="105"/>
      <c r="T126" s="21"/>
      <c r="U126" s="21"/>
      <c r="V126" s="21"/>
      <c r="W126" s="21"/>
      <c r="X126" s="21"/>
    </row>
    <row r="127" spans="1:26" s="42" customFormat="1" ht="12.75" thickBot="1" x14ac:dyDescent="0.25">
      <c r="A127" s="42" t="s">
        <v>199</v>
      </c>
      <c r="C127" s="50"/>
      <c r="E127" s="59">
        <v>-160881.12319353866</v>
      </c>
      <c r="F127" s="59">
        <v>-207540.63119973699</v>
      </c>
      <c r="G127" s="59">
        <v>-207540.63119973699</v>
      </c>
      <c r="H127" s="59">
        <v>158200.39380026294</v>
      </c>
      <c r="I127" s="59">
        <v>-104858.47119973702</v>
      </c>
      <c r="J127" s="59">
        <v>272987.85860026296</v>
      </c>
      <c r="K127" s="59">
        <v>169100.72360026295</v>
      </c>
      <c r="L127" s="59">
        <v>-93958.14139973704</v>
      </c>
      <c r="M127" s="59">
        <v>-93958.14139973704</v>
      </c>
      <c r="N127" s="59">
        <v>202631.12360026297</v>
      </c>
      <c r="O127" s="59">
        <v>-93958.14139973704</v>
      </c>
      <c r="P127" s="59">
        <v>-62878.14139973704</v>
      </c>
      <c r="Q127" s="128">
        <v>354828.17524999991</v>
      </c>
      <c r="R127" s="60"/>
      <c r="S127" s="129">
        <v>132174.85245935479</v>
      </c>
      <c r="T127" s="60"/>
      <c r="U127" s="59">
        <v>-179825.14754064521</v>
      </c>
      <c r="V127" s="59">
        <v>0</v>
      </c>
      <c r="W127" s="52"/>
      <c r="X127" s="52"/>
    </row>
    <row r="128" spans="1:26" s="41" customFormat="1" ht="12.75" thickTop="1" x14ac:dyDescent="0.2">
      <c r="C128" s="43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118"/>
      <c r="R128" s="21"/>
      <c r="S128" s="105"/>
      <c r="T128" s="21"/>
      <c r="U128" s="21"/>
      <c r="V128" s="21"/>
      <c r="W128" s="21"/>
      <c r="X128" s="21"/>
    </row>
    <row r="129" spans="1:24" s="41" customFormat="1" ht="12" x14ac:dyDescent="0.2">
      <c r="A129" s="79" t="s">
        <v>202</v>
      </c>
      <c r="B129" s="18"/>
      <c r="C129" s="18"/>
      <c r="D129" s="18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118"/>
      <c r="R129" s="21"/>
      <c r="S129" s="105"/>
      <c r="T129" s="21"/>
      <c r="U129" s="21"/>
      <c r="V129" s="21"/>
      <c r="W129" s="21"/>
      <c r="X129" s="21"/>
    </row>
    <row r="130" spans="1:24" s="41" customFormat="1" ht="12" x14ac:dyDescent="0.2">
      <c r="A130" s="79"/>
      <c r="B130" s="79"/>
      <c r="C130" s="18" t="s">
        <v>203</v>
      </c>
      <c r="D130" s="18"/>
      <c r="E130" s="21">
        <v>-160881.12319353866</v>
      </c>
      <c r="F130" s="21">
        <v>-207540.63119973699</v>
      </c>
      <c r="G130" s="21">
        <v>-207540.63119973699</v>
      </c>
      <c r="H130" s="21">
        <v>158200.39380026294</v>
      </c>
      <c r="I130" s="21">
        <v>-104858.47119973702</v>
      </c>
      <c r="J130" s="21">
        <v>272987.85860026296</v>
      </c>
      <c r="K130" s="21">
        <v>169100.72360026295</v>
      </c>
      <c r="L130" s="21">
        <v>-93958.14139973704</v>
      </c>
      <c r="M130" s="21">
        <v>-93958.14139973704</v>
      </c>
      <c r="N130" s="21">
        <v>202631.12360026297</v>
      </c>
      <c r="O130" s="21">
        <v>-93958.14139973704</v>
      </c>
      <c r="P130" s="21">
        <v>-62878.14139973704</v>
      </c>
      <c r="Q130" s="118">
        <v>354828.17524999991</v>
      </c>
      <c r="R130" s="21"/>
      <c r="S130" s="105">
        <v>132174.85245935479</v>
      </c>
      <c r="T130" s="21"/>
      <c r="U130" s="21"/>
      <c r="V130" s="21"/>
      <c r="W130" s="21"/>
      <c r="X130" s="21"/>
    </row>
    <row r="131" spans="1:24" s="41" customFormat="1" ht="16.5" customHeight="1" x14ac:dyDescent="0.2">
      <c r="A131" s="18"/>
      <c r="B131" s="18" t="s">
        <v>213</v>
      </c>
      <c r="C131" s="18" t="s">
        <v>204</v>
      </c>
      <c r="D131" s="18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118"/>
      <c r="R131" s="21"/>
      <c r="S131" s="105"/>
      <c r="T131" s="21"/>
      <c r="U131" s="21"/>
      <c r="V131" s="21"/>
      <c r="W131" s="21"/>
      <c r="X131" s="21"/>
    </row>
    <row r="132" spans="1:24" s="41" customFormat="1" ht="12" x14ac:dyDescent="0.2">
      <c r="A132" s="18"/>
      <c r="B132" s="18" t="s">
        <v>213</v>
      </c>
      <c r="C132" s="18"/>
      <c r="D132" s="80" t="s">
        <v>205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118">
        <v>0</v>
      </c>
      <c r="R132" s="21"/>
      <c r="S132" s="105">
        <v>0</v>
      </c>
      <c r="T132" s="21"/>
      <c r="U132" s="21"/>
      <c r="V132" s="21"/>
      <c r="W132" s="21"/>
      <c r="X132" s="21"/>
    </row>
    <row r="133" spans="1:24" s="41" customFormat="1" ht="11.25" hidden="1" customHeight="1" x14ac:dyDescent="0.2">
      <c r="A133" s="18"/>
      <c r="B133" s="18" t="s">
        <v>213</v>
      </c>
      <c r="C133" s="18"/>
      <c r="D133" s="80" t="s">
        <v>206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118">
        <v>-355984.89399999991</v>
      </c>
      <c r="R133" s="21"/>
      <c r="S133" s="105">
        <v>-355984.89399999991</v>
      </c>
      <c r="T133" s="21"/>
      <c r="U133" s="21"/>
      <c r="V133" s="21"/>
      <c r="W133" s="21"/>
      <c r="X133" s="21"/>
    </row>
    <row r="134" spans="1:24" s="41" customFormat="1" ht="12" hidden="1" x14ac:dyDescent="0.2">
      <c r="A134" s="18"/>
      <c r="B134" s="18" t="s">
        <v>213</v>
      </c>
      <c r="C134" s="18"/>
      <c r="D134" s="80" t="s">
        <v>207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118">
        <v>0</v>
      </c>
      <c r="R134" s="21"/>
      <c r="S134" s="105">
        <v>0</v>
      </c>
      <c r="T134" s="21"/>
      <c r="U134" s="21"/>
      <c r="V134" s="21"/>
      <c r="W134" s="21"/>
      <c r="X134" s="21"/>
    </row>
    <row r="135" spans="1:24" s="41" customFormat="1" ht="12" hidden="1" x14ac:dyDescent="0.2">
      <c r="A135" s="18"/>
      <c r="B135" s="18" t="s">
        <v>213</v>
      </c>
      <c r="C135" s="18"/>
      <c r="D135" s="80" t="s">
        <v>208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118">
        <v>0</v>
      </c>
      <c r="R135" s="21"/>
      <c r="S135" s="105">
        <v>0</v>
      </c>
      <c r="T135" s="21"/>
      <c r="U135" s="21"/>
      <c r="V135" s="21"/>
      <c r="W135" s="21"/>
      <c r="X135" s="21"/>
    </row>
    <row r="136" spans="1:24" s="41" customFormat="1" ht="12" hidden="1" x14ac:dyDescent="0.2">
      <c r="A136" s="18"/>
      <c r="B136" s="18" t="s">
        <v>213</v>
      </c>
      <c r="C136" s="18"/>
      <c r="D136" s="80" t="s">
        <v>209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118">
        <v>0</v>
      </c>
      <c r="R136" s="21"/>
      <c r="S136" s="105">
        <v>0</v>
      </c>
      <c r="T136" s="21"/>
      <c r="U136" s="21"/>
      <c r="V136" s="21"/>
      <c r="W136" s="21"/>
      <c r="X136" s="21"/>
    </row>
    <row r="137" spans="1:24" s="41" customFormat="1" ht="12" hidden="1" x14ac:dyDescent="0.2">
      <c r="A137" s="18"/>
      <c r="B137" s="18" t="s">
        <v>213</v>
      </c>
      <c r="C137" s="18"/>
      <c r="D137" s="80" t="s">
        <v>210</v>
      </c>
      <c r="E137" s="21"/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118">
        <v>0</v>
      </c>
      <c r="R137" s="21"/>
      <c r="S137" s="105">
        <v>0</v>
      </c>
      <c r="T137" s="21"/>
      <c r="U137" s="21"/>
      <c r="V137" s="21"/>
      <c r="W137" s="21"/>
      <c r="X137" s="21"/>
    </row>
    <row r="138" spans="1:24" s="41" customFormat="1" ht="12" x14ac:dyDescent="0.2">
      <c r="A138" s="18"/>
      <c r="B138" s="18" t="s">
        <v>213</v>
      </c>
      <c r="C138" s="18"/>
      <c r="D138" s="80" t="s">
        <v>211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118">
        <v>1156.7187500000002</v>
      </c>
      <c r="R138" s="21"/>
      <c r="S138" s="105">
        <v>1156.7187500000002</v>
      </c>
      <c r="T138" s="21"/>
      <c r="U138" s="21"/>
      <c r="V138" s="21"/>
      <c r="W138" s="21"/>
      <c r="X138" s="21"/>
    </row>
    <row r="139" spans="1:24" s="41" customFormat="1" ht="12" x14ac:dyDescent="0.2">
      <c r="A139" s="18"/>
      <c r="B139" s="18" t="s">
        <v>213</v>
      </c>
      <c r="C139" s="18"/>
      <c r="D139" s="80" t="s">
        <v>212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118">
        <v>0</v>
      </c>
      <c r="R139" s="21"/>
      <c r="S139" s="105">
        <v>0</v>
      </c>
      <c r="T139" s="21"/>
      <c r="U139" s="21"/>
      <c r="V139" s="21"/>
      <c r="W139" s="21"/>
      <c r="X139" s="21"/>
    </row>
    <row r="140" spans="1:24" s="41" customFormat="1" ht="12" x14ac:dyDescent="0.2">
      <c r="A140" s="18"/>
      <c r="B140" s="18" t="s">
        <v>213</v>
      </c>
      <c r="C140" s="18"/>
      <c r="D140" s="80" t="s">
        <v>214</v>
      </c>
      <c r="E140" s="21">
        <v>104000</v>
      </c>
      <c r="F140" s="21">
        <v>50502</v>
      </c>
      <c r="G140" s="21">
        <v>50502</v>
      </c>
      <c r="H140" s="21">
        <v>50502</v>
      </c>
      <c r="I140" s="21">
        <v>50502</v>
      </c>
      <c r="J140" s="21">
        <v>-52000</v>
      </c>
      <c r="K140" s="21">
        <v>-52000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118">
        <v>0</v>
      </c>
      <c r="R140" s="21"/>
      <c r="S140" s="105">
        <v>202008</v>
      </c>
      <c r="T140" s="21"/>
      <c r="U140" s="21"/>
      <c r="V140" s="21"/>
      <c r="W140" s="21"/>
      <c r="X140" s="21"/>
    </row>
    <row r="141" spans="1:24" s="41" customFormat="1" ht="12" x14ac:dyDescent="0.2">
      <c r="A141" s="18"/>
      <c r="B141" s="18" t="s">
        <v>213</v>
      </c>
      <c r="C141" s="18" t="s">
        <v>215</v>
      </c>
      <c r="D141" s="80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118"/>
      <c r="R141" s="21"/>
      <c r="S141" s="105"/>
      <c r="T141" s="21"/>
      <c r="U141" s="21"/>
      <c r="V141" s="21"/>
      <c r="W141" s="21"/>
      <c r="X141" s="21"/>
    </row>
    <row r="142" spans="1:24" s="41" customFormat="1" ht="12" x14ac:dyDescent="0.2">
      <c r="A142" s="18"/>
      <c r="B142" s="18" t="s">
        <v>213</v>
      </c>
      <c r="C142" s="18"/>
      <c r="D142" s="80" t="s">
        <v>216</v>
      </c>
      <c r="E142" s="21">
        <v>-60000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118">
        <v>0</v>
      </c>
      <c r="R142" s="21"/>
      <c r="S142" s="105">
        <v>-60000</v>
      </c>
      <c r="T142" s="21"/>
      <c r="U142" s="21"/>
      <c r="V142" s="21"/>
      <c r="W142" s="21"/>
      <c r="X142" s="21"/>
    </row>
    <row r="143" spans="1:24" s="41" customFormat="1" ht="12" x14ac:dyDescent="0.2">
      <c r="A143" s="18"/>
      <c r="B143" s="18"/>
      <c r="C143" s="18"/>
      <c r="D143" s="18" t="s">
        <v>217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118">
        <v>0</v>
      </c>
      <c r="R143" s="21"/>
      <c r="S143" s="105">
        <v>0</v>
      </c>
      <c r="T143" s="21"/>
      <c r="U143" s="21"/>
      <c r="V143" s="21"/>
      <c r="W143" s="21"/>
      <c r="X143" s="21"/>
    </row>
    <row r="144" spans="1:24" s="41" customFormat="1" ht="12" x14ac:dyDescent="0.2">
      <c r="A144" s="18"/>
      <c r="B144" s="18"/>
      <c r="C144" s="18" t="s">
        <v>218</v>
      </c>
      <c r="D144" s="18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118"/>
      <c r="R144" s="21"/>
      <c r="S144" s="105"/>
      <c r="T144" s="21"/>
      <c r="U144" s="21"/>
      <c r="V144" s="21"/>
      <c r="W144" s="21"/>
      <c r="X144" s="21"/>
    </row>
    <row r="145" spans="1:24" s="41" customFormat="1" ht="12" x14ac:dyDescent="0.2">
      <c r="A145" s="18"/>
      <c r="B145" s="18"/>
      <c r="C145" s="18"/>
      <c r="D145" s="18" t="s">
        <v>219</v>
      </c>
      <c r="E145" s="21">
        <v>529000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118">
        <v>0</v>
      </c>
      <c r="R145" s="21"/>
      <c r="S145" s="105">
        <v>529000</v>
      </c>
      <c r="T145" s="21"/>
      <c r="U145" s="21"/>
      <c r="V145" s="21"/>
      <c r="W145" s="21"/>
      <c r="X145" s="21"/>
    </row>
    <row r="146" spans="1:24" s="41" customFormat="1" ht="12" x14ac:dyDescent="0.2">
      <c r="A146" s="18"/>
      <c r="B146" s="18"/>
      <c r="C146" s="18"/>
      <c r="D146" s="18" t="s">
        <v>220</v>
      </c>
      <c r="E146" s="81">
        <v>0</v>
      </c>
      <c r="F146" s="81">
        <v>0</v>
      </c>
      <c r="G146" s="81">
        <v>0</v>
      </c>
      <c r="H146" s="81">
        <v>0</v>
      </c>
      <c r="I146" s="81">
        <v>0</v>
      </c>
      <c r="J146" s="81">
        <v>0</v>
      </c>
      <c r="K146" s="81">
        <v>0</v>
      </c>
      <c r="L146" s="81">
        <v>0</v>
      </c>
      <c r="M146" s="81">
        <v>0</v>
      </c>
      <c r="N146" s="81">
        <v>0</v>
      </c>
      <c r="O146" s="81">
        <v>0</v>
      </c>
      <c r="P146" s="81">
        <v>0</v>
      </c>
      <c r="Q146" s="127">
        <v>0</v>
      </c>
      <c r="R146" s="21"/>
      <c r="S146" s="105">
        <v>0</v>
      </c>
      <c r="T146" s="21"/>
      <c r="U146" s="21"/>
      <c r="V146" s="21"/>
      <c r="W146" s="21"/>
      <c r="X146" s="21"/>
    </row>
    <row r="147" spans="1:24" s="41" customFormat="1" ht="12" x14ac:dyDescent="0.2">
      <c r="A147" s="18"/>
      <c r="B147" s="18"/>
      <c r="C147" s="18"/>
      <c r="D147" s="18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52"/>
      <c r="T147" s="21"/>
      <c r="U147" s="21"/>
      <c r="V147" s="21"/>
      <c r="W147" s="21"/>
      <c r="X147" s="21"/>
    </row>
    <row r="148" spans="1:24" s="41" customFormat="1" ht="12" x14ac:dyDescent="0.2">
      <c r="A148" s="18"/>
      <c r="B148" s="18" t="s">
        <v>221</v>
      </c>
      <c r="C148" s="18"/>
      <c r="D148" s="18"/>
      <c r="E148" s="21">
        <v>412118.87680646137</v>
      </c>
      <c r="F148" s="21">
        <v>-157038.63119973699</v>
      </c>
      <c r="G148" s="21">
        <v>-157038.63119973699</v>
      </c>
      <c r="H148" s="21">
        <v>208702.39380026294</v>
      </c>
      <c r="I148" s="21">
        <v>-54356.471199737018</v>
      </c>
      <c r="J148" s="21">
        <v>220987.85860026296</v>
      </c>
      <c r="K148" s="21">
        <v>117100.72360026295</v>
      </c>
      <c r="L148" s="21">
        <v>-93958.14139973704</v>
      </c>
      <c r="M148" s="21">
        <v>-93958.14139973704</v>
      </c>
      <c r="N148" s="21">
        <v>202631.12360026297</v>
      </c>
      <c r="O148" s="21">
        <v>-93958.14139973704</v>
      </c>
      <c r="P148" s="21">
        <v>-62878.14139973704</v>
      </c>
      <c r="Q148" s="21"/>
      <c r="R148" s="21"/>
      <c r="S148" s="52"/>
      <c r="T148" s="21"/>
      <c r="U148" s="21"/>
      <c r="V148" s="21"/>
      <c r="W148" s="21"/>
      <c r="X148" s="21"/>
    </row>
    <row r="149" spans="1:24" s="41" customFormat="1" ht="12" x14ac:dyDescent="0.2">
      <c r="A149" s="18"/>
      <c r="B149" s="18" t="s">
        <v>222</v>
      </c>
      <c r="C149" s="18"/>
      <c r="D149" s="18"/>
      <c r="E149" s="81">
        <v>0</v>
      </c>
      <c r="F149" s="81">
        <v>412118.87680646137</v>
      </c>
      <c r="G149" s="81">
        <v>255080.24560672438</v>
      </c>
      <c r="H149" s="81">
        <v>98041.614406987384</v>
      </c>
      <c r="I149" s="81">
        <v>306744.00820725033</v>
      </c>
      <c r="J149" s="81">
        <v>252387.53700751331</v>
      </c>
      <c r="K149" s="81">
        <v>473375.39560777624</v>
      </c>
      <c r="L149" s="81">
        <v>590476.11920803925</v>
      </c>
      <c r="M149" s="81">
        <v>496517.97780830221</v>
      </c>
      <c r="N149" s="81">
        <v>402559.83640856517</v>
      </c>
      <c r="O149" s="81">
        <v>605190.9600088282</v>
      </c>
      <c r="P149" s="81">
        <v>511232.81860909116</v>
      </c>
      <c r="Q149" s="21"/>
      <c r="R149" s="21"/>
      <c r="S149" s="52"/>
      <c r="T149" s="21"/>
      <c r="U149" s="21"/>
      <c r="V149" s="21"/>
      <c r="W149" s="21"/>
      <c r="X149" s="21"/>
    </row>
    <row r="150" spans="1:24" s="41" customFormat="1" ht="12" x14ac:dyDescent="0.2">
      <c r="A150" s="18"/>
      <c r="B150" s="18"/>
      <c r="C150" s="18"/>
      <c r="D150" s="18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52"/>
      <c r="T150" s="21"/>
      <c r="U150" s="21"/>
      <c r="V150" s="21"/>
      <c r="W150" s="21"/>
      <c r="X150" s="21"/>
    </row>
    <row r="151" spans="1:24" s="41" customFormat="1" ht="12.75" thickBot="1" x14ac:dyDescent="0.25">
      <c r="A151" s="79"/>
      <c r="B151" s="79" t="s">
        <v>223</v>
      </c>
      <c r="C151" s="79"/>
      <c r="D151" s="79"/>
      <c r="E151" s="130">
        <v>412118.87680646137</v>
      </c>
      <c r="F151" s="130">
        <v>255080.24560672438</v>
      </c>
      <c r="G151" s="130">
        <v>98041.614406987384</v>
      </c>
      <c r="H151" s="130">
        <v>306744.00820725033</v>
      </c>
      <c r="I151" s="130">
        <v>252387.53700751331</v>
      </c>
      <c r="J151" s="130">
        <v>473375.39560777624</v>
      </c>
      <c r="K151" s="130">
        <v>590476.11920803925</v>
      </c>
      <c r="L151" s="130">
        <v>496517.97780830221</v>
      </c>
      <c r="M151" s="130">
        <v>402559.83640856517</v>
      </c>
      <c r="N151" s="130">
        <v>605190.9600088282</v>
      </c>
      <c r="O151" s="130">
        <v>511232.81860909116</v>
      </c>
      <c r="P151" s="130">
        <v>448354.67720935412</v>
      </c>
      <c r="Q151" s="21"/>
      <c r="R151" s="21"/>
      <c r="S151" s="52"/>
      <c r="T151" s="21"/>
      <c r="U151" s="21"/>
      <c r="V151" s="21"/>
      <c r="W151" s="21"/>
      <c r="X151" s="21"/>
    </row>
    <row r="152" spans="1:24" s="41" customFormat="1" ht="12.75" thickTop="1" x14ac:dyDescent="0.2">
      <c r="C152" s="43"/>
      <c r="E152" s="131">
        <v>375007.08113109687</v>
      </c>
      <c r="F152" s="131">
        <v>375007.08113109687</v>
      </c>
      <c r="G152" s="131">
        <v>375007.08113109687</v>
      </c>
      <c r="H152" s="131">
        <v>375007.08113109687</v>
      </c>
      <c r="I152" s="131">
        <v>375007.08113109687</v>
      </c>
      <c r="J152" s="131">
        <v>375007.08113109687</v>
      </c>
      <c r="K152" s="131">
        <v>375007.08113109687</v>
      </c>
      <c r="L152" s="131">
        <v>375007.08113109687</v>
      </c>
      <c r="M152" s="131">
        <v>375007.08113109687</v>
      </c>
      <c r="N152" s="131">
        <v>375007.08113109687</v>
      </c>
      <c r="O152" s="131">
        <v>375007.08113109687</v>
      </c>
      <c r="P152" s="131">
        <v>375007.08113109687</v>
      </c>
      <c r="Q152" s="21"/>
      <c r="R152" s="21"/>
      <c r="S152" s="52"/>
      <c r="T152" s="21"/>
      <c r="U152" s="21"/>
      <c r="V152" s="21"/>
      <c r="W152" s="21"/>
      <c r="X152" s="21"/>
    </row>
    <row r="153" spans="1:24" s="41" customFormat="1" ht="12" x14ac:dyDescent="0.2">
      <c r="C153" s="43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52"/>
      <c r="T153" s="21"/>
      <c r="U153" s="21"/>
      <c r="V153" s="21"/>
      <c r="W153" s="21"/>
      <c r="X153" s="21"/>
    </row>
    <row r="154" spans="1:24" s="41" customFormat="1" ht="12" x14ac:dyDescent="0.2">
      <c r="C154" s="43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52"/>
      <c r="T154" s="21"/>
      <c r="U154" s="21"/>
      <c r="V154" s="21"/>
      <c r="W154" s="21"/>
      <c r="X154" s="21"/>
    </row>
    <row r="155" spans="1:24" s="41" customFormat="1" ht="12" x14ac:dyDescent="0.2">
      <c r="C155" s="43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52"/>
      <c r="T155" s="21"/>
      <c r="U155" s="21"/>
      <c r="V155" s="21"/>
      <c r="W155" s="21"/>
      <c r="X155" s="21"/>
    </row>
    <row r="156" spans="1:24" s="41" customFormat="1" ht="12" x14ac:dyDescent="0.2">
      <c r="C156" s="43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52"/>
      <c r="T156" s="21"/>
      <c r="U156" s="21"/>
      <c r="V156" s="21"/>
      <c r="W156" s="21"/>
      <c r="X156" s="21"/>
    </row>
    <row r="157" spans="1:24" s="41" customFormat="1" ht="12" x14ac:dyDescent="0.2">
      <c r="C157" s="43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52"/>
      <c r="T157" s="21"/>
      <c r="U157" s="21"/>
      <c r="V157" s="21"/>
      <c r="W157" s="21"/>
      <c r="X157" s="21"/>
    </row>
    <row r="158" spans="1:24" s="41" customFormat="1" ht="12" x14ac:dyDescent="0.2">
      <c r="C158" s="43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52"/>
      <c r="T158" s="21"/>
      <c r="U158" s="21"/>
      <c r="V158" s="21"/>
      <c r="W158" s="21"/>
      <c r="X158" s="21"/>
    </row>
    <row r="159" spans="1:24" s="41" customFormat="1" ht="12" x14ac:dyDescent="0.2">
      <c r="C159" s="43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52"/>
      <c r="T159" s="21"/>
      <c r="U159" s="21"/>
      <c r="V159" s="21"/>
      <c r="W159" s="21"/>
      <c r="X159" s="21"/>
    </row>
    <row r="160" spans="1:24" s="41" customFormat="1" ht="12" x14ac:dyDescent="0.2">
      <c r="C160" s="43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52"/>
      <c r="T160" s="21"/>
      <c r="U160" s="21"/>
      <c r="V160" s="21"/>
      <c r="W160" s="21"/>
      <c r="X160" s="21"/>
    </row>
    <row r="161" spans="3:24" s="41" customFormat="1" ht="12" x14ac:dyDescent="0.2">
      <c r="C161" s="43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52"/>
      <c r="T161" s="21"/>
      <c r="U161" s="21"/>
      <c r="V161" s="21"/>
      <c r="W161" s="21"/>
      <c r="X161" s="21"/>
    </row>
    <row r="162" spans="3:24" s="41" customFormat="1" ht="12" x14ac:dyDescent="0.2">
      <c r="C162" s="43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52"/>
      <c r="T162" s="21"/>
      <c r="U162" s="21"/>
      <c r="V162" s="21"/>
      <c r="W162" s="21"/>
      <c r="X162" s="21"/>
    </row>
    <row r="163" spans="3:24" s="41" customFormat="1" ht="12" x14ac:dyDescent="0.2">
      <c r="C163" s="43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52"/>
      <c r="T163" s="21"/>
      <c r="U163" s="21"/>
      <c r="V163" s="21"/>
      <c r="W163" s="21"/>
      <c r="X163" s="21"/>
    </row>
    <row r="164" spans="3:24" s="41" customFormat="1" ht="12" x14ac:dyDescent="0.2">
      <c r="C164" s="43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52"/>
      <c r="T164" s="21"/>
      <c r="U164" s="21"/>
      <c r="V164" s="21"/>
      <c r="W164" s="21"/>
      <c r="X164" s="21"/>
    </row>
    <row r="165" spans="3:24" s="41" customFormat="1" ht="12" x14ac:dyDescent="0.2">
      <c r="C165" s="43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52"/>
      <c r="T165" s="21"/>
      <c r="U165" s="21"/>
      <c r="V165" s="21"/>
      <c r="W165" s="21"/>
      <c r="X165" s="21"/>
    </row>
    <row r="166" spans="3:24" s="41" customFormat="1" ht="12" x14ac:dyDescent="0.2">
      <c r="C166" s="43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52"/>
      <c r="T166" s="21"/>
      <c r="U166" s="21"/>
      <c r="V166" s="21"/>
      <c r="W166" s="21"/>
      <c r="X166" s="21"/>
    </row>
    <row r="167" spans="3:24" s="41" customFormat="1" ht="12" x14ac:dyDescent="0.2">
      <c r="C167" s="43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52"/>
      <c r="T167" s="21"/>
      <c r="U167" s="21"/>
      <c r="V167" s="21"/>
      <c r="W167" s="21"/>
      <c r="X167" s="21"/>
    </row>
    <row r="168" spans="3:24" s="41" customFormat="1" ht="12" x14ac:dyDescent="0.2">
      <c r="C168" s="43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52"/>
      <c r="T168" s="21"/>
      <c r="U168" s="21"/>
      <c r="V168" s="21"/>
      <c r="W168" s="21"/>
      <c r="X168" s="21"/>
    </row>
    <row r="169" spans="3:24" s="41" customFormat="1" ht="12" x14ac:dyDescent="0.2">
      <c r="C169" s="43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52"/>
      <c r="T169" s="21"/>
      <c r="U169" s="21"/>
      <c r="V169" s="21"/>
      <c r="W169" s="21"/>
      <c r="X169" s="21"/>
    </row>
    <row r="170" spans="3:24" s="41" customFormat="1" ht="12" x14ac:dyDescent="0.2">
      <c r="C170" s="43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52"/>
      <c r="T170" s="21"/>
      <c r="U170" s="21"/>
      <c r="V170" s="21"/>
      <c r="W170" s="21"/>
      <c r="X170" s="21"/>
    </row>
    <row r="171" spans="3:24" s="41" customFormat="1" ht="12" x14ac:dyDescent="0.2">
      <c r="C171" s="43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52"/>
      <c r="T171" s="21"/>
      <c r="U171" s="21"/>
      <c r="V171" s="21"/>
      <c r="W171" s="21"/>
      <c r="X171" s="21"/>
    </row>
    <row r="172" spans="3:24" s="41" customFormat="1" ht="12" x14ac:dyDescent="0.2">
      <c r="C172" s="43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52"/>
      <c r="T172" s="21"/>
      <c r="U172" s="21"/>
      <c r="V172" s="21"/>
      <c r="W172" s="21"/>
      <c r="X172" s="21"/>
    </row>
    <row r="173" spans="3:24" s="41" customFormat="1" ht="12" x14ac:dyDescent="0.2">
      <c r="C173" s="43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52"/>
      <c r="T173" s="21"/>
      <c r="U173" s="21"/>
      <c r="V173" s="21"/>
      <c r="W173" s="21"/>
      <c r="X173" s="21"/>
    </row>
    <row r="174" spans="3:24" s="41" customFormat="1" ht="12" x14ac:dyDescent="0.2">
      <c r="C174" s="43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52"/>
      <c r="T174" s="21"/>
      <c r="U174" s="21"/>
      <c r="V174" s="21"/>
      <c r="W174" s="21"/>
      <c r="X174" s="21"/>
    </row>
    <row r="175" spans="3:24" s="41" customFormat="1" ht="12" x14ac:dyDescent="0.2">
      <c r="C175" s="43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52"/>
      <c r="T175" s="21"/>
      <c r="U175" s="21"/>
      <c r="V175" s="21"/>
      <c r="W175" s="21"/>
      <c r="X175" s="21"/>
    </row>
    <row r="176" spans="3:24" s="41" customFormat="1" ht="12" x14ac:dyDescent="0.2">
      <c r="C176" s="43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52"/>
      <c r="T176" s="21"/>
      <c r="U176" s="21"/>
      <c r="V176" s="21"/>
      <c r="W176" s="21"/>
      <c r="X176" s="21"/>
    </row>
    <row r="177" spans="3:24" s="41" customFormat="1" ht="12" x14ac:dyDescent="0.2">
      <c r="C177" s="43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52"/>
      <c r="T177" s="21"/>
      <c r="U177" s="21"/>
      <c r="V177" s="21"/>
      <c r="W177" s="21"/>
      <c r="X177" s="21"/>
    </row>
    <row r="178" spans="3:24" s="41" customFormat="1" ht="12" x14ac:dyDescent="0.2">
      <c r="C178" s="43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52"/>
      <c r="T178" s="21"/>
      <c r="U178" s="21"/>
      <c r="V178" s="21"/>
      <c r="W178" s="21"/>
      <c r="X178" s="21"/>
    </row>
    <row r="179" spans="3:24" s="41" customFormat="1" ht="12" x14ac:dyDescent="0.2">
      <c r="C179" s="43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52"/>
      <c r="T179" s="21"/>
      <c r="U179" s="21"/>
      <c r="V179" s="21"/>
      <c r="W179" s="21"/>
      <c r="X179" s="21"/>
    </row>
    <row r="180" spans="3:24" s="41" customFormat="1" ht="12" x14ac:dyDescent="0.2">
      <c r="C180" s="43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52"/>
      <c r="T180" s="21"/>
      <c r="U180" s="21"/>
      <c r="V180" s="21"/>
      <c r="W180" s="21"/>
      <c r="X180" s="21"/>
    </row>
    <row r="181" spans="3:24" s="41" customFormat="1" ht="12" x14ac:dyDescent="0.2">
      <c r="C181" s="43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52"/>
      <c r="T181" s="21"/>
      <c r="U181" s="21"/>
      <c r="V181" s="21"/>
      <c r="W181" s="21"/>
      <c r="X181" s="21"/>
    </row>
    <row r="182" spans="3:24" s="41" customFormat="1" ht="12" x14ac:dyDescent="0.2">
      <c r="C182" s="43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52"/>
      <c r="T182" s="21"/>
      <c r="U182" s="21"/>
      <c r="V182" s="21"/>
      <c r="W182" s="21"/>
      <c r="X182" s="21"/>
    </row>
    <row r="183" spans="3:24" s="41" customFormat="1" ht="12" x14ac:dyDescent="0.2">
      <c r="C183" s="43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52"/>
      <c r="T183" s="21"/>
      <c r="U183" s="21"/>
      <c r="V183" s="21"/>
      <c r="W183" s="21"/>
      <c r="X183" s="21"/>
    </row>
    <row r="184" spans="3:24" s="41" customFormat="1" ht="12" x14ac:dyDescent="0.2">
      <c r="C184" s="43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52"/>
      <c r="T184" s="21"/>
      <c r="U184" s="21"/>
      <c r="V184" s="21"/>
      <c r="W184" s="21"/>
      <c r="X184" s="21"/>
    </row>
    <row r="185" spans="3:24" s="41" customFormat="1" ht="12" x14ac:dyDescent="0.2">
      <c r="C185" s="43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52"/>
      <c r="T185" s="21"/>
      <c r="U185" s="21"/>
      <c r="V185" s="21"/>
      <c r="W185" s="21"/>
      <c r="X185" s="21"/>
    </row>
    <row r="186" spans="3:24" s="41" customFormat="1" ht="12" x14ac:dyDescent="0.2">
      <c r="C186" s="43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52"/>
      <c r="T186" s="21"/>
      <c r="U186" s="21"/>
      <c r="V186" s="21"/>
      <c r="W186" s="21"/>
      <c r="X186" s="21"/>
    </row>
    <row r="187" spans="3:24" s="41" customFormat="1" ht="12" x14ac:dyDescent="0.2">
      <c r="C187" s="43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52"/>
      <c r="T187" s="21"/>
      <c r="U187" s="21"/>
      <c r="V187" s="21"/>
      <c r="W187" s="21"/>
      <c r="X187" s="21"/>
    </row>
    <row r="188" spans="3:24" s="41" customFormat="1" ht="12" x14ac:dyDescent="0.2">
      <c r="C188" s="43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52"/>
      <c r="T188" s="21"/>
      <c r="U188" s="21"/>
      <c r="V188" s="21"/>
      <c r="W188" s="21"/>
      <c r="X188" s="21"/>
    </row>
    <row r="189" spans="3:24" s="41" customFormat="1" ht="12" x14ac:dyDescent="0.2">
      <c r="C189" s="43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52"/>
      <c r="T189" s="21"/>
      <c r="U189" s="21"/>
      <c r="V189" s="21"/>
      <c r="W189" s="21"/>
      <c r="X189" s="21"/>
    </row>
    <row r="190" spans="3:24" s="41" customFormat="1" ht="12" x14ac:dyDescent="0.2">
      <c r="C190" s="43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52"/>
      <c r="T190" s="21"/>
      <c r="U190" s="21"/>
      <c r="V190" s="21"/>
      <c r="W190" s="21"/>
      <c r="X190" s="21"/>
    </row>
    <row r="191" spans="3:24" s="41" customFormat="1" ht="12" x14ac:dyDescent="0.2">
      <c r="C191" s="43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52"/>
      <c r="T191" s="21"/>
      <c r="U191" s="21"/>
      <c r="V191" s="21"/>
      <c r="W191" s="21"/>
      <c r="X191" s="21"/>
    </row>
    <row r="192" spans="3:24" s="41" customFormat="1" ht="12" x14ac:dyDescent="0.2">
      <c r="C192" s="43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52"/>
      <c r="T192" s="21"/>
      <c r="U192" s="21"/>
      <c r="V192" s="21"/>
      <c r="W192" s="21"/>
      <c r="X192" s="21"/>
    </row>
    <row r="193" spans="3:24" s="41" customFormat="1" ht="12" x14ac:dyDescent="0.2">
      <c r="C193" s="43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52"/>
      <c r="T193" s="21"/>
      <c r="U193" s="21"/>
      <c r="V193" s="21"/>
      <c r="W193" s="21"/>
      <c r="X193" s="21"/>
    </row>
    <row r="194" spans="3:24" s="41" customFormat="1" ht="12" x14ac:dyDescent="0.2">
      <c r="C194" s="43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52"/>
      <c r="T194" s="21"/>
      <c r="U194" s="21"/>
      <c r="V194" s="21"/>
      <c r="W194" s="21"/>
      <c r="X194" s="21"/>
    </row>
    <row r="195" spans="3:24" s="41" customFormat="1" ht="12" x14ac:dyDescent="0.2">
      <c r="C195" s="43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52"/>
      <c r="T195" s="21"/>
      <c r="U195" s="21"/>
      <c r="V195" s="21"/>
      <c r="W195" s="21"/>
      <c r="X195" s="21"/>
    </row>
    <row r="196" spans="3:24" s="41" customFormat="1" ht="12" x14ac:dyDescent="0.2">
      <c r="C196" s="43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52"/>
      <c r="T196" s="21"/>
      <c r="U196" s="21"/>
      <c r="V196" s="21"/>
      <c r="W196" s="21"/>
      <c r="X196" s="21"/>
    </row>
    <row r="197" spans="3:24" s="41" customFormat="1" ht="12" x14ac:dyDescent="0.2">
      <c r="C197" s="43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52"/>
      <c r="T197" s="21"/>
      <c r="U197" s="21"/>
      <c r="V197" s="21"/>
      <c r="W197" s="21"/>
      <c r="X197" s="21"/>
    </row>
    <row r="198" spans="3:24" s="41" customFormat="1" ht="12" x14ac:dyDescent="0.2">
      <c r="C198" s="43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52"/>
      <c r="T198" s="21"/>
      <c r="U198" s="21"/>
      <c r="V198" s="21"/>
      <c r="W198" s="21"/>
      <c r="X198" s="21"/>
    </row>
    <row r="199" spans="3:24" s="41" customFormat="1" ht="12" x14ac:dyDescent="0.2">
      <c r="C199" s="43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52"/>
      <c r="T199" s="21"/>
      <c r="U199" s="21"/>
      <c r="V199" s="21"/>
      <c r="W199" s="21"/>
      <c r="X199" s="21"/>
    </row>
    <row r="200" spans="3:24" s="41" customFormat="1" ht="12" x14ac:dyDescent="0.2">
      <c r="C200" s="43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52"/>
      <c r="T200" s="21"/>
      <c r="U200" s="21"/>
      <c r="V200" s="21"/>
      <c r="W200" s="21"/>
      <c r="X200" s="21"/>
    </row>
    <row r="201" spans="3:24" s="41" customFormat="1" ht="12" x14ac:dyDescent="0.2">
      <c r="C201" s="43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52"/>
      <c r="T201" s="21"/>
      <c r="U201" s="21"/>
      <c r="V201" s="21"/>
      <c r="W201" s="21"/>
      <c r="X201" s="21"/>
    </row>
    <row r="202" spans="3:24" s="41" customFormat="1" ht="12" x14ac:dyDescent="0.2">
      <c r="C202" s="43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52"/>
      <c r="T202" s="21"/>
      <c r="U202" s="21"/>
      <c r="V202" s="21"/>
      <c r="W202" s="21"/>
      <c r="X202" s="21"/>
    </row>
    <row r="203" spans="3:24" s="41" customFormat="1" ht="12" x14ac:dyDescent="0.2">
      <c r="C203" s="43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52"/>
      <c r="T203" s="21"/>
      <c r="U203" s="21"/>
      <c r="V203" s="21"/>
      <c r="W203" s="21"/>
      <c r="X203" s="21"/>
    </row>
    <row r="204" spans="3:24" s="41" customFormat="1" ht="12" x14ac:dyDescent="0.2">
      <c r="C204" s="43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52"/>
      <c r="T204" s="21"/>
      <c r="U204" s="21"/>
      <c r="V204" s="21"/>
      <c r="W204" s="21"/>
      <c r="X204" s="21"/>
    </row>
    <row r="205" spans="3:24" s="41" customFormat="1" ht="12" x14ac:dyDescent="0.2">
      <c r="C205" s="43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52"/>
      <c r="T205" s="21"/>
      <c r="U205" s="21"/>
      <c r="V205" s="21"/>
      <c r="W205" s="21"/>
      <c r="X205" s="21"/>
    </row>
    <row r="206" spans="3:24" s="41" customFormat="1" ht="12" x14ac:dyDescent="0.2">
      <c r="C206" s="43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52"/>
      <c r="T206" s="21"/>
      <c r="U206" s="21"/>
      <c r="V206" s="21"/>
      <c r="W206" s="21"/>
      <c r="X206" s="21"/>
    </row>
    <row r="207" spans="3:24" s="41" customFormat="1" ht="12" x14ac:dyDescent="0.2">
      <c r="C207" s="43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52"/>
      <c r="T207" s="21"/>
      <c r="U207" s="21"/>
      <c r="V207" s="21"/>
      <c r="W207" s="21"/>
      <c r="X207" s="21"/>
    </row>
    <row r="208" spans="3:24" s="41" customFormat="1" ht="12" x14ac:dyDescent="0.2">
      <c r="C208" s="43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52"/>
      <c r="T208" s="21"/>
      <c r="U208" s="21"/>
      <c r="V208" s="21"/>
      <c r="W208" s="21"/>
      <c r="X208" s="21"/>
    </row>
    <row r="209" spans="3:24" s="41" customFormat="1" ht="12" x14ac:dyDescent="0.2">
      <c r="C209" s="43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52"/>
      <c r="T209" s="21"/>
      <c r="U209" s="21"/>
      <c r="V209" s="21"/>
      <c r="W209" s="21"/>
      <c r="X209" s="21"/>
    </row>
    <row r="210" spans="3:24" s="41" customFormat="1" ht="12" x14ac:dyDescent="0.2">
      <c r="C210" s="43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52"/>
      <c r="T210" s="21"/>
      <c r="U210" s="21"/>
      <c r="V210" s="21"/>
      <c r="W210" s="21"/>
      <c r="X210" s="21"/>
    </row>
    <row r="211" spans="3:24" s="41" customFormat="1" ht="12" x14ac:dyDescent="0.2">
      <c r="C211" s="43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52"/>
      <c r="T211" s="21"/>
      <c r="U211" s="21"/>
      <c r="V211" s="21"/>
      <c r="W211" s="21"/>
      <c r="X211" s="21"/>
    </row>
    <row r="212" spans="3:24" s="41" customFormat="1" ht="12" x14ac:dyDescent="0.2">
      <c r="C212" s="43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52"/>
      <c r="T212" s="21"/>
      <c r="U212" s="21"/>
      <c r="V212" s="21"/>
      <c r="W212" s="21"/>
      <c r="X212" s="21"/>
    </row>
    <row r="213" spans="3:24" s="41" customFormat="1" ht="12" x14ac:dyDescent="0.2">
      <c r="C213" s="43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52"/>
      <c r="T213" s="21"/>
      <c r="U213" s="21"/>
      <c r="V213" s="21"/>
      <c r="W213" s="21"/>
      <c r="X213" s="21"/>
    </row>
    <row r="214" spans="3:24" s="41" customFormat="1" ht="12" x14ac:dyDescent="0.2">
      <c r="C214" s="43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52"/>
      <c r="T214" s="21"/>
      <c r="U214" s="21"/>
      <c r="V214" s="21"/>
      <c r="W214" s="21"/>
      <c r="X214" s="21"/>
    </row>
    <row r="215" spans="3:24" s="41" customFormat="1" ht="12" x14ac:dyDescent="0.2">
      <c r="C215" s="43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52"/>
      <c r="T215" s="21"/>
      <c r="U215" s="21"/>
      <c r="V215" s="21"/>
      <c r="W215" s="21"/>
      <c r="X215" s="21"/>
    </row>
    <row r="216" spans="3:24" s="41" customFormat="1" ht="12" x14ac:dyDescent="0.2">
      <c r="C216" s="43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52"/>
      <c r="T216" s="21"/>
      <c r="U216" s="21"/>
      <c r="V216" s="21"/>
      <c r="W216" s="21"/>
      <c r="X216" s="21"/>
    </row>
    <row r="217" spans="3:24" s="41" customFormat="1" ht="12" x14ac:dyDescent="0.2">
      <c r="C217" s="43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52"/>
      <c r="T217" s="21"/>
      <c r="U217" s="21"/>
      <c r="V217" s="21"/>
      <c r="W217" s="21"/>
      <c r="X217" s="21"/>
    </row>
    <row r="218" spans="3:24" s="41" customFormat="1" ht="12" x14ac:dyDescent="0.2">
      <c r="C218" s="43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52"/>
      <c r="T218" s="21"/>
      <c r="U218" s="21"/>
      <c r="V218" s="21"/>
      <c r="W218" s="21"/>
      <c r="X218" s="21"/>
    </row>
    <row r="219" spans="3:24" s="41" customFormat="1" ht="12" x14ac:dyDescent="0.2">
      <c r="C219" s="43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52"/>
      <c r="T219" s="21"/>
      <c r="U219" s="21"/>
      <c r="V219" s="21"/>
      <c r="W219" s="21"/>
      <c r="X219" s="21"/>
    </row>
    <row r="220" spans="3:24" s="41" customFormat="1" ht="12" x14ac:dyDescent="0.2">
      <c r="C220" s="43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52"/>
      <c r="T220" s="21"/>
      <c r="U220" s="21"/>
      <c r="V220" s="21"/>
      <c r="W220" s="21"/>
      <c r="X220" s="21"/>
    </row>
    <row r="221" spans="3:24" s="41" customFormat="1" ht="12" x14ac:dyDescent="0.2">
      <c r="C221" s="43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52"/>
      <c r="T221" s="21"/>
      <c r="U221" s="21"/>
      <c r="V221" s="21"/>
      <c r="W221" s="21"/>
      <c r="X221" s="21"/>
    </row>
    <row r="222" spans="3:24" s="41" customFormat="1" ht="12" x14ac:dyDescent="0.2">
      <c r="C222" s="43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52"/>
      <c r="T222" s="21"/>
      <c r="U222" s="21"/>
      <c r="V222" s="21"/>
      <c r="W222" s="21"/>
      <c r="X222" s="21"/>
    </row>
    <row r="223" spans="3:24" s="41" customFormat="1" ht="12" x14ac:dyDescent="0.2">
      <c r="C223" s="43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52"/>
      <c r="T223" s="21"/>
      <c r="U223" s="21"/>
      <c r="V223" s="21"/>
      <c r="W223" s="21"/>
      <c r="X223" s="21"/>
    </row>
    <row r="224" spans="3:24" s="41" customFormat="1" ht="12" x14ac:dyDescent="0.2">
      <c r="C224" s="43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52"/>
      <c r="T224" s="21"/>
      <c r="U224" s="21"/>
      <c r="V224" s="21"/>
      <c r="W224" s="21"/>
      <c r="X224" s="21"/>
    </row>
    <row r="225" spans="3:24" s="41" customFormat="1" ht="12" x14ac:dyDescent="0.2">
      <c r="C225" s="43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52"/>
      <c r="T225" s="21"/>
      <c r="U225" s="21"/>
      <c r="V225" s="21"/>
      <c r="W225" s="21"/>
      <c r="X225" s="21"/>
    </row>
    <row r="226" spans="3:24" s="41" customFormat="1" ht="12" x14ac:dyDescent="0.2">
      <c r="C226" s="43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52"/>
      <c r="T226" s="21"/>
      <c r="U226" s="21"/>
      <c r="V226" s="21"/>
      <c r="W226" s="21"/>
      <c r="X226" s="21"/>
    </row>
    <row r="227" spans="3:24" s="41" customFormat="1" ht="12" x14ac:dyDescent="0.2">
      <c r="C227" s="43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52"/>
      <c r="T227" s="21"/>
      <c r="U227" s="21"/>
      <c r="V227" s="21"/>
      <c r="W227" s="21"/>
      <c r="X227" s="21"/>
    </row>
    <row r="228" spans="3:24" s="41" customFormat="1" ht="12" x14ac:dyDescent="0.2">
      <c r="C228" s="43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52"/>
      <c r="T228" s="21"/>
      <c r="U228" s="21"/>
      <c r="V228" s="21"/>
      <c r="W228" s="21"/>
      <c r="X228" s="21"/>
    </row>
    <row r="229" spans="3:24" s="41" customFormat="1" ht="12" x14ac:dyDescent="0.2">
      <c r="C229" s="43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52"/>
      <c r="T229" s="21"/>
      <c r="U229" s="21"/>
      <c r="V229" s="21"/>
      <c r="W229" s="21"/>
      <c r="X229" s="21"/>
    </row>
    <row r="230" spans="3:24" s="41" customFormat="1" ht="12" x14ac:dyDescent="0.2">
      <c r="C230" s="43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52"/>
      <c r="T230" s="21"/>
      <c r="U230" s="21"/>
      <c r="V230" s="21"/>
      <c r="W230" s="21"/>
      <c r="X230" s="21"/>
    </row>
    <row r="231" spans="3:24" s="41" customFormat="1" ht="12" x14ac:dyDescent="0.2">
      <c r="C231" s="43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52"/>
      <c r="T231" s="21"/>
      <c r="U231" s="21"/>
      <c r="V231" s="21"/>
      <c r="W231" s="21"/>
      <c r="X231" s="21"/>
    </row>
    <row r="232" spans="3:24" s="41" customFormat="1" ht="12" x14ac:dyDescent="0.2">
      <c r="C232" s="43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52"/>
      <c r="T232" s="21"/>
      <c r="U232" s="21"/>
      <c r="V232" s="21"/>
      <c r="W232" s="21"/>
      <c r="X232" s="21"/>
    </row>
    <row r="233" spans="3:24" s="41" customFormat="1" ht="12" x14ac:dyDescent="0.2">
      <c r="C233" s="43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52"/>
      <c r="T233" s="21"/>
      <c r="U233" s="21"/>
      <c r="V233" s="21"/>
      <c r="W233" s="21"/>
      <c r="X233" s="21"/>
    </row>
    <row r="234" spans="3:24" s="41" customFormat="1" ht="12" x14ac:dyDescent="0.2">
      <c r="C234" s="43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52"/>
      <c r="T234" s="21"/>
      <c r="U234" s="21"/>
      <c r="V234" s="21"/>
      <c r="W234" s="21"/>
      <c r="X234" s="21"/>
    </row>
    <row r="235" spans="3:24" s="41" customFormat="1" ht="12" x14ac:dyDescent="0.2">
      <c r="C235" s="43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52"/>
      <c r="T235" s="21"/>
      <c r="U235" s="21"/>
      <c r="V235" s="21"/>
      <c r="W235" s="21"/>
      <c r="X235" s="21"/>
    </row>
    <row r="236" spans="3:24" s="41" customFormat="1" ht="12" x14ac:dyDescent="0.2">
      <c r="C236" s="43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52"/>
      <c r="T236" s="21"/>
      <c r="U236" s="21"/>
      <c r="V236" s="21"/>
      <c r="W236" s="21"/>
      <c r="X236" s="21"/>
    </row>
    <row r="237" spans="3:24" s="41" customFormat="1" ht="12" x14ac:dyDescent="0.2">
      <c r="C237" s="43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52"/>
      <c r="T237" s="21"/>
      <c r="U237" s="21"/>
      <c r="V237" s="21"/>
      <c r="W237" s="21"/>
      <c r="X237" s="21"/>
    </row>
    <row r="238" spans="3:24" s="41" customFormat="1" ht="12" x14ac:dyDescent="0.2">
      <c r="C238" s="43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52"/>
      <c r="T238" s="21"/>
      <c r="U238" s="21"/>
      <c r="V238" s="21"/>
      <c r="W238" s="21"/>
      <c r="X238" s="21"/>
    </row>
    <row r="239" spans="3:24" s="41" customFormat="1" ht="12" x14ac:dyDescent="0.2">
      <c r="C239" s="43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52"/>
      <c r="T239" s="21"/>
      <c r="U239" s="21"/>
      <c r="V239" s="21"/>
      <c r="W239" s="21"/>
      <c r="X239" s="21"/>
    </row>
    <row r="240" spans="3:24" s="41" customFormat="1" ht="12" x14ac:dyDescent="0.2">
      <c r="C240" s="43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52"/>
      <c r="T240" s="21"/>
      <c r="U240" s="21"/>
      <c r="V240" s="21"/>
      <c r="W240" s="21"/>
      <c r="X240" s="21"/>
    </row>
    <row r="241" spans="3:24" s="41" customFormat="1" ht="12" x14ac:dyDescent="0.2">
      <c r="C241" s="43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52"/>
      <c r="T241" s="21"/>
      <c r="U241" s="21"/>
      <c r="V241" s="21"/>
      <c r="W241" s="21"/>
      <c r="X241" s="21"/>
    </row>
    <row r="242" spans="3:24" s="41" customFormat="1" ht="12" x14ac:dyDescent="0.2">
      <c r="C242" s="43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52"/>
      <c r="T242" s="21"/>
      <c r="U242" s="21"/>
      <c r="V242" s="21"/>
      <c r="W242" s="21"/>
      <c r="X242" s="21"/>
    </row>
    <row r="243" spans="3:24" s="41" customFormat="1" ht="12" x14ac:dyDescent="0.2">
      <c r="C243" s="43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52"/>
      <c r="T243" s="21"/>
      <c r="U243" s="21"/>
      <c r="V243" s="21"/>
      <c r="W243" s="21"/>
      <c r="X243" s="21"/>
    </row>
    <row r="244" spans="3:24" s="41" customFormat="1" ht="12" x14ac:dyDescent="0.2">
      <c r="C244" s="43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52"/>
      <c r="T244" s="21"/>
      <c r="U244" s="21"/>
      <c r="V244" s="21"/>
      <c r="W244" s="21"/>
      <c r="X244" s="21"/>
    </row>
    <row r="245" spans="3:24" s="41" customFormat="1" ht="12" x14ac:dyDescent="0.2">
      <c r="C245" s="43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52"/>
      <c r="T245" s="21"/>
      <c r="U245" s="21"/>
      <c r="V245" s="21"/>
      <c r="W245" s="21"/>
      <c r="X245" s="21"/>
    </row>
    <row r="246" spans="3:24" s="41" customFormat="1" ht="12" x14ac:dyDescent="0.2">
      <c r="C246" s="43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52"/>
      <c r="T246" s="21"/>
      <c r="U246" s="21"/>
      <c r="V246" s="21"/>
      <c r="W246" s="21"/>
      <c r="X246" s="21"/>
    </row>
    <row r="247" spans="3:24" s="41" customFormat="1" ht="12" x14ac:dyDescent="0.2">
      <c r="C247" s="43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52"/>
      <c r="T247" s="21"/>
      <c r="U247" s="21"/>
      <c r="V247" s="21"/>
      <c r="W247" s="21"/>
      <c r="X247" s="21"/>
    </row>
    <row r="248" spans="3:24" s="41" customFormat="1" ht="12" x14ac:dyDescent="0.2">
      <c r="C248" s="43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52"/>
      <c r="T248" s="21"/>
      <c r="U248" s="21"/>
      <c r="V248" s="21"/>
      <c r="W248" s="21"/>
      <c r="X248" s="21"/>
    </row>
    <row r="249" spans="3:24" s="41" customFormat="1" ht="12" x14ac:dyDescent="0.2">
      <c r="C249" s="43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52"/>
      <c r="T249" s="21"/>
      <c r="U249" s="21"/>
      <c r="V249" s="21"/>
      <c r="W249" s="21"/>
      <c r="X249" s="21"/>
    </row>
    <row r="250" spans="3:24" s="41" customFormat="1" ht="12" x14ac:dyDescent="0.2">
      <c r="C250" s="43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52"/>
      <c r="T250" s="21"/>
      <c r="U250" s="21"/>
      <c r="V250" s="21"/>
      <c r="W250" s="21"/>
      <c r="X250" s="21"/>
    </row>
    <row r="251" spans="3:24" s="41" customFormat="1" ht="12" x14ac:dyDescent="0.2">
      <c r="C251" s="43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52"/>
      <c r="T251" s="21"/>
      <c r="U251" s="21"/>
      <c r="V251" s="21"/>
      <c r="W251" s="21"/>
      <c r="X251" s="21"/>
    </row>
    <row r="252" spans="3:24" s="41" customFormat="1" ht="12" x14ac:dyDescent="0.2">
      <c r="C252" s="43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52"/>
      <c r="T252" s="21"/>
      <c r="U252" s="21"/>
      <c r="V252" s="21"/>
      <c r="W252" s="21"/>
      <c r="X252" s="21"/>
    </row>
    <row r="253" spans="3:24" s="41" customFormat="1" ht="12" x14ac:dyDescent="0.2">
      <c r="C253" s="43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52"/>
      <c r="T253" s="21"/>
      <c r="U253" s="21"/>
      <c r="V253" s="21"/>
      <c r="W253" s="21"/>
      <c r="X253" s="21"/>
    </row>
    <row r="254" spans="3:24" s="41" customFormat="1" ht="12" x14ac:dyDescent="0.2">
      <c r="C254" s="43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52"/>
      <c r="T254" s="21"/>
      <c r="U254" s="21"/>
      <c r="V254" s="21"/>
      <c r="W254" s="21"/>
      <c r="X254" s="21"/>
    </row>
    <row r="255" spans="3:24" s="41" customFormat="1" ht="12" x14ac:dyDescent="0.2">
      <c r="C255" s="43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52"/>
      <c r="T255" s="21"/>
      <c r="U255" s="21"/>
      <c r="V255" s="21"/>
      <c r="W255" s="21"/>
      <c r="X255" s="21"/>
    </row>
    <row r="256" spans="3:24" s="41" customFormat="1" ht="12" x14ac:dyDescent="0.2">
      <c r="C256" s="43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52"/>
      <c r="T256" s="21"/>
      <c r="U256" s="21"/>
      <c r="V256" s="21"/>
      <c r="W256" s="21"/>
      <c r="X256" s="21"/>
    </row>
    <row r="257" spans="3:24" s="41" customFormat="1" ht="12" x14ac:dyDescent="0.2">
      <c r="C257" s="43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52"/>
      <c r="T257" s="21"/>
      <c r="U257" s="21"/>
      <c r="V257" s="21"/>
      <c r="W257" s="21"/>
      <c r="X257" s="21"/>
    </row>
    <row r="258" spans="3:24" s="41" customFormat="1" ht="12" x14ac:dyDescent="0.2">
      <c r="C258" s="43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52"/>
      <c r="T258" s="21"/>
      <c r="U258" s="21"/>
      <c r="V258" s="21"/>
      <c r="W258" s="21"/>
      <c r="X258" s="21"/>
    </row>
    <row r="259" spans="3:24" s="41" customFormat="1" ht="12" x14ac:dyDescent="0.2">
      <c r="C259" s="43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52"/>
      <c r="T259" s="21"/>
      <c r="U259" s="21"/>
      <c r="V259" s="21"/>
      <c r="W259" s="21"/>
      <c r="X259" s="21"/>
    </row>
    <row r="260" spans="3:24" s="41" customFormat="1" ht="12" x14ac:dyDescent="0.2">
      <c r="C260" s="43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52"/>
      <c r="T260" s="21"/>
      <c r="U260" s="21"/>
      <c r="V260" s="21"/>
      <c r="W260" s="21"/>
      <c r="X260" s="21"/>
    </row>
    <row r="261" spans="3:24" s="41" customFormat="1" ht="12" x14ac:dyDescent="0.2">
      <c r="C261" s="43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52"/>
      <c r="T261" s="21"/>
      <c r="U261" s="21"/>
      <c r="V261" s="21"/>
      <c r="W261" s="21"/>
      <c r="X261" s="21"/>
    </row>
    <row r="262" spans="3:24" s="41" customFormat="1" ht="12" x14ac:dyDescent="0.2">
      <c r="C262" s="43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52"/>
      <c r="T262" s="21"/>
      <c r="U262" s="21"/>
      <c r="V262" s="21"/>
      <c r="W262" s="21"/>
      <c r="X262" s="21"/>
    </row>
    <row r="263" spans="3:24" s="41" customFormat="1" ht="12" x14ac:dyDescent="0.2">
      <c r="C263" s="43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52"/>
      <c r="T263" s="21"/>
      <c r="U263" s="21"/>
      <c r="V263" s="21"/>
      <c r="W263" s="21"/>
      <c r="X263" s="21"/>
    </row>
    <row r="264" spans="3:24" s="41" customFormat="1" ht="12" x14ac:dyDescent="0.2">
      <c r="C264" s="43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52"/>
      <c r="T264" s="21"/>
      <c r="U264" s="21"/>
      <c r="V264" s="21"/>
      <c r="W264" s="21"/>
      <c r="X264" s="21"/>
    </row>
    <row r="265" spans="3:24" s="41" customFormat="1" ht="12" x14ac:dyDescent="0.2">
      <c r="C265" s="43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52"/>
      <c r="T265" s="21"/>
      <c r="U265" s="21"/>
      <c r="V265" s="21"/>
      <c r="W265" s="21"/>
      <c r="X265" s="21"/>
    </row>
    <row r="266" spans="3:24" s="41" customFormat="1" ht="12" x14ac:dyDescent="0.2">
      <c r="C266" s="43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52"/>
      <c r="T266" s="21"/>
      <c r="U266" s="21"/>
      <c r="V266" s="21"/>
      <c r="W266" s="21"/>
      <c r="X266" s="21"/>
    </row>
    <row r="267" spans="3:24" s="41" customFormat="1" ht="12" x14ac:dyDescent="0.2">
      <c r="C267" s="43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52"/>
      <c r="T267" s="21"/>
      <c r="U267" s="21"/>
      <c r="V267" s="21"/>
      <c r="W267" s="21"/>
      <c r="X267" s="21"/>
    </row>
    <row r="268" spans="3:24" s="41" customFormat="1" ht="12" x14ac:dyDescent="0.2">
      <c r="C268" s="43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52"/>
      <c r="T268" s="21"/>
      <c r="U268" s="21"/>
      <c r="V268" s="21"/>
      <c r="W268" s="21"/>
      <c r="X268" s="21"/>
    </row>
    <row r="269" spans="3:24" s="41" customFormat="1" ht="12" x14ac:dyDescent="0.2">
      <c r="C269" s="43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52"/>
      <c r="T269" s="21"/>
      <c r="U269" s="21"/>
      <c r="V269" s="21"/>
      <c r="W269" s="21"/>
      <c r="X269" s="21"/>
    </row>
    <row r="270" spans="3:24" s="41" customFormat="1" ht="12" x14ac:dyDescent="0.2">
      <c r="C270" s="43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52"/>
      <c r="T270" s="21"/>
      <c r="U270" s="21"/>
      <c r="V270" s="21"/>
      <c r="W270" s="21"/>
      <c r="X270" s="21"/>
    </row>
    <row r="271" spans="3:24" s="41" customFormat="1" ht="12" x14ac:dyDescent="0.2">
      <c r="C271" s="43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52"/>
      <c r="T271" s="21"/>
      <c r="U271" s="21"/>
      <c r="V271" s="21"/>
      <c r="W271" s="21"/>
      <c r="X271" s="21"/>
    </row>
    <row r="272" spans="3:24" s="41" customFormat="1" ht="12" x14ac:dyDescent="0.2">
      <c r="C272" s="43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52"/>
      <c r="T272" s="21"/>
      <c r="U272" s="21"/>
      <c r="V272" s="21"/>
      <c r="W272" s="21"/>
      <c r="X272" s="21"/>
    </row>
    <row r="273" spans="3:24" s="41" customFormat="1" ht="12" x14ac:dyDescent="0.2">
      <c r="C273" s="43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52"/>
      <c r="T273" s="21"/>
      <c r="U273" s="21"/>
      <c r="V273" s="21"/>
      <c r="W273" s="21"/>
      <c r="X273" s="21"/>
    </row>
    <row r="274" spans="3:24" s="41" customFormat="1" ht="12" x14ac:dyDescent="0.2">
      <c r="C274" s="43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52"/>
      <c r="T274" s="21"/>
      <c r="U274" s="21"/>
      <c r="V274" s="21"/>
      <c r="W274" s="21"/>
      <c r="X274" s="21"/>
    </row>
    <row r="275" spans="3:24" s="41" customFormat="1" ht="12" x14ac:dyDescent="0.2">
      <c r="C275" s="43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52"/>
      <c r="T275" s="21"/>
      <c r="U275" s="21"/>
      <c r="V275" s="21"/>
      <c r="W275" s="21"/>
      <c r="X275" s="21"/>
    </row>
    <row r="276" spans="3:24" s="41" customFormat="1" ht="12" x14ac:dyDescent="0.2">
      <c r="C276" s="43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52"/>
      <c r="T276" s="21"/>
      <c r="U276" s="21"/>
      <c r="V276" s="21"/>
      <c r="W276" s="21"/>
      <c r="X276" s="21"/>
    </row>
    <row r="277" spans="3:24" s="41" customFormat="1" ht="12" x14ac:dyDescent="0.2">
      <c r="C277" s="43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52"/>
      <c r="T277" s="21"/>
      <c r="U277" s="21"/>
      <c r="V277" s="21"/>
      <c r="W277" s="21"/>
      <c r="X277" s="21"/>
    </row>
    <row r="278" spans="3:24" s="41" customFormat="1" ht="12" x14ac:dyDescent="0.2">
      <c r="C278" s="43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52"/>
      <c r="T278" s="21"/>
      <c r="U278" s="21"/>
      <c r="V278" s="21"/>
      <c r="W278" s="21"/>
      <c r="X278" s="21"/>
    </row>
    <row r="279" spans="3:24" s="41" customFormat="1" ht="12" x14ac:dyDescent="0.2">
      <c r="C279" s="43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52"/>
      <c r="T279" s="21"/>
      <c r="U279" s="21"/>
      <c r="V279" s="21"/>
      <c r="W279" s="21"/>
      <c r="X279" s="21"/>
    </row>
    <row r="280" spans="3:24" s="41" customFormat="1" ht="12" x14ac:dyDescent="0.2">
      <c r="C280" s="43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52"/>
      <c r="T280" s="21"/>
      <c r="U280" s="21"/>
      <c r="V280" s="21"/>
      <c r="W280" s="21"/>
      <c r="X280" s="21"/>
    </row>
    <row r="281" spans="3:24" s="41" customFormat="1" ht="12" x14ac:dyDescent="0.2">
      <c r="C281" s="43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52"/>
      <c r="T281" s="21"/>
      <c r="U281" s="21"/>
      <c r="V281" s="21"/>
      <c r="W281" s="21"/>
      <c r="X281" s="21"/>
    </row>
    <row r="282" spans="3:24" s="41" customFormat="1" ht="12" x14ac:dyDescent="0.2">
      <c r="C282" s="43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52"/>
      <c r="T282" s="21"/>
      <c r="U282" s="21"/>
      <c r="V282" s="21"/>
      <c r="W282" s="21"/>
      <c r="X282" s="21"/>
    </row>
    <row r="283" spans="3:24" s="41" customFormat="1" ht="12" x14ac:dyDescent="0.2">
      <c r="C283" s="43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52"/>
      <c r="T283" s="21"/>
      <c r="U283" s="21"/>
      <c r="V283" s="21"/>
      <c r="W283" s="21"/>
      <c r="X283" s="21"/>
    </row>
    <row r="284" spans="3:24" s="41" customFormat="1" ht="12" x14ac:dyDescent="0.2">
      <c r="C284" s="43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52"/>
      <c r="T284" s="21"/>
      <c r="U284" s="21"/>
      <c r="V284" s="21"/>
      <c r="W284" s="21"/>
      <c r="X284" s="21"/>
    </row>
    <row r="285" spans="3:24" s="41" customFormat="1" ht="12" x14ac:dyDescent="0.2">
      <c r="C285" s="43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52"/>
      <c r="T285" s="21"/>
      <c r="U285" s="21"/>
      <c r="V285" s="21"/>
      <c r="W285" s="21"/>
      <c r="X285" s="21"/>
    </row>
    <row r="286" spans="3:24" s="41" customFormat="1" ht="12" x14ac:dyDescent="0.2">
      <c r="C286" s="43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52"/>
      <c r="T286" s="21"/>
      <c r="U286" s="21"/>
      <c r="V286" s="21"/>
      <c r="W286" s="21"/>
      <c r="X286" s="21"/>
    </row>
    <row r="287" spans="3:24" x14ac:dyDescent="0.25"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R287" s="89"/>
      <c r="S287" s="132"/>
      <c r="T287" s="89"/>
      <c r="U287" s="89"/>
      <c r="V287" s="89"/>
      <c r="W287" s="89"/>
      <c r="X287" s="89"/>
    </row>
  </sheetData>
  <pageMargins left="0.7" right="0.7" top="0.75" bottom="0.75" header="0.3" footer="0.3"/>
  <pageSetup scale="75" orientation="landscape" horizontalDpi="1200" verticalDpi="1200" r:id="rId1"/>
  <rowBreaks count="2" manualBreakCount="2">
    <brk id="46" max="21" man="1"/>
    <brk id="105" max="21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E3CE8-897C-4408-8D05-5F640D34F4C2}">
  <sheetPr>
    <tabColor theme="9" tint="-0.249977111117893"/>
  </sheetPr>
  <dimension ref="A1:Y537"/>
  <sheetViews>
    <sheetView zoomScale="115" zoomScaleNormal="115" workbookViewId="0">
      <pane ySplit="5" topLeftCell="A238" activePane="bottomLeft" state="frozen"/>
      <selection activeCell="E36" sqref="E36"/>
      <selection pane="bottomLeft" activeCell="E36" sqref="E36"/>
    </sheetView>
  </sheetViews>
  <sheetFormatPr defaultColWidth="9.140625" defaultRowHeight="15" outlineLevelRow="1" x14ac:dyDescent="0.25"/>
  <cols>
    <col min="1" max="1" width="2.140625" style="71" customWidth="1"/>
    <col min="2" max="2" width="4" style="71" customWidth="1"/>
    <col min="3" max="3" width="5.140625" style="175" customWidth="1"/>
    <col min="4" max="4" width="45.140625" style="71" customWidth="1"/>
    <col min="5" max="5" width="9.85546875" style="71" bestFit="1" customWidth="1"/>
    <col min="6" max="6" width="13.42578125" style="71" customWidth="1"/>
    <col min="7" max="7" width="14.140625" style="71" customWidth="1"/>
    <col min="8" max="8" width="7.85546875" style="71" customWidth="1"/>
    <col min="9" max="9" width="5.5703125" style="71" customWidth="1"/>
    <col min="10" max="10" width="9.140625" style="71"/>
    <col min="11" max="11" width="10.140625" style="71" bestFit="1" customWidth="1"/>
    <col min="12" max="16384" width="9.140625" style="71"/>
  </cols>
  <sheetData>
    <row r="1" spans="1:25" s="4" customFormat="1" ht="21" x14ac:dyDescent="0.35">
      <c r="A1" s="1" t="str">
        <f>'[1]Rev &amp; Enroll'!D5</f>
        <v>Teach High School - NV</v>
      </c>
      <c r="B1" s="1"/>
      <c r="C1" s="3"/>
      <c r="E1" s="5"/>
      <c r="F1" s="5"/>
      <c r="G1" s="5"/>
      <c r="H1" s="5"/>
      <c r="I1" s="5"/>
      <c r="J1" s="5"/>
      <c r="K1" s="5"/>
      <c r="L1" s="5"/>
      <c r="M1" s="90"/>
      <c r="N1" s="90"/>
      <c r="O1" s="90"/>
      <c r="P1" s="90"/>
      <c r="Q1" s="90"/>
      <c r="R1" s="90"/>
      <c r="S1" s="90"/>
      <c r="T1" s="90"/>
      <c r="U1" s="5"/>
      <c r="V1" s="5"/>
      <c r="X1" s="5"/>
      <c r="Y1" s="5"/>
    </row>
    <row r="2" spans="1:25" s="4" customFormat="1" x14ac:dyDescent="0.25">
      <c r="A2" s="6" t="s">
        <v>258</v>
      </c>
      <c r="B2" s="6"/>
      <c r="C2" s="3"/>
      <c r="D2" s="8"/>
      <c r="E2" s="5"/>
      <c r="F2" s="5"/>
      <c r="G2" s="5"/>
      <c r="H2" s="5"/>
      <c r="I2" s="5"/>
      <c r="J2" s="5"/>
      <c r="M2" s="5"/>
      <c r="N2" s="5"/>
      <c r="O2" s="5"/>
      <c r="R2" s="5"/>
      <c r="S2" s="5"/>
      <c r="U2" s="93"/>
      <c r="V2" s="93"/>
      <c r="X2" s="93"/>
      <c r="Y2" s="93"/>
    </row>
    <row r="3" spans="1:25" s="11" customFormat="1" ht="13.5" customHeight="1" x14ac:dyDescent="0.2">
      <c r="A3" s="9" t="str">
        <f>'FY22'!A3</f>
        <v>Revised 7/9/2021</v>
      </c>
      <c r="B3" s="9"/>
      <c r="C3" s="3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5"/>
      <c r="S3" s="12"/>
      <c r="T3" s="92"/>
      <c r="U3" s="12"/>
      <c r="V3" s="12"/>
      <c r="X3" s="12"/>
      <c r="Y3" s="12"/>
    </row>
    <row r="4" spans="1:25" s="134" customFormat="1" ht="12" x14ac:dyDescent="0.2">
      <c r="C4" s="135"/>
    </row>
    <row r="5" spans="1:25" s="134" customFormat="1" ht="12" x14ac:dyDescent="0.2">
      <c r="C5" s="136" t="s">
        <v>259</v>
      </c>
      <c r="D5" s="136" t="s">
        <v>260</v>
      </c>
      <c r="E5" s="136" t="s">
        <v>261</v>
      </c>
      <c r="F5" s="136" t="s">
        <v>262</v>
      </c>
      <c r="G5" s="136" t="s">
        <v>263</v>
      </c>
    </row>
    <row r="6" spans="1:25" s="134" customFormat="1" ht="12" x14ac:dyDescent="0.2">
      <c r="C6" s="137" t="s">
        <v>113</v>
      </c>
    </row>
    <row r="7" spans="1:25" s="134" customFormat="1" ht="12" outlineLevel="1" x14ac:dyDescent="0.2">
      <c r="C7" s="138" t="s">
        <v>114</v>
      </c>
      <c r="D7" s="134" t="s">
        <v>115</v>
      </c>
    </row>
    <row r="8" spans="1:25" s="134" customFormat="1" ht="12" outlineLevel="1" x14ac:dyDescent="0.2">
      <c r="C8" s="135"/>
      <c r="D8" s="139" t="s">
        <v>264</v>
      </c>
      <c r="E8" s="140"/>
      <c r="F8" s="141"/>
      <c r="G8" s="142">
        <f>G360</f>
        <v>131611.10300000003</v>
      </c>
    </row>
    <row r="9" spans="1:25" s="134" customFormat="1" ht="12" outlineLevel="1" x14ac:dyDescent="0.2">
      <c r="C9" s="135"/>
      <c r="D9" s="139" t="s">
        <v>265</v>
      </c>
      <c r="E9" s="140"/>
      <c r="F9" s="141"/>
      <c r="G9" s="142">
        <v>240</v>
      </c>
    </row>
    <row r="10" spans="1:25" s="134" customFormat="1" ht="12" outlineLevel="1" x14ac:dyDescent="0.2">
      <c r="C10" s="135"/>
      <c r="D10" s="139"/>
      <c r="E10" s="139"/>
      <c r="F10" s="142"/>
      <c r="G10" s="142">
        <f t="shared" ref="G10:G12" si="0">E10*F10</f>
        <v>0</v>
      </c>
    </row>
    <row r="11" spans="1:25" s="134" customFormat="1" ht="12" outlineLevel="1" x14ac:dyDescent="0.2">
      <c r="C11" s="135"/>
      <c r="D11" s="139"/>
      <c r="E11" s="139"/>
      <c r="F11" s="142"/>
      <c r="G11" s="142">
        <f t="shared" si="0"/>
        <v>0</v>
      </c>
    </row>
    <row r="12" spans="1:25" s="134" customFormat="1" ht="12" outlineLevel="1" x14ac:dyDescent="0.2">
      <c r="C12" s="135"/>
      <c r="D12" s="139"/>
      <c r="E12" s="139"/>
      <c r="F12" s="142"/>
      <c r="G12" s="142">
        <f t="shared" si="0"/>
        <v>0</v>
      </c>
    </row>
    <row r="13" spans="1:25" s="134" customFormat="1" ht="3.6" customHeight="1" outlineLevel="1" thickBot="1" x14ac:dyDescent="0.25">
      <c r="C13" s="135"/>
      <c r="F13" s="143"/>
      <c r="G13" s="143"/>
    </row>
    <row r="14" spans="1:25" s="134" customFormat="1" ht="12.75" thickBot="1" x14ac:dyDescent="0.25">
      <c r="C14" s="135"/>
      <c r="E14" s="144" t="str">
        <f>_xlfn.CONCAT("Total ",D7)</f>
        <v>Total Offical/Administrative Services</v>
      </c>
      <c r="F14" s="145" t="str">
        <f>C7</f>
        <v>0310</v>
      </c>
      <c r="G14" s="146">
        <f>SUM(G8:G12)</f>
        <v>131851.10300000003</v>
      </c>
    </row>
    <row r="15" spans="1:25" s="134" customFormat="1" ht="12" outlineLevel="1" x14ac:dyDescent="0.2">
      <c r="C15" s="135"/>
    </row>
    <row r="16" spans="1:25" s="134" customFormat="1" ht="12.75" outlineLevel="1" thickBot="1" x14ac:dyDescent="0.25">
      <c r="C16" s="138" t="s">
        <v>116</v>
      </c>
      <c r="D16" s="134" t="s">
        <v>117</v>
      </c>
    </row>
    <row r="17" spans="3:11" s="134" customFormat="1" ht="12.75" outlineLevel="1" thickBot="1" x14ac:dyDescent="0.25">
      <c r="C17" s="135"/>
      <c r="D17" s="147" t="s">
        <v>266</v>
      </c>
      <c r="E17" s="148">
        <v>200</v>
      </c>
      <c r="F17" s="149">
        <v>720.20769230769235</v>
      </c>
      <c r="G17" s="149">
        <f>E17*F17</f>
        <v>144041.53846153847</v>
      </c>
      <c r="H17" s="134" t="s">
        <v>131</v>
      </c>
      <c r="I17" s="150" t="s">
        <v>267</v>
      </c>
      <c r="J17" s="151"/>
      <c r="K17" s="152">
        <v>234067.5</v>
      </c>
    </row>
    <row r="18" spans="3:11" s="134" customFormat="1" ht="12" outlineLevel="1" x14ac:dyDescent="0.2">
      <c r="C18" s="135"/>
      <c r="D18" s="153" t="s">
        <v>268</v>
      </c>
      <c r="E18" s="154">
        <v>200</v>
      </c>
      <c r="F18" s="155">
        <v>0</v>
      </c>
      <c r="G18" s="149">
        <f>E18*F18</f>
        <v>0</v>
      </c>
    </row>
    <row r="19" spans="3:11" s="134" customFormat="1" ht="12" outlineLevel="1" x14ac:dyDescent="0.2">
      <c r="C19" s="135"/>
      <c r="D19" s="153" t="s">
        <v>269</v>
      </c>
      <c r="E19" s="154">
        <v>200</v>
      </c>
      <c r="F19" s="155">
        <v>20</v>
      </c>
      <c r="G19" s="149">
        <f>E19*F19</f>
        <v>4000</v>
      </c>
      <c r="H19" s="134" t="s">
        <v>131</v>
      </c>
    </row>
    <row r="20" spans="3:11" s="134" customFormat="1" ht="12" outlineLevel="1" x14ac:dyDescent="0.2">
      <c r="C20" s="135"/>
      <c r="D20" s="147" t="s">
        <v>270</v>
      </c>
      <c r="E20" s="148">
        <v>200</v>
      </c>
      <c r="F20" s="149">
        <v>55.384615384615408</v>
      </c>
      <c r="G20" s="149">
        <f>E20*F20</f>
        <v>11076.923076923082</v>
      </c>
      <c r="H20" s="134" t="s">
        <v>131</v>
      </c>
    </row>
    <row r="21" spans="3:11" s="134" customFormat="1" ht="12" outlineLevel="1" x14ac:dyDescent="0.2">
      <c r="C21" s="135"/>
      <c r="D21" s="139"/>
      <c r="E21" s="139"/>
      <c r="F21" s="142"/>
      <c r="G21" s="142">
        <f t="shared" ref="G21" si="1">E21*F21</f>
        <v>0</v>
      </c>
    </row>
    <row r="22" spans="3:11" s="134" customFormat="1" ht="3.6" customHeight="1" outlineLevel="1" thickBot="1" x14ac:dyDescent="0.25">
      <c r="C22" s="135"/>
      <c r="F22" s="143"/>
      <c r="G22" s="143"/>
    </row>
    <row r="23" spans="3:11" s="134" customFormat="1" ht="12.75" thickBot="1" x14ac:dyDescent="0.25">
      <c r="C23" s="135"/>
      <c r="E23" s="144" t="str">
        <f>_xlfn.CONCAT("Total ",D16)</f>
        <v>Total Professional Educational Services</v>
      </c>
      <c r="F23" s="145" t="str">
        <f>C16</f>
        <v>0320</v>
      </c>
      <c r="G23" s="146">
        <f>SUM(G17:G21)</f>
        <v>159118.46153846156</v>
      </c>
    </row>
    <row r="24" spans="3:11" s="134" customFormat="1" ht="12" outlineLevel="1" x14ac:dyDescent="0.2">
      <c r="C24" s="135"/>
    </row>
    <row r="25" spans="3:11" s="134" customFormat="1" ht="12" outlineLevel="1" x14ac:dyDescent="0.2">
      <c r="C25" s="138" t="s">
        <v>119</v>
      </c>
      <c r="D25" s="134" t="s">
        <v>120</v>
      </c>
    </row>
    <row r="26" spans="3:11" s="134" customFormat="1" ht="12" outlineLevel="1" x14ac:dyDescent="0.2">
      <c r="C26" s="135"/>
      <c r="D26" s="156"/>
      <c r="E26" s="157"/>
      <c r="F26" s="158">
        <v>0</v>
      </c>
      <c r="G26" s="158">
        <v>0</v>
      </c>
      <c r="H26" s="159"/>
    </row>
    <row r="27" spans="3:11" s="134" customFormat="1" ht="12" outlineLevel="1" x14ac:dyDescent="0.2">
      <c r="C27" s="135"/>
      <c r="D27" s="139"/>
      <c r="E27" s="139"/>
      <c r="F27" s="142"/>
      <c r="G27" s="142">
        <f t="shared" ref="G27:G30" si="2">E27*F27</f>
        <v>0</v>
      </c>
    </row>
    <row r="28" spans="3:11" s="134" customFormat="1" ht="12" outlineLevel="1" x14ac:dyDescent="0.2">
      <c r="C28" s="135"/>
      <c r="D28" s="139"/>
      <c r="E28" s="139"/>
      <c r="F28" s="142"/>
      <c r="G28" s="142">
        <f t="shared" si="2"/>
        <v>0</v>
      </c>
    </row>
    <row r="29" spans="3:11" s="134" customFormat="1" ht="12" outlineLevel="1" x14ac:dyDescent="0.2">
      <c r="C29" s="135"/>
      <c r="D29" s="139"/>
      <c r="E29" s="139"/>
      <c r="F29" s="142"/>
      <c r="G29" s="142">
        <f t="shared" si="2"/>
        <v>0</v>
      </c>
    </row>
    <row r="30" spans="3:11" s="134" customFormat="1" ht="12" outlineLevel="1" x14ac:dyDescent="0.2">
      <c r="C30" s="135"/>
      <c r="D30" s="139"/>
      <c r="E30" s="139"/>
      <c r="F30" s="142"/>
      <c r="G30" s="142">
        <f t="shared" si="2"/>
        <v>0</v>
      </c>
    </row>
    <row r="31" spans="3:11" s="134" customFormat="1" ht="3.6" customHeight="1" outlineLevel="1" thickBot="1" x14ac:dyDescent="0.25">
      <c r="C31" s="135"/>
      <c r="F31" s="143"/>
      <c r="G31" s="143"/>
    </row>
    <row r="32" spans="3:11" s="134" customFormat="1" ht="12.75" thickBot="1" x14ac:dyDescent="0.25">
      <c r="C32" s="135"/>
      <c r="E32" s="144" t="str">
        <f>_xlfn.CONCAT("Total ",D25)</f>
        <v>Total Prof-Dev/Instructional Lic. Personnel</v>
      </c>
      <c r="F32" s="145" t="str">
        <f>C25</f>
        <v>0331</v>
      </c>
      <c r="G32" s="146">
        <f>SUM(G26:G30)</f>
        <v>0</v>
      </c>
    </row>
    <row r="33" spans="3:7" s="134" customFormat="1" ht="12" outlineLevel="1" x14ac:dyDescent="0.2">
      <c r="C33" s="135"/>
    </row>
    <row r="34" spans="3:7" s="134" customFormat="1" ht="12" outlineLevel="1" x14ac:dyDescent="0.2">
      <c r="C34" s="138" t="s">
        <v>121</v>
      </c>
      <c r="D34" s="134" t="s">
        <v>122</v>
      </c>
    </row>
    <row r="35" spans="3:7" s="134" customFormat="1" ht="12" outlineLevel="1" x14ac:dyDescent="0.2">
      <c r="C35" s="135"/>
      <c r="D35" s="139"/>
      <c r="E35" s="139"/>
      <c r="F35" s="142"/>
      <c r="G35" s="142">
        <f>E35*F35</f>
        <v>0</v>
      </c>
    </row>
    <row r="36" spans="3:7" s="134" customFormat="1" ht="12" outlineLevel="1" x14ac:dyDescent="0.2">
      <c r="C36" s="135"/>
      <c r="D36" s="139"/>
      <c r="E36" s="139"/>
      <c r="F36" s="142"/>
      <c r="G36" s="142">
        <f t="shared" ref="G36:G39" si="3">E36*F36</f>
        <v>0</v>
      </c>
    </row>
    <row r="37" spans="3:7" s="134" customFormat="1" ht="12" outlineLevel="1" x14ac:dyDescent="0.2">
      <c r="C37" s="135"/>
      <c r="D37" s="139"/>
      <c r="E37" s="139"/>
      <c r="F37" s="142"/>
      <c r="G37" s="142">
        <f t="shared" si="3"/>
        <v>0</v>
      </c>
    </row>
    <row r="38" spans="3:7" s="134" customFormat="1" ht="12" outlineLevel="1" x14ac:dyDescent="0.2">
      <c r="C38" s="135"/>
      <c r="D38" s="139"/>
      <c r="E38" s="139"/>
      <c r="F38" s="142"/>
      <c r="G38" s="142">
        <f t="shared" si="3"/>
        <v>0</v>
      </c>
    </row>
    <row r="39" spans="3:7" s="134" customFormat="1" ht="12" outlineLevel="1" x14ac:dyDescent="0.2">
      <c r="C39" s="135"/>
      <c r="D39" s="139"/>
      <c r="E39" s="139"/>
      <c r="F39" s="142"/>
      <c r="G39" s="142">
        <f t="shared" si="3"/>
        <v>0</v>
      </c>
    </row>
    <row r="40" spans="3:7" s="134" customFormat="1" ht="3.6" customHeight="1" outlineLevel="1" thickBot="1" x14ac:dyDescent="0.25">
      <c r="C40" s="135"/>
      <c r="F40" s="143"/>
      <c r="G40" s="143"/>
    </row>
    <row r="41" spans="3:7" s="134" customFormat="1" ht="12.75" thickBot="1" x14ac:dyDescent="0.25">
      <c r="C41" s="135"/>
      <c r="E41" s="144" t="str">
        <f>_xlfn.CONCAT("Total ",D34)</f>
        <v>Total Prof-Dev/Administrative Lic. Personnel</v>
      </c>
      <c r="F41" s="145" t="str">
        <f>C34</f>
        <v>0333</v>
      </c>
      <c r="G41" s="146">
        <f>SUM(G35:G39)</f>
        <v>0</v>
      </c>
    </row>
    <row r="42" spans="3:7" s="134" customFormat="1" ht="12" outlineLevel="1" x14ac:dyDescent="0.2">
      <c r="C42" s="135"/>
    </row>
    <row r="43" spans="3:7" s="134" customFormat="1" ht="12" outlineLevel="1" x14ac:dyDescent="0.2">
      <c r="C43" s="138" t="s">
        <v>123</v>
      </c>
      <c r="D43" s="134" t="s">
        <v>124</v>
      </c>
    </row>
    <row r="44" spans="3:7" s="134" customFormat="1" ht="12" outlineLevel="1" x14ac:dyDescent="0.2">
      <c r="C44" s="135"/>
      <c r="D44" s="139"/>
      <c r="E44" s="139"/>
      <c r="F44" s="142"/>
      <c r="G44" s="142">
        <f>E44*F44</f>
        <v>0</v>
      </c>
    </row>
    <row r="45" spans="3:7" s="134" customFormat="1" ht="12" outlineLevel="1" x14ac:dyDescent="0.2">
      <c r="C45" s="135"/>
      <c r="D45" s="139"/>
      <c r="E45" s="139"/>
      <c r="F45" s="142"/>
      <c r="G45" s="142">
        <f t="shared" ref="G45:G48" si="4">E45*F45</f>
        <v>0</v>
      </c>
    </row>
    <row r="46" spans="3:7" s="134" customFormat="1" ht="12" outlineLevel="1" x14ac:dyDescent="0.2">
      <c r="C46" s="135"/>
      <c r="D46" s="139"/>
      <c r="E46" s="139"/>
      <c r="F46" s="142"/>
      <c r="G46" s="142">
        <f t="shared" si="4"/>
        <v>0</v>
      </c>
    </row>
    <row r="47" spans="3:7" s="134" customFormat="1" ht="12" outlineLevel="1" x14ac:dyDescent="0.2">
      <c r="C47" s="135"/>
      <c r="D47" s="139"/>
      <c r="E47" s="139"/>
      <c r="F47" s="142"/>
      <c r="G47" s="142">
        <f t="shared" si="4"/>
        <v>0</v>
      </c>
    </row>
    <row r="48" spans="3:7" s="134" customFormat="1" ht="12" outlineLevel="1" x14ac:dyDescent="0.2">
      <c r="C48" s="135"/>
      <c r="D48" s="139"/>
      <c r="E48" s="139"/>
      <c r="F48" s="142"/>
      <c r="G48" s="142">
        <f t="shared" si="4"/>
        <v>0</v>
      </c>
    </row>
    <row r="49" spans="3:8" s="134" customFormat="1" ht="3.6" customHeight="1" outlineLevel="1" thickBot="1" x14ac:dyDescent="0.25">
      <c r="C49" s="135"/>
      <c r="F49" s="143"/>
      <c r="G49" s="143"/>
    </row>
    <row r="50" spans="3:8" s="134" customFormat="1" ht="12.75" thickBot="1" x14ac:dyDescent="0.25">
      <c r="C50" s="135"/>
      <c r="E50" s="144" t="str">
        <f>_xlfn.CONCAT("Total ",D43)</f>
        <v>Total Prof-Dev/Other Classfied-Support Personnel</v>
      </c>
      <c r="F50" s="145" t="str">
        <f>C43</f>
        <v>0336</v>
      </c>
      <c r="G50" s="146">
        <f>SUM(G44:G48)</f>
        <v>0</v>
      </c>
    </row>
    <row r="51" spans="3:8" s="134" customFormat="1" ht="12.75" hidden="1" outlineLevel="1" thickBot="1" x14ac:dyDescent="0.25">
      <c r="C51" s="135"/>
    </row>
    <row r="52" spans="3:8" s="134" customFormat="1" ht="12.75" hidden="1" outlineLevel="1" thickBot="1" x14ac:dyDescent="0.25">
      <c r="C52" s="138" t="s">
        <v>125</v>
      </c>
      <c r="D52" s="134" t="s">
        <v>126</v>
      </c>
    </row>
    <row r="53" spans="3:8" s="134" customFormat="1" ht="12.75" hidden="1" outlineLevel="1" thickBot="1" x14ac:dyDescent="0.25">
      <c r="C53" s="135"/>
      <c r="D53" s="139"/>
      <c r="E53" s="139">
        <v>325</v>
      </c>
      <c r="F53" s="142">
        <v>46.153846153846146</v>
      </c>
      <c r="G53" s="142">
        <f>E53*F53</f>
        <v>14999.999999999998</v>
      </c>
      <c r="H53" s="134" t="s">
        <v>131</v>
      </c>
    </row>
    <row r="54" spans="3:8" s="134" customFormat="1" ht="12.75" hidden="1" outlineLevel="1" thickBot="1" x14ac:dyDescent="0.25">
      <c r="C54" s="135"/>
      <c r="D54" s="139"/>
      <c r="E54" s="139"/>
      <c r="F54" s="142"/>
      <c r="G54" s="142">
        <f t="shared" ref="G54:G57" si="5">E54*F54</f>
        <v>0</v>
      </c>
    </row>
    <row r="55" spans="3:8" s="134" customFormat="1" ht="12.75" hidden="1" outlineLevel="1" thickBot="1" x14ac:dyDescent="0.25">
      <c r="C55" s="135"/>
      <c r="D55" s="139"/>
      <c r="E55" s="139"/>
      <c r="F55" s="142"/>
      <c r="G55" s="142">
        <f t="shared" si="5"/>
        <v>0</v>
      </c>
    </row>
    <row r="56" spans="3:8" s="134" customFormat="1" ht="12.75" hidden="1" outlineLevel="1" thickBot="1" x14ac:dyDescent="0.25">
      <c r="C56" s="135"/>
      <c r="D56" s="139"/>
      <c r="E56" s="139"/>
      <c r="F56" s="142"/>
      <c r="G56" s="142">
        <f t="shared" si="5"/>
        <v>0</v>
      </c>
    </row>
    <row r="57" spans="3:8" s="134" customFormat="1" ht="12.75" hidden="1" outlineLevel="1" thickBot="1" x14ac:dyDescent="0.25">
      <c r="C57" s="135"/>
      <c r="D57" s="139"/>
      <c r="E57" s="139"/>
      <c r="F57" s="142"/>
      <c r="G57" s="142">
        <f t="shared" si="5"/>
        <v>0</v>
      </c>
    </row>
    <row r="58" spans="3:8" s="134" customFormat="1" ht="3.6" hidden="1" customHeight="1" outlineLevel="1" thickBot="1" x14ac:dyDescent="0.25">
      <c r="C58" s="135"/>
      <c r="F58" s="143"/>
      <c r="G58" s="143"/>
    </row>
    <row r="59" spans="3:8" s="134" customFormat="1" ht="12.75" collapsed="1" thickBot="1" x14ac:dyDescent="0.25">
      <c r="C59" s="135"/>
      <c r="E59" s="144" t="str">
        <f>_xlfn.CONCAT("Total ",D52)</f>
        <v>Total Prof-Dev/Technology Training</v>
      </c>
      <c r="F59" s="145" t="str">
        <f>C52</f>
        <v>0337</v>
      </c>
      <c r="G59" s="146">
        <f>SUM(G53:G57)</f>
        <v>14999.999999999998</v>
      </c>
    </row>
    <row r="60" spans="3:8" s="134" customFormat="1" ht="12.75" hidden="1" outlineLevel="1" thickBot="1" x14ac:dyDescent="0.25">
      <c r="C60" s="135"/>
    </row>
    <row r="61" spans="3:8" s="134" customFormat="1" ht="12.75" hidden="1" outlineLevel="1" thickBot="1" x14ac:dyDescent="0.25">
      <c r="C61" s="138" t="s">
        <v>127</v>
      </c>
      <c r="D61" s="134" t="s">
        <v>128</v>
      </c>
    </row>
    <row r="62" spans="3:8" s="134" customFormat="1" ht="12.75" hidden="1" outlineLevel="1" thickBot="1" x14ac:dyDescent="0.25">
      <c r="C62" s="135"/>
      <c r="D62" s="139" t="s">
        <v>271</v>
      </c>
      <c r="E62" s="140">
        <v>325</v>
      </c>
      <c r="F62" s="142">
        <v>6.1538461538461533</v>
      </c>
      <c r="G62" s="142">
        <f>E62*F62</f>
        <v>1999.9999999999998</v>
      </c>
      <c r="H62" s="134" t="s">
        <v>131</v>
      </c>
    </row>
    <row r="63" spans="3:8" s="134" customFormat="1" ht="12.75" hidden="1" outlineLevel="1" thickBot="1" x14ac:dyDescent="0.25">
      <c r="C63" s="135"/>
      <c r="D63" s="139"/>
      <c r="E63" s="139"/>
      <c r="F63" s="142"/>
      <c r="G63" s="142">
        <f t="shared" ref="G63:G66" si="6">E63*F63</f>
        <v>0</v>
      </c>
    </row>
    <row r="64" spans="3:8" s="134" customFormat="1" ht="12.75" hidden="1" outlineLevel="1" thickBot="1" x14ac:dyDescent="0.25">
      <c r="C64" s="135"/>
      <c r="D64" s="139"/>
      <c r="E64" s="139"/>
      <c r="F64" s="142"/>
      <c r="G64" s="142">
        <f t="shared" si="6"/>
        <v>0</v>
      </c>
    </row>
    <row r="65" spans="3:11" s="134" customFormat="1" ht="12.75" hidden="1" outlineLevel="1" thickBot="1" x14ac:dyDescent="0.25">
      <c r="C65" s="135"/>
      <c r="D65" s="139"/>
      <c r="E65" s="139"/>
      <c r="F65" s="142"/>
      <c r="G65" s="142">
        <f t="shared" si="6"/>
        <v>0</v>
      </c>
    </row>
    <row r="66" spans="3:11" s="134" customFormat="1" ht="12.75" hidden="1" outlineLevel="1" thickBot="1" x14ac:dyDescent="0.25">
      <c r="C66" s="135"/>
      <c r="D66" s="139"/>
      <c r="E66" s="139"/>
      <c r="F66" s="142"/>
      <c r="G66" s="142">
        <f t="shared" si="6"/>
        <v>0</v>
      </c>
    </row>
    <row r="67" spans="3:11" s="134" customFormat="1" ht="3.6" hidden="1" customHeight="1" outlineLevel="1" thickBot="1" x14ac:dyDescent="0.25">
      <c r="C67" s="135"/>
      <c r="F67" s="143"/>
      <c r="G67" s="143"/>
    </row>
    <row r="68" spans="3:11" s="134" customFormat="1" ht="12.75" collapsed="1" thickBot="1" x14ac:dyDescent="0.25">
      <c r="C68" s="135"/>
      <c r="E68" s="144" t="str">
        <f>_xlfn.CONCAT("Total ",D61)</f>
        <v>Total Other Professional Services</v>
      </c>
      <c r="F68" s="145" t="str">
        <f>C61</f>
        <v>0340</v>
      </c>
      <c r="G68" s="146">
        <f>SUM(G62:G66)</f>
        <v>1999.9999999999998</v>
      </c>
    </row>
    <row r="69" spans="3:11" s="134" customFormat="1" ht="12" outlineLevel="1" x14ac:dyDescent="0.2">
      <c r="C69" s="135"/>
    </row>
    <row r="70" spans="3:11" s="134" customFormat="1" ht="12.75" outlineLevel="1" thickBot="1" x14ac:dyDescent="0.25">
      <c r="C70" s="138" t="s">
        <v>129</v>
      </c>
      <c r="D70" s="134" t="s">
        <v>130</v>
      </c>
    </row>
    <row r="71" spans="3:11" s="134" customFormat="1" ht="12.75" outlineLevel="1" thickBot="1" x14ac:dyDescent="0.25">
      <c r="C71" s="135"/>
      <c r="D71" s="139" t="s">
        <v>272</v>
      </c>
      <c r="E71" s="140">
        <v>325</v>
      </c>
      <c r="F71" s="142">
        <v>81.033846153846156</v>
      </c>
      <c r="G71" s="142">
        <f>E71*F71</f>
        <v>26336</v>
      </c>
      <c r="H71" s="134" t="s">
        <v>131</v>
      </c>
      <c r="I71" s="150" t="s">
        <v>273</v>
      </c>
      <c r="J71" s="151"/>
      <c r="K71" s="160">
        <v>26336</v>
      </c>
    </row>
    <row r="72" spans="3:11" s="134" customFormat="1" ht="12" outlineLevel="1" x14ac:dyDescent="0.2">
      <c r="C72" s="135"/>
      <c r="D72" s="139"/>
      <c r="E72" s="139"/>
      <c r="F72" s="142"/>
      <c r="G72" s="142">
        <f t="shared" ref="G72:G75" si="7">E72*F72</f>
        <v>0</v>
      </c>
    </row>
    <row r="73" spans="3:11" s="134" customFormat="1" ht="12" outlineLevel="1" x14ac:dyDescent="0.2">
      <c r="C73" s="135"/>
      <c r="D73" s="139"/>
      <c r="E73" s="139"/>
      <c r="F73" s="142"/>
      <c r="G73" s="142">
        <f t="shared" si="7"/>
        <v>0</v>
      </c>
    </row>
    <row r="74" spans="3:11" s="134" customFormat="1" ht="12" outlineLevel="1" x14ac:dyDescent="0.2">
      <c r="C74" s="135"/>
      <c r="D74" s="139"/>
      <c r="E74" s="139"/>
      <c r="F74" s="142"/>
      <c r="G74" s="142">
        <f t="shared" si="7"/>
        <v>0</v>
      </c>
    </row>
    <row r="75" spans="3:11" s="134" customFormat="1" ht="12" outlineLevel="1" x14ac:dyDescent="0.2">
      <c r="C75" s="135"/>
      <c r="D75" s="139"/>
      <c r="E75" s="139"/>
      <c r="F75" s="142"/>
      <c r="G75" s="142">
        <f t="shared" si="7"/>
        <v>0</v>
      </c>
    </row>
    <row r="76" spans="3:11" s="134" customFormat="1" ht="30.75" customHeight="1" outlineLevel="1" thickBot="1" x14ac:dyDescent="0.25">
      <c r="C76" s="135"/>
      <c r="F76" s="143"/>
      <c r="G76" s="143"/>
    </row>
    <row r="77" spans="3:11" s="134" customFormat="1" ht="12.75" thickBot="1" x14ac:dyDescent="0.25">
      <c r="C77" s="135"/>
      <c r="E77" s="144" t="str">
        <f>_xlfn.CONCAT("Total ",D70)</f>
        <v>Total Marketing</v>
      </c>
      <c r="F77" s="145" t="str">
        <f>C70</f>
        <v>0345</v>
      </c>
      <c r="G77" s="146">
        <f>SUM(G71:G75)</f>
        <v>26336</v>
      </c>
    </row>
    <row r="78" spans="3:11" s="134" customFormat="1" ht="12" outlineLevel="1" x14ac:dyDescent="0.2">
      <c r="C78" s="135"/>
    </row>
    <row r="79" spans="3:11" s="134" customFormat="1" ht="12" outlineLevel="1" x14ac:dyDescent="0.2">
      <c r="C79" s="138" t="s">
        <v>132</v>
      </c>
      <c r="D79" s="134" t="s">
        <v>133</v>
      </c>
    </row>
    <row r="80" spans="3:11" s="134" customFormat="1" ht="12" outlineLevel="1" x14ac:dyDescent="0.2">
      <c r="C80" s="135"/>
      <c r="D80" s="139" t="s">
        <v>274</v>
      </c>
      <c r="E80" s="140">
        <f>'[1]Rev &amp; Enroll'!$D$24</f>
        <v>48</v>
      </c>
      <c r="F80" s="142"/>
      <c r="G80" s="142">
        <f>E80*F80</f>
        <v>0</v>
      </c>
    </row>
    <row r="81" spans="3:15" s="134" customFormat="1" ht="12.75" outlineLevel="1" thickBot="1" x14ac:dyDescent="0.25">
      <c r="C81" s="135"/>
      <c r="D81" s="147" t="s">
        <v>275</v>
      </c>
      <c r="E81" s="148">
        <v>325</v>
      </c>
      <c r="F81" s="149">
        <v>27.692307692307686</v>
      </c>
      <c r="G81" s="149">
        <f t="shared" ref="G81:G84" si="8">E81*F81</f>
        <v>8999.9999999999982</v>
      </c>
      <c r="H81" s="134">
        <v>9000</v>
      </c>
      <c r="I81" s="134">
        <v>9270</v>
      </c>
      <c r="J81" s="134">
        <v>9548</v>
      </c>
      <c r="K81" s="134">
        <v>9835</v>
      </c>
      <c r="L81" s="134">
        <v>9835</v>
      </c>
    </row>
    <row r="82" spans="3:15" s="134" customFormat="1" ht="12.75" outlineLevel="1" thickBot="1" x14ac:dyDescent="0.25">
      <c r="C82" s="135"/>
      <c r="D82" s="147" t="s">
        <v>276</v>
      </c>
      <c r="E82" s="148">
        <v>325</v>
      </c>
      <c r="F82" s="149">
        <v>30.769230769230774</v>
      </c>
      <c r="G82" s="149">
        <f t="shared" si="8"/>
        <v>10000.000000000002</v>
      </c>
      <c r="H82" s="134">
        <v>6000</v>
      </c>
      <c r="I82" s="134">
        <v>6180</v>
      </c>
      <c r="J82" s="134">
        <v>6365</v>
      </c>
      <c r="K82" s="134">
        <v>6556</v>
      </c>
      <c r="L82" s="134">
        <v>6556</v>
      </c>
      <c r="N82" s="150" t="s">
        <v>267</v>
      </c>
      <c r="O82" s="161">
        <v>10000</v>
      </c>
    </row>
    <row r="83" spans="3:15" s="134" customFormat="1" ht="12.75" outlineLevel="1" thickBot="1" x14ac:dyDescent="0.25">
      <c r="C83" s="135"/>
      <c r="D83" s="139" t="s">
        <v>277</v>
      </c>
      <c r="E83" s="140">
        <v>325</v>
      </c>
      <c r="F83" s="142">
        <v>6.4615384615384617</v>
      </c>
      <c r="G83" s="142">
        <f t="shared" si="8"/>
        <v>2100</v>
      </c>
      <c r="H83" s="134">
        <v>700</v>
      </c>
      <c r="I83" s="134">
        <v>1000</v>
      </c>
      <c r="J83" s="134">
        <v>700</v>
      </c>
      <c r="K83" s="134">
        <v>1000</v>
      </c>
      <c r="L83" s="134">
        <v>1200</v>
      </c>
      <c r="N83" s="150" t="s">
        <v>267</v>
      </c>
      <c r="O83" s="160">
        <v>1150</v>
      </c>
    </row>
    <row r="84" spans="3:15" s="134" customFormat="1" ht="12" outlineLevel="1" x14ac:dyDescent="0.2">
      <c r="C84" s="135"/>
      <c r="D84" s="147" t="s">
        <v>278</v>
      </c>
      <c r="E84" s="148">
        <v>23</v>
      </c>
      <c r="F84" s="149">
        <v>230</v>
      </c>
      <c r="G84" s="149">
        <f t="shared" si="8"/>
        <v>5290</v>
      </c>
      <c r="H84" s="134">
        <v>0</v>
      </c>
      <c r="I84" s="134">
        <v>0</v>
      </c>
      <c r="J84" s="134">
        <v>0</v>
      </c>
      <c r="K84" s="134">
        <v>0</v>
      </c>
      <c r="L84" s="134">
        <v>0</v>
      </c>
    </row>
    <row r="85" spans="3:15" s="134" customFormat="1" ht="3.6" customHeight="1" outlineLevel="1" thickBot="1" x14ac:dyDescent="0.25">
      <c r="C85" s="135"/>
      <c r="F85" s="143"/>
      <c r="G85" s="143"/>
    </row>
    <row r="86" spans="3:15" s="134" customFormat="1" ht="12.75" thickBot="1" x14ac:dyDescent="0.25">
      <c r="C86" s="135"/>
      <c r="E86" s="144" t="str">
        <f>_xlfn.CONCAT("Total ",D79)</f>
        <v>Total Technical Services</v>
      </c>
      <c r="F86" s="145" t="str">
        <f>C79</f>
        <v>0350</v>
      </c>
      <c r="G86" s="146">
        <f>SUM(G80:G84)</f>
        <v>26390</v>
      </c>
      <c r="H86" s="134">
        <f>SUM(H81:H85)</f>
        <v>15700</v>
      </c>
      <c r="I86" s="134">
        <f>SUM(I81:I85)</f>
        <v>16450</v>
      </c>
      <c r="J86" s="134">
        <f>SUM(J81:J85)</f>
        <v>16613</v>
      </c>
      <c r="K86" s="134">
        <f>SUM(K81:K85)</f>
        <v>17391</v>
      </c>
      <c r="L86" s="134">
        <f>SUM(L81:L85)</f>
        <v>17591</v>
      </c>
    </row>
    <row r="87" spans="3:15" s="134" customFormat="1" ht="12" outlineLevel="1" x14ac:dyDescent="0.2">
      <c r="C87" s="135"/>
    </row>
    <row r="88" spans="3:15" s="134" customFormat="1" ht="12.75" outlineLevel="1" thickBot="1" x14ac:dyDescent="0.25">
      <c r="C88" s="138" t="s">
        <v>134</v>
      </c>
      <c r="D88" s="134" t="s">
        <v>135</v>
      </c>
    </row>
    <row r="89" spans="3:15" s="134" customFormat="1" ht="12.75" outlineLevel="1" thickBot="1" x14ac:dyDescent="0.25">
      <c r="C89" s="135"/>
      <c r="D89" s="147" t="s">
        <v>279</v>
      </c>
      <c r="E89" s="154">
        <f>'FY22'!S30</f>
        <v>2632222.0600000005</v>
      </c>
      <c r="F89" s="162">
        <v>1.9784329875514248E-2</v>
      </c>
      <c r="G89" s="149">
        <f>E89*F89</f>
        <v>52076.749540645666</v>
      </c>
      <c r="I89" s="150" t="s">
        <v>267</v>
      </c>
      <c r="J89" s="151"/>
      <c r="K89" s="163">
        <v>13917</v>
      </c>
    </row>
    <row r="90" spans="3:15" s="134" customFormat="1" ht="12" outlineLevel="1" x14ac:dyDescent="0.2">
      <c r="C90" s="135"/>
      <c r="D90" s="139"/>
      <c r="E90" s="139"/>
      <c r="F90" s="142"/>
      <c r="G90" s="142">
        <f t="shared" ref="G90:G93" si="9">E90*F90</f>
        <v>0</v>
      </c>
    </row>
    <row r="91" spans="3:15" s="134" customFormat="1" ht="12" outlineLevel="1" x14ac:dyDescent="0.2">
      <c r="C91" s="135"/>
      <c r="D91" s="139"/>
      <c r="E91" s="139"/>
      <c r="F91" s="142"/>
      <c r="G91" s="142">
        <f t="shared" si="9"/>
        <v>0</v>
      </c>
    </row>
    <row r="92" spans="3:15" s="134" customFormat="1" ht="12" outlineLevel="1" x14ac:dyDescent="0.2">
      <c r="C92" s="135"/>
      <c r="D92" s="139"/>
      <c r="E92" s="139"/>
      <c r="F92" s="142"/>
      <c r="G92" s="142">
        <f t="shared" si="9"/>
        <v>0</v>
      </c>
    </row>
    <row r="93" spans="3:15" s="134" customFormat="1" ht="12" outlineLevel="1" x14ac:dyDescent="0.2">
      <c r="C93" s="135"/>
      <c r="D93" s="139"/>
      <c r="E93" s="139"/>
      <c r="F93" s="142"/>
      <c r="G93" s="142">
        <f t="shared" si="9"/>
        <v>0</v>
      </c>
    </row>
    <row r="94" spans="3:15" s="134" customFormat="1" ht="3.6" customHeight="1" outlineLevel="1" thickBot="1" x14ac:dyDescent="0.25">
      <c r="C94" s="135"/>
      <c r="F94" s="143"/>
      <c r="G94" s="143"/>
    </row>
    <row r="95" spans="3:15" s="134" customFormat="1" ht="12.75" thickBot="1" x14ac:dyDescent="0.25">
      <c r="C95" s="135"/>
      <c r="E95" s="144" t="str">
        <f>_xlfn.CONCAT("Total ",D88)</f>
        <v>Total Data Processing and Coding Services</v>
      </c>
      <c r="F95" s="145" t="str">
        <f>C88</f>
        <v>0351</v>
      </c>
      <c r="G95" s="146">
        <f>SUM(G89:G93)</f>
        <v>52076.749540645666</v>
      </c>
    </row>
    <row r="96" spans="3:15" s="134" customFormat="1" ht="12" x14ac:dyDescent="0.2">
      <c r="C96" s="135"/>
    </row>
    <row r="97" spans="3:11" s="134" customFormat="1" ht="12" x14ac:dyDescent="0.2">
      <c r="C97" s="137" t="s">
        <v>136</v>
      </c>
    </row>
    <row r="98" spans="3:11" s="134" customFormat="1" ht="12.75" outlineLevel="1" thickBot="1" x14ac:dyDescent="0.25">
      <c r="C98" s="138" t="s">
        <v>137</v>
      </c>
      <c r="D98" s="134" t="s">
        <v>138</v>
      </c>
    </row>
    <row r="99" spans="3:11" s="134" customFormat="1" ht="12.75" outlineLevel="1" thickBot="1" x14ac:dyDescent="0.25">
      <c r="C99" s="135"/>
      <c r="D99" s="147" t="s">
        <v>280</v>
      </c>
      <c r="E99" s="148">
        <v>325</v>
      </c>
      <c r="F99" s="149">
        <v>154.00615384615384</v>
      </c>
      <c r="G99" s="149">
        <f>E99*F99</f>
        <v>50052</v>
      </c>
      <c r="H99" s="134" t="s">
        <v>131</v>
      </c>
      <c r="I99" s="150" t="s">
        <v>267</v>
      </c>
      <c r="J99" s="151"/>
      <c r="K99" s="152">
        <v>2181.96</v>
      </c>
    </row>
    <row r="100" spans="3:11" s="134" customFormat="1" ht="12" outlineLevel="1" x14ac:dyDescent="0.2">
      <c r="C100" s="135"/>
      <c r="D100" s="139"/>
      <c r="E100" s="139"/>
      <c r="F100" s="142"/>
      <c r="G100" s="142">
        <f t="shared" ref="G100:G103" si="10">E100*F100</f>
        <v>0</v>
      </c>
    </row>
    <row r="101" spans="3:11" s="134" customFormat="1" ht="12" outlineLevel="1" x14ac:dyDescent="0.2">
      <c r="C101" s="135"/>
      <c r="D101" s="139"/>
      <c r="E101" s="139"/>
      <c r="F101" s="142"/>
      <c r="G101" s="142">
        <f t="shared" si="10"/>
        <v>0</v>
      </c>
    </row>
    <row r="102" spans="3:11" s="134" customFormat="1" ht="12" outlineLevel="1" x14ac:dyDescent="0.2">
      <c r="C102" s="135"/>
      <c r="D102" s="139"/>
      <c r="E102" s="139"/>
      <c r="F102" s="142"/>
      <c r="G102" s="142">
        <f t="shared" si="10"/>
        <v>0</v>
      </c>
    </row>
    <row r="103" spans="3:11" s="134" customFormat="1" ht="12" outlineLevel="1" x14ac:dyDescent="0.2">
      <c r="C103" s="135"/>
      <c r="D103" s="139"/>
      <c r="E103" s="139"/>
      <c r="F103" s="142"/>
      <c r="G103" s="142">
        <f t="shared" si="10"/>
        <v>0</v>
      </c>
    </row>
    <row r="104" spans="3:11" s="134" customFormat="1" ht="3.6" customHeight="1" outlineLevel="1" thickBot="1" x14ac:dyDescent="0.25">
      <c r="C104" s="135"/>
      <c r="F104" s="143"/>
      <c r="G104" s="143"/>
    </row>
    <row r="105" spans="3:11" s="134" customFormat="1" ht="12.75" thickBot="1" x14ac:dyDescent="0.25">
      <c r="C105" s="135"/>
      <c r="E105" s="144" t="str">
        <f>_xlfn.CONCAT("Total ",D98)</f>
        <v>Total Utility Services</v>
      </c>
      <c r="F105" s="145" t="str">
        <f>C98</f>
        <v>0410</v>
      </c>
      <c r="G105" s="146">
        <f>SUM(G99:G103)</f>
        <v>50052</v>
      </c>
    </row>
    <row r="106" spans="3:11" s="134" customFormat="1" ht="12" outlineLevel="1" x14ac:dyDescent="0.2">
      <c r="C106" s="135"/>
    </row>
    <row r="107" spans="3:11" s="134" customFormat="1" ht="12" outlineLevel="1" x14ac:dyDescent="0.2">
      <c r="C107" s="138" t="s">
        <v>139</v>
      </c>
      <c r="D107" s="134" t="s">
        <v>140</v>
      </c>
    </row>
    <row r="108" spans="3:11" s="134" customFormat="1" ht="12" outlineLevel="1" x14ac:dyDescent="0.2">
      <c r="C108" s="135"/>
      <c r="D108" s="147" t="s">
        <v>281</v>
      </c>
      <c r="E108" s="148">
        <v>325</v>
      </c>
      <c r="F108" s="149">
        <v>64.615384615384613</v>
      </c>
      <c r="G108" s="149">
        <f>E108*F108</f>
        <v>21000</v>
      </c>
      <c r="H108" s="134" t="s">
        <v>131</v>
      </c>
    </row>
    <row r="109" spans="3:11" s="134" customFormat="1" ht="12" outlineLevel="1" x14ac:dyDescent="0.2">
      <c r="C109" s="135"/>
      <c r="D109" s="139"/>
      <c r="E109" s="139"/>
      <c r="F109" s="142"/>
      <c r="G109" s="142">
        <f t="shared" ref="G109:G112" si="11">E109*F109</f>
        <v>0</v>
      </c>
    </row>
    <row r="110" spans="3:11" s="134" customFormat="1" ht="12" outlineLevel="1" x14ac:dyDescent="0.2">
      <c r="C110" s="135"/>
      <c r="D110" s="139"/>
      <c r="E110" s="139"/>
      <c r="F110" s="142"/>
      <c r="G110" s="142">
        <f t="shared" si="11"/>
        <v>0</v>
      </c>
    </row>
    <row r="111" spans="3:11" s="134" customFormat="1" ht="12" outlineLevel="1" x14ac:dyDescent="0.2">
      <c r="C111" s="135"/>
      <c r="D111" s="139"/>
      <c r="E111" s="139"/>
      <c r="F111" s="142"/>
      <c r="G111" s="142">
        <f t="shared" si="11"/>
        <v>0</v>
      </c>
    </row>
    <row r="112" spans="3:11" s="134" customFormat="1" ht="12" outlineLevel="1" x14ac:dyDescent="0.2">
      <c r="C112" s="135"/>
      <c r="D112" s="139"/>
      <c r="E112" s="139"/>
      <c r="F112" s="142"/>
      <c r="G112" s="142">
        <f t="shared" si="11"/>
        <v>0</v>
      </c>
    </row>
    <row r="113" spans="3:11" s="134" customFormat="1" ht="3.6" customHeight="1" outlineLevel="1" thickBot="1" x14ac:dyDescent="0.25">
      <c r="C113" s="135"/>
      <c r="F113" s="143"/>
      <c r="G113" s="143"/>
    </row>
    <row r="114" spans="3:11" s="134" customFormat="1" ht="12.75" thickBot="1" x14ac:dyDescent="0.25">
      <c r="C114" s="135"/>
      <c r="E114" s="144" t="str">
        <f>_xlfn.CONCAT("Total ",D107)</f>
        <v>Total Cleaning Services</v>
      </c>
      <c r="F114" s="145" t="str">
        <f>C107</f>
        <v>0420</v>
      </c>
      <c r="G114" s="146">
        <f>SUM(G108:G112)</f>
        <v>21000</v>
      </c>
    </row>
    <row r="115" spans="3:11" s="134" customFormat="1" ht="12" outlineLevel="1" x14ac:dyDescent="0.2">
      <c r="C115" s="135"/>
    </row>
    <row r="116" spans="3:11" s="134" customFormat="1" ht="12" outlineLevel="1" x14ac:dyDescent="0.2">
      <c r="C116" s="138" t="s">
        <v>141</v>
      </c>
      <c r="D116" s="134" t="s">
        <v>142</v>
      </c>
    </row>
    <row r="117" spans="3:11" s="134" customFormat="1" ht="12" outlineLevel="1" x14ac:dyDescent="0.2">
      <c r="C117" s="135"/>
      <c r="D117" s="139" t="s">
        <v>282</v>
      </c>
      <c r="E117" s="140">
        <v>0</v>
      </c>
      <c r="F117" s="142">
        <v>0</v>
      </c>
      <c r="G117" s="142">
        <v>0</v>
      </c>
    </row>
    <row r="118" spans="3:11" s="134" customFormat="1" ht="12" outlineLevel="1" x14ac:dyDescent="0.2">
      <c r="C118" s="135"/>
      <c r="D118" s="139"/>
      <c r="E118" s="139"/>
      <c r="F118" s="142"/>
      <c r="G118" s="142">
        <f t="shared" ref="G118:G121" si="12">E118*F118</f>
        <v>0</v>
      </c>
    </row>
    <row r="119" spans="3:11" s="134" customFormat="1" ht="12" outlineLevel="1" x14ac:dyDescent="0.2">
      <c r="C119" s="135"/>
      <c r="D119" s="139"/>
      <c r="E119" s="139"/>
      <c r="F119" s="142"/>
      <c r="G119" s="142">
        <f t="shared" si="12"/>
        <v>0</v>
      </c>
    </row>
    <row r="120" spans="3:11" s="134" customFormat="1" ht="12" outlineLevel="1" x14ac:dyDescent="0.2">
      <c r="C120" s="135"/>
      <c r="D120" s="139"/>
      <c r="E120" s="139"/>
      <c r="F120" s="142"/>
      <c r="G120" s="142">
        <f t="shared" si="12"/>
        <v>0</v>
      </c>
    </row>
    <row r="121" spans="3:11" s="134" customFormat="1" ht="12" outlineLevel="1" x14ac:dyDescent="0.2">
      <c r="C121" s="135"/>
      <c r="D121" s="139"/>
      <c r="E121" s="139"/>
      <c r="F121" s="142"/>
      <c r="G121" s="142">
        <f t="shared" si="12"/>
        <v>0</v>
      </c>
    </row>
    <row r="122" spans="3:11" s="134" customFormat="1" ht="3.6" customHeight="1" outlineLevel="1" thickBot="1" x14ac:dyDescent="0.25">
      <c r="C122" s="135"/>
      <c r="F122" s="143"/>
      <c r="G122" s="143"/>
    </row>
    <row r="123" spans="3:11" s="134" customFormat="1" ht="12.75" thickBot="1" x14ac:dyDescent="0.25">
      <c r="C123" s="135"/>
      <c r="E123" s="144" t="str">
        <f>_xlfn.CONCAT("Total ",D116)</f>
        <v>Total Repairs and Maintenance Services</v>
      </c>
      <c r="F123" s="145" t="str">
        <f>C116</f>
        <v>0430</v>
      </c>
      <c r="G123" s="146">
        <f>SUM(G117:G121)</f>
        <v>0</v>
      </c>
    </row>
    <row r="124" spans="3:11" s="134" customFormat="1" ht="12" outlineLevel="1" x14ac:dyDescent="0.2">
      <c r="C124" s="135"/>
    </row>
    <row r="125" spans="3:11" s="134" customFormat="1" ht="12.75" outlineLevel="1" thickBot="1" x14ac:dyDescent="0.25">
      <c r="C125" s="138" t="s">
        <v>143</v>
      </c>
      <c r="D125" s="134" t="s">
        <v>144</v>
      </c>
    </row>
    <row r="126" spans="3:11" s="134" customFormat="1" ht="12.75" outlineLevel="1" thickBot="1" x14ac:dyDescent="0.25">
      <c r="C126" s="135"/>
      <c r="D126" s="147" t="s">
        <v>283</v>
      </c>
      <c r="E126" s="148">
        <v>1</v>
      </c>
      <c r="F126" s="149">
        <f>385400</f>
        <v>385400</v>
      </c>
      <c r="G126" s="149">
        <v>606023</v>
      </c>
      <c r="H126" s="134" t="s">
        <v>131</v>
      </c>
      <c r="J126" s="150" t="s">
        <v>267</v>
      </c>
      <c r="K126" s="152">
        <v>50501.83</v>
      </c>
    </row>
    <row r="127" spans="3:11" s="134" customFormat="1" ht="12" outlineLevel="1" x14ac:dyDescent="0.2">
      <c r="C127" s="135"/>
      <c r="D127" s="139" t="s">
        <v>284</v>
      </c>
      <c r="E127" s="139">
        <v>1</v>
      </c>
      <c r="F127" s="142">
        <v>0</v>
      </c>
      <c r="G127" s="149">
        <v>0</v>
      </c>
      <c r="H127" s="134" t="s">
        <v>131</v>
      </c>
    </row>
    <row r="128" spans="3:11" s="134" customFormat="1" ht="12" outlineLevel="1" x14ac:dyDescent="0.2">
      <c r="C128" s="135"/>
      <c r="D128" s="139"/>
      <c r="E128" s="139"/>
      <c r="F128" s="142"/>
      <c r="G128" s="142">
        <f t="shared" ref="G128:G130" si="13">E128*F128</f>
        <v>0</v>
      </c>
    </row>
    <row r="129" spans="3:11" s="134" customFormat="1" ht="12" outlineLevel="1" x14ac:dyDescent="0.2">
      <c r="C129" s="135"/>
      <c r="D129" s="139"/>
      <c r="E129" s="139"/>
      <c r="F129" s="142"/>
      <c r="G129" s="142">
        <f t="shared" si="13"/>
        <v>0</v>
      </c>
    </row>
    <row r="130" spans="3:11" s="134" customFormat="1" ht="12" outlineLevel="1" x14ac:dyDescent="0.2">
      <c r="C130" s="135"/>
      <c r="D130" s="139"/>
      <c r="E130" s="139"/>
      <c r="F130" s="142"/>
      <c r="G130" s="142">
        <f t="shared" si="13"/>
        <v>0</v>
      </c>
    </row>
    <row r="131" spans="3:11" s="134" customFormat="1" ht="3.6" customHeight="1" outlineLevel="1" thickBot="1" x14ac:dyDescent="0.25">
      <c r="C131" s="135"/>
      <c r="F131" s="143"/>
      <c r="G131" s="143"/>
    </row>
    <row r="132" spans="3:11" s="134" customFormat="1" ht="12.75" thickBot="1" x14ac:dyDescent="0.25">
      <c r="C132" s="135"/>
      <c r="E132" s="144" t="str">
        <f>_xlfn.CONCAT("Total ",D125)</f>
        <v>Total Renting Land and Buildings</v>
      </c>
      <c r="F132" s="145" t="str">
        <f>C125</f>
        <v>0441</v>
      </c>
      <c r="G132" s="146">
        <f>SUM(G126:G130)</f>
        <v>606023</v>
      </c>
    </row>
    <row r="133" spans="3:11" s="134" customFormat="1" ht="12" x14ac:dyDescent="0.2">
      <c r="C133" s="135"/>
    </row>
    <row r="134" spans="3:11" s="134" customFormat="1" ht="12" x14ac:dyDescent="0.2">
      <c r="C134" s="137" t="s">
        <v>147</v>
      </c>
    </row>
    <row r="135" spans="3:11" s="134" customFormat="1" ht="12.75" outlineLevel="1" thickBot="1" x14ac:dyDescent="0.25">
      <c r="C135" s="138" t="s">
        <v>148</v>
      </c>
      <c r="D135" s="134" t="s">
        <v>285</v>
      </c>
    </row>
    <row r="136" spans="3:11" s="134" customFormat="1" ht="12.75" outlineLevel="1" thickBot="1" x14ac:dyDescent="0.25">
      <c r="C136" s="135"/>
      <c r="D136" s="147" t="s">
        <v>150</v>
      </c>
      <c r="E136" s="148">
        <v>325</v>
      </c>
      <c r="F136" s="149">
        <v>135.38461538461536</v>
      </c>
      <c r="G136" s="149">
        <f>E136*F136</f>
        <v>43999.999999999993</v>
      </c>
      <c r="J136" s="150" t="s">
        <v>286</v>
      </c>
      <c r="K136" s="163">
        <v>44000</v>
      </c>
    </row>
    <row r="137" spans="3:11" s="134" customFormat="1" ht="12" outlineLevel="1" x14ac:dyDescent="0.2">
      <c r="C137" s="135"/>
      <c r="D137" s="139"/>
      <c r="E137" s="139"/>
      <c r="F137" s="142"/>
      <c r="G137" s="142">
        <f t="shared" ref="G137:G140" si="14">E137*F137</f>
        <v>0</v>
      </c>
    </row>
    <row r="138" spans="3:11" s="134" customFormat="1" ht="12" outlineLevel="1" x14ac:dyDescent="0.2">
      <c r="C138" s="135"/>
      <c r="D138" s="139"/>
      <c r="E138" s="139"/>
      <c r="F138" s="142"/>
      <c r="G138" s="142">
        <f t="shared" si="14"/>
        <v>0</v>
      </c>
    </row>
    <row r="139" spans="3:11" s="134" customFormat="1" ht="12" outlineLevel="1" x14ac:dyDescent="0.2">
      <c r="C139" s="135"/>
      <c r="D139" s="139"/>
      <c r="E139" s="139"/>
      <c r="F139" s="142"/>
      <c r="G139" s="142">
        <f t="shared" si="14"/>
        <v>0</v>
      </c>
    </row>
    <row r="140" spans="3:11" s="134" customFormat="1" ht="12" outlineLevel="1" x14ac:dyDescent="0.2">
      <c r="C140" s="135"/>
      <c r="D140" s="139"/>
      <c r="E140" s="139"/>
      <c r="F140" s="142"/>
      <c r="G140" s="142">
        <f t="shared" si="14"/>
        <v>0</v>
      </c>
    </row>
    <row r="141" spans="3:11" s="134" customFormat="1" ht="3.6" customHeight="1" outlineLevel="1" thickBot="1" x14ac:dyDescent="0.25">
      <c r="C141" s="135"/>
      <c r="F141" s="143"/>
      <c r="G141" s="143"/>
    </row>
    <row r="142" spans="3:11" s="134" customFormat="1" ht="12.75" thickBot="1" x14ac:dyDescent="0.25">
      <c r="C142" s="135"/>
      <c r="E142" s="144" t="str">
        <f>_xlfn.CONCAT("Total ",D135)</f>
        <v>Total Student Transportation Purchased From Other Source</v>
      </c>
      <c r="F142" s="145" t="str">
        <f>C135</f>
        <v>0519</v>
      </c>
      <c r="G142" s="146">
        <f>SUM(G136:G140)</f>
        <v>43999.999999999993</v>
      </c>
    </row>
    <row r="143" spans="3:11" s="134" customFormat="1" ht="12" outlineLevel="1" x14ac:dyDescent="0.2">
      <c r="C143" s="135"/>
    </row>
    <row r="144" spans="3:11" s="134" customFormat="1" ht="12.75" outlineLevel="1" thickBot="1" x14ac:dyDescent="0.25">
      <c r="C144" s="138" t="s">
        <v>151</v>
      </c>
      <c r="D144" s="134" t="s">
        <v>152</v>
      </c>
    </row>
    <row r="145" spans="3:11" s="134" customFormat="1" ht="12.75" outlineLevel="1" thickBot="1" x14ac:dyDescent="0.25">
      <c r="C145" s="135"/>
      <c r="D145" s="139"/>
      <c r="E145" s="139">
        <v>325</v>
      </c>
      <c r="F145" s="142">
        <v>100.61538461538461</v>
      </c>
      <c r="G145" s="149">
        <f>E145*F145</f>
        <v>32700</v>
      </c>
      <c r="J145" s="150" t="s">
        <v>267</v>
      </c>
      <c r="K145" s="160">
        <v>32700</v>
      </c>
    </row>
    <row r="146" spans="3:11" s="134" customFormat="1" ht="12" outlineLevel="1" x14ac:dyDescent="0.2">
      <c r="C146" s="135"/>
      <c r="D146" s="139"/>
      <c r="E146" s="139"/>
      <c r="F146" s="142"/>
      <c r="G146" s="142">
        <f t="shared" ref="G146:G149" si="15">E146*F146</f>
        <v>0</v>
      </c>
    </row>
    <row r="147" spans="3:11" s="134" customFormat="1" ht="12" outlineLevel="1" x14ac:dyDescent="0.2">
      <c r="C147" s="135"/>
      <c r="D147" s="139"/>
      <c r="E147" s="139"/>
      <c r="F147" s="142"/>
      <c r="G147" s="142">
        <f t="shared" si="15"/>
        <v>0</v>
      </c>
    </row>
    <row r="148" spans="3:11" s="134" customFormat="1" ht="12" outlineLevel="1" x14ac:dyDescent="0.2">
      <c r="C148" s="135"/>
      <c r="D148" s="139"/>
      <c r="E148" s="139"/>
      <c r="F148" s="142"/>
      <c r="G148" s="142">
        <f t="shared" si="15"/>
        <v>0</v>
      </c>
    </row>
    <row r="149" spans="3:11" s="134" customFormat="1" ht="12" outlineLevel="1" x14ac:dyDescent="0.2">
      <c r="C149" s="135"/>
      <c r="D149" s="139"/>
      <c r="E149" s="139"/>
      <c r="F149" s="142"/>
      <c r="G149" s="142">
        <f t="shared" si="15"/>
        <v>0</v>
      </c>
    </row>
    <row r="150" spans="3:11" s="134" customFormat="1" ht="3.6" customHeight="1" outlineLevel="1" thickBot="1" x14ac:dyDescent="0.25">
      <c r="C150" s="135"/>
      <c r="F150" s="143"/>
      <c r="G150" s="143"/>
    </row>
    <row r="151" spans="3:11" s="134" customFormat="1" ht="12.75" thickBot="1" x14ac:dyDescent="0.25">
      <c r="C151" s="135"/>
      <c r="E151" s="144" t="str">
        <f>_xlfn.CONCAT("Total ",D144)</f>
        <v>Total Property Insurance ''Business Owners''</v>
      </c>
      <c r="F151" s="145" t="str">
        <f>C144</f>
        <v>0521</v>
      </c>
      <c r="G151" s="146">
        <f>SUM(G145:G149)</f>
        <v>32700</v>
      </c>
    </row>
    <row r="152" spans="3:11" s="134" customFormat="1" ht="12" outlineLevel="1" x14ac:dyDescent="0.2">
      <c r="C152" s="135"/>
    </row>
    <row r="153" spans="3:11" s="134" customFormat="1" ht="12" outlineLevel="1" x14ac:dyDescent="0.2">
      <c r="C153" s="138" t="s">
        <v>154</v>
      </c>
      <c r="D153" s="134" t="s">
        <v>155</v>
      </c>
    </row>
    <row r="154" spans="3:11" s="134" customFormat="1" ht="12" outlineLevel="1" x14ac:dyDescent="0.2">
      <c r="C154" s="135"/>
      <c r="D154" s="139"/>
      <c r="E154" s="139"/>
      <c r="F154" s="142"/>
      <c r="G154" s="142">
        <f>E154*F154</f>
        <v>0</v>
      </c>
    </row>
    <row r="155" spans="3:11" s="134" customFormat="1" ht="12" outlineLevel="1" x14ac:dyDescent="0.2">
      <c r="C155" s="135"/>
      <c r="D155" s="139"/>
      <c r="E155" s="139"/>
      <c r="F155" s="142"/>
      <c r="G155" s="142">
        <f t="shared" ref="G155:G158" si="16">E155*F155</f>
        <v>0</v>
      </c>
    </row>
    <row r="156" spans="3:11" s="134" customFormat="1" ht="12" outlineLevel="1" x14ac:dyDescent="0.2">
      <c r="C156" s="135"/>
      <c r="D156" s="139"/>
      <c r="E156" s="139"/>
      <c r="F156" s="142"/>
      <c r="G156" s="142">
        <f t="shared" si="16"/>
        <v>0</v>
      </c>
    </row>
    <row r="157" spans="3:11" s="134" customFormat="1" ht="12" outlineLevel="1" x14ac:dyDescent="0.2">
      <c r="C157" s="135"/>
      <c r="D157" s="139"/>
      <c r="E157" s="139"/>
      <c r="F157" s="142"/>
      <c r="G157" s="142">
        <f t="shared" si="16"/>
        <v>0</v>
      </c>
    </row>
    <row r="158" spans="3:11" s="134" customFormat="1" ht="12" outlineLevel="1" x14ac:dyDescent="0.2">
      <c r="C158" s="135"/>
      <c r="D158" s="139"/>
      <c r="E158" s="139"/>
      <c r="F158" s="142"/>
      <c r="G158" s="142">
        <f t="shared" si="16"/>
        <v>0</v>
      </c>
    </row>
    <row r="159" spans="3:11" s="134" customFormat="1" ht="3.6" customHeight="1" outlineLevel="1" thickBot="1" x14ac:dyDescent="0.25">
      <c r="C159" s="135"/>
      <c r="F159" s="143"/>
      <c r="G159" s="143"/>
    </row>
    <row r="160" spans="3:11" s="134" customFormat="1" ht="12.75" thickBot="1" x14ac:dyDescent="0.25">
      <c r="C160" s="135"/>
      <c r="E160" s="144" t="str">
        <f>_xlfn.CONCAT("Total ",D153)</f>
        <v>Total Liability Insurance ''Errors and Omissions''</v>
      </c>
      <c r="F160" s="145" t="str">
        <f>C153</f>
        <v>0522</v>
      </c>
      <c r="G160" s="146">
        <f>SUM(G154:G158)</f>
        <v>0</v>
      </c>
    </row>
    <row r="161" spans="3:7" s="134" customFormat="1" ht="12" outlineLevel="1" x14ac:dyDescent="0.2">
      <c r="C161" s="135"/>
    </row>
    <row r="162" spans="3:7" s="134" customFormat="1" ht="12" outlineLevel="1" x14ac:dyDescent="0.2">
      <c r="C162" s="138" t="s">
        <v>156</v>
      </c>
      <c r="D162" s="134" t="s">
        <v>157</v>
      </c>
    </row>
    <row r="163" spans="3:7" s="134" customFormat="1" ht="12" outlineLevel="1" x14ac:dyDescent="0.2">
      <c r="C163" s="135"/>
      <c r="D163" s="139"/>
      <c r="E163" s="139"/>
      <c r="F163" s="142"/>
      <c r="G163" s="142">
        <f>E163*F163</f>
        <v>0</v>
      </c>
    </row>
    <row r="164" spans="3:7" s="134" customFormat="1" ht="12" outlineLevel="1" x14ac:dyDescent="0.2">
      <c r="C164" s="135"/>
      <c r="D164" s="139"/>
      <c r="E164" s="139"/>
      <c r="F164" s="142"/>
      <c r="G164" s="142">
        <f t="shared" ref="G164:G167" si="17">E164*F164</f>
        <v>0</v>
      </c>
    </row>
    <row r="165" spans="3:7" s="134" customFormat="1" ht="12" outlineLevel="1" x14ac:dyDescent="0.2">
      <c r="C165" s="135"/>
      <c r="D165" s="139"/>
      <c r="E165" s="139"/>
      <c r="F165" s="142"/>
      <c r="G165" s="142">
        <f t="shared" si="17"/>
        <v>0</v>
      </c>
    </row>
    <row r="166" spans="3:7" s="134" customFormat="1" ht="12" outlineLevel="1" x14ac:dyDescent="0.2">
      <c r="C166" s="135"/>
      <c r="D166" s="139"/>
      <c r="E166" s="139"/>
      <c r="F166" s="142"/>
      <c r="G166" s="142">
        <f t="shared" si="17"/>
        <v>0</v>
      </c>
    </row>
    <row r="167" spans="3:7" s="134" customFormat="1" ht="12" outlineLevel="1" x14ac:dyDescent="0.2">
      <c r="C167" s="135"/>
      <c r="D167" s="139"/>
      <c r="E167" s="139"/>
      <c r="F167" s="142"/>
      <c r="G167" s="142">
        <f t="shared" si="17"/>
        <v>0</v>
      </c>
    </row>
    <row r="168" spans="3:7" s="134" customFormat="1" ht="3.6" customHeight="1" outlineLevel="1" thickBot="1" x14ac:dyDescent="0.25">
      <c r="C168" s="135"/>
      <c r="F168" s="143"/>
      <c r="G168" s="143"/>
    </row>
    <row r="169" spans="3:7" s="134" customFormat="1" ht="12.75" thickBot="1" x14ac:dyDescent="0.25">
      <c r="C169" s="135"/>
      <c r="E169" s="144" t="str">
        <f>_xlfn.CONCAT("Total ",D162)</f>
        <v>Total Fidelity / Other Insurance ''Umbrella''</v>
      </c>
      <c r="F169" s="145" t="str">
        <f>C162</f>
        <v>0523</v>
      </c>
      <c r="G169" s="146">
        <f>SUM(G163:G167)</f>
        <v>0</v>
      </c>
    </row>
    <row r="170" spans="3:7" s="134" customFormat="1" ht="12" outlineLevel="1" x14ac:dyDescent="0.2">
      <c r="C170" s="135"/>
    </row>
    <row r="171" spans="3:7" s="134" customFormat="1" ht="12" outlineLevel="1" x14ac:dyDescent="0.2">
      <c r="C171" s="138" t="s">
        <v>158</v>
      </c>
      <c r="D171" s="134" t="s">
        <v>159</v>
      </c>
    </row>
    <row r="172" spans="3:7" s="134" customFormat="1" ht="12" outlineLevel="1" x14ac:dyDescent="0.2">
      <c r="C172" s="135"/>
      <c r="D172" s="147" t="s">
        <v>287</v>
      </c>
      <c r="E172" s="148">
        <v>325</v>
      </c>
      <c r="F172" s="149">
        <v>6.5015384615384617</v>
      </c>
      <c r="G172" s="149">
        <f>E172*F172</f>
        <v>2113</v>
      </c>
    </row>
    <row r="173" spans="3:7" s="134" customFormat="1" ht="12" outlineLevel="1" x14ac:dyDescent="0.2">
      <c r="C173" s="135"/>
      <c r="D173" s="139"/>
      <c r="E173" s="139"/>
      <c r="F173" s="142"/>
      <c r="G173" s="142">
        <f t="shared" ref="G173:G176" si="18">E173*F173</f>
        <v>0</v>
      </c>
    </row>
    <row r="174" spans="3:7" s="134" customFormat="1" ht="12" outlineLevel="1" x14ac:dyDescent="0.2">
      <c r="C174" s="135"/>
      <c r="D174" s="139"/>
      <c r="E174" s="139"/>
      <c r="F174" s="142"/>
      <c r="G174" s="142">
        <f t="shared" si="18"/>
        <v>0</v>
      </c>
    </row>
    <row r="175" spans="3:7" s="134" customFormat="1" ht="12" outlineLevel="1" x14ac:dyDescent="0.2">
      <c r="C175" s="135"/>
      <c r="D175" s="139"/>
      <c r="E175" s="139"/>
      <c r="F175" s="142"/>
      <c r="G175" s="142">
        <f t="shared" si="18"/>
        <v>0</v>
      </c>
    </row>
    <row r="176" spans="3:7" s="134" customFormat="1" ht="12" outlineLevel="1" x14ac:dyDescent="0.2">
      <c r="C176" s="135"/>
      <c r="D176" s="139"/>
      <c r="E176" s="139"/>
      <c r="F176" s="142"/>
      <c r="G176" s="142">
        <f t="shared" si="18"/>
        <v>0</v>
      </c>
    </row>
    <row r="177" spans="3:8" s="134" customFormat="1" ht="3.6" customHeight="1" outlineLevel="1" thickBot="1" x14ac:dyDescent="0.25">
      <c r="C177" s="135"/>
      <c r="F177" s="143"/>
      <c r="G177" s="143"/>
    </row>
    <row r="178" spans="3:8" s="134" customFormat="1" ht="12.75" thickBot="1" x14ac:dyDescent="0.25">
      <c r="C178" s="135"/>
      <c r="E178" s="144" t="str">
        <f>_xlfn.CONCAT("Total ",D171)</f>
        <v>Total Postage</v>
      </c>
      <c r="F178" s="145" t="str">
        <f>C171</f>
        <v>0531</v>
      </c>
      <c r="G178" s="146">
        <f>SUM(G172:G176)</f>
        <v>2113</v>
      </c>
    </row>
    <row r="179" spans="3:8" s="134" customFormat="1" ht="12" outlineLevel="1" x14ac:dyDescent="0.2">
      <c r="C179" s="135"/>
    </row>
    <row r="180" spans="3:8" s="134" customFormat="1" ht="12" outlineLevel="1" x14ac:dyDescent="0.2">
      <c r="C180" s="138" t="s">
        <v>160</v>
      </c>
      <c r="D180" s="134" t="s">
        <v>161</v>
      </c>
    </row>
    <row r="181" spans="3:8" s="134" customFormat="1" ht="12" outlineLevel="1" x14ac:dyDescent="0.2">
      <c r="C181" s="135"/>
      <c r="D181" s="147" t="s">
        <v>288</v>
      </c>
      <c r="E181" s="148">
        <v>325</v>
      </c>
      <c r="F181" s="149">
        <v>46.15384615384616</v>
      </c>
      <c r="G181" s="149">
        <f>E181*F181</f>
        <v>15000.000000000002</v>
      </c>
      <c r="H181" s="134" t="s">
        <v>289</v>
      </c>
    </row>
    <row r="182" spans="3:8" s="134" customFormat="1" ht="12" outlineLevel="1" x14ac:dyDescent="0.2">
      <c r="C182" s="135"/>
      <c r="D182" s="139"/>
      <c r="E182" s="139"/>
      <c r="F182" s="142"/>
      <c r="G182" s="142">
        <f t="shared" ref="G182:G185" si="19">E182*F182</f>
        <v>0</v>
      </c>
    </row>
    <row r="183" spans="3:8" s="134" customFormat="1" ht="12" outlineLevel="1" x14ac:dyDescent="0.2">
      <c r="C183" s="135"/>
      <c r="D183" s="139"/>
      <c r="E183" s="139"/>
      <c r="F183" s="142"/>
      <c r="G183" s="142">
        <f t="shared" si="19"/>
        <v>0</v>
      </c>
    </row>
    <row r="184" spans="3:8" s="134" customFormat="1" ht="12" outlineLevel="1" x14ac:dyDescent="0.2">
      <c r="C184" s="135"/>
      <c r="D184" s="139"/>
      <c r="E184" s="139"/>
      <c r="F184" s="142"/>
      <c r="G184" s="142">
        <f t="shared" si="19"/>
        <v>0</v>
      </c>
    </row>
    <row r="185" spans="3:8" s="134" customFormat="1" ht="12" outlineLevel="1" x14ac:dyDescent="0.2">
      <c r="C185" s="135"/>
      <c r="D185" s="139"/>
      <c r="E185" s="139"/>
      <c r="F185" s="142"/>
      <c r="G185" s="142">
        <f t="shared" si="19"/>
        <v>0</v>
      </c>
    </row>
    <row r="186" spans="3:8" s="134" customFormat="1" ht="3.6" customHeight="1" outlineLevel="1" thickBot="1" x14ac:dyDescent="0.25">
      <c r="C186" s="135"/>
      <c r="F186" s="143"/>
      <c r="G186" s="143"/>
    </row>
    <row r="187" spans="3:8" s="134" customFormat="1" ht="12.75" thickBot="1" x14ac:dyDescent="0.25">
      <c r="C187" s="135"/>
      <c r="E187" s="144" t="str">
        <f>_xlfn.CONCAT("Total ",D180)</f>
        <v>Total Telephone - Cell phone services</v>
      </c>
      <c r="F187" s="145" t="str">
        <f>C180</f>
        <v>0534</v>
      </c>
      <c r="G187" s="146">
        <f>SUM(G181:G185)</f>
        <v>15000.000000000002</v>
      </c>
    </row>
    <row r="188" spans="3:8" s="134" customFormat="1" ht="12" outlineLevel="1" x14ac:dyDescent="0.2">
      <c r="C188" s="135"/>
    </row>
    <row r="189" spans="3:8" s="134" customFormat="1" ht="12" outlineLevel="1" x14ac:dyDescent="0.2">
      <c r="C189" s="138" t="s">
        <v>163</v>
      </c>
      <c r="D189" s="134" t="s">
        <v>290</v>
      </c>
    </row>
    <row r="190" spans="3:8" s="134" customFormat="1" ht="12" outlineLevel="1" x14ac:dyDescent="0.2">
      <c r="C190" s="135"/>
      <c r="D190" s="139"/>
      <c r="E190" s="139"/>
      <c r="F190" s="142"/>
      <c r="G190" s="142">
        <f>E190*F190</f>
        <v>0</v>
      </c>
    </row>
    <row r="191" spans="3:8" s="134" customFormat="1" ht="12" outlineLevel="1" x14ac:dyDescent="0.2">
      <c r="C191" s="135"/>
      <c r="D191" s="139"/>
      <c r="E191" s="139"/>
      <c r="F191" s="142"/>
      <c r="G191" s="142">
        <f t="shared" ref="G191:G194" si="20">E191*F191</f>
        <v>0</v>
      </c>
    </row>
    <row r="192" spans="3:8" s="134" customFormat="1" ht="12" outlineLevel="1" x14ac:dyDescent="0.2">
      <c r="C192" s="135"/>
      <c r="D192" s="139"/>
      <c r="E192" s="139"/>
      <c r="F192" s="142"/>
      <c r="G192" s="142">
        <f t="shared" si="20"/>
        <v>0</v>
      </c>
    </row>
    <row r="193" spans="3:7" s="134" customFormat="1" ht="12" outlineLevel="1" x14ac:dyDescent="0.2">
      <c r="C193" s="135"/>
      <c r="D193" s="139"/>
      <c r="E193" s="139"/>
      <c r="F193" s="142"/>
      <c r="G193" s="142">
        <f t="shared" si="20"/>
        <v>0</v>
      </c>
    </row>
    <row r="194" spans="3:7" s="134" customFormat="1" ht="12" outlineLevel="1" x14ac:dyDescent="0.2">
      <c r="C194" s="135"/>
      <c r="D194" s="139"/>
      <c r="E194" s="139"/>
      <c r="F194" s="142"/>
      <c r="G194" s="142">
        <f t="shared" si="20"/>
        <v>0</v>
      </c>
    </row>
    <row r="195" spans="3:7" s="134" customFormat="1" ht="3.6" customHeight="1" outlineLevel="1" thickBot="1" x14ac:dyDescent="0.25">
      <c r="C195" s="135"/>
      <c r="F195" s="143"/>
      <c r="G195" s="143"/>
    </row>
    <row r="196" spans="3:7" s="134" customFormat="1" ht="12.75" thickBot="1" x14ac:dyDescent="0.25">
      <c r="C196" s="135"/>
      <c r="E196" s="144" t="str">
        <f>_xlfn.CONCAT("Total ",D189)</f>
        <v>Total Data Communications, Internet, Video, T-lines, etc</v>
      </c>
      <c r="F196" s="145" t="str">
        <f>C189</f>
        <v>0535</v>
      </c>
      <c r="G196" s="146">
        <f>SUM(G190:G194)</f>
        <v>0</v>
      </c>
    </row>
    <row r="197" spans="3:7" s="134" customFormat="1" ht="12" outlineLevel="1" x14ac:dyDescent="0.2">
      <c r="C197" s="135"/>
    </row>
    <row r="198" spans="3:7" s="134" customFormat="1" ht="12" outlineLevel="1" x14ac:dyDescent="0.2">
      <c r="C198" s="138" t="s">
        <v>165</v>
      </c>
      <c r="D198" s="134" t="s">
        <v>166</v>
      </c>
    </row>
    <row r="199" spans="3:7" s="134" customFormat="1" ht="12" outlineLevel="1" x14ac:dyDescent="0.2">
      <c r="C199" s="135"/>
      <c r="D199" s="139"/>
      <c r="E199" s="139"/>
      <c r="F199" s="142"/>
      <c r="G199" s="142">
        <f>E199*F199</f>
        <v>0</v>
      </c>
    </row>
    <row r="200" spans="3:7" s="134" customFormat="1" ht="12" outlineLevel="1" x14ac:dyDescent="0.2">
      <c r="C200" s="135"/>
      <c r="D200" s="139"/>
      <c r="E200" s="139"/>
      <c r="F200" s="142"/>
      <c r="G200" s="142">
        <f t="shared" ref="G200:G203" si="21">E200*F200</f>
        <v>0</v>
      </c>
    </row>
    <row r="201" spans="3:7" s="134" customFormat="1" ht="12" outlineLevel="1" x14ac:dyDescent="0.2">
      <c r="C201" s="135"/>
      <c r="D201" s="139"/>
      <c r="E201" s="139"/>
      <c r="F201" s="142"/>
      <c r="G201" s="142">
        <f t="shared" si="21"/>
        <v>0</v>
      </c>
    </row>
    <row r="202" spans="3:7" s="134" customFormat="1" ht="12" outlineLevel="1" x14ac:dyDescent="0.2">
      <c r="C202" s="135"/>
      <c r="D202" s="139"/>
      <c r="E202" s="139"/>
      <c r="F202" s="142"/>
      <c r="G202" s="142">
        <f t="shared" si="21"/>
        <v>0</v>
      </c>
    </row>
    <row r="203" spans="3:7" s="134" customFormat="1" ht="12" outlineLevel="1" x14ac:dyDescent="0.2">
      <c r="C203" s="135"/>
      <c r="D203" s="139"/>
      <c r="E203" s="139"/>
      <c r="F203" s="142"/>
      <c r="G203" s="142">
        <f t="shared" si="21"/>
        <v>0</v>
      </c>
    </row>
    <row r="204" spans="3:7" s="134" customFormat="1" ht="3.6" customHeight="1" outlineLevel="1" thickBot="1" x14ac:dyDescent="0.25">
      <c r="C204" s="135"/>
      <c r="F204" s="143"/>
      <c r="G204" s="143"/>
    </row>
    <row r="205" spans="3:7" s="134" customFormat="1" ht="12.75" thickBot="1" x14ac:dyDescent="0.25">
      <c r="C205" s="135"/>
      <c r="E205" s="144" t="str">
        <f>_xlfn.CONCAT("Total ",D198)</f>
        <v>Total Advertising</v>
      </c>
      <c r="F205" s="145" t="str">
        <f>C198</f>
        <v>0540</v>
      </c>
      <c r="G205" s="146">
        <f>SUM(G199:G203)</f>
        <v>0</v>
      </c>
    </row>
    <row r="206" spans="3:7" s="134" customFormat="1" ht="12.75" hidden="1" outlineLevel="1" thickBot="1" x14ac:dyDescent="0.25">
      <c r="C206" s="135"/>
    </row>
    <row r="207" spans="3:7" s="134" customFormat="1" ht="12.75" hidden="1" outlineLevel="1" thickBot="1" x14ac:dyDescent="0.25">
      <c r="C207" s="138" t="s">
        <v>167</v>
      </c>
      <c r="D207" s="134" t="s">
        <v>168</v>
      </c>
    </row>
    <row r="208" spans="3:7" s="134" customFormat="1" ht="12.75" hidden="1" outlineLevel="1" thickBot="1" x14ac:dyDescent="0.25">
      <c r="C208" s="135"/>
      <c r="D208" s="139" t="s">
        <v>291</v>
      </c>
      <c r="E208" s="140">
        <f>'[1]Rev &amp; Enroll'!$D$24</f>
        <v>48</v>
      </c>
      <c r="F208" s="142"/>
      <c r="G208" s="142">
        <f>E208*F208</f>
        <v>0</v>
      </c>
    </row>
    <row r="209" spans="3:7" s="134" customFormat="1" ht="12.75" hidden="1" outlineLevel="1" thickBot="1" x14ac:dyDescent="0.25">
      <c r="C209" s="135"/>
      <c r="D209" s="139"/>
      <c r="E209" s="139"/>
      <c r="F209" s="142"/>
      <c r="G209" s="142">
        <f t="shared" ref="G209:G212" si="22">E209*F209</f>
        <v>0</v>
      </c>
    </row>
    <row r="210" spans="3:7" s="134" customFormat="1" ht="12.75" hidden="1" outlineLevel="1" thickBot="1" x14ac:dyDescent="0.25">
      <c r="C210" s="135"/>
      <c r="D210" s="139"/>
      <c r="E210" s="139"/>
      <c r="F210" s="142"/>
      <c r="G210" s="142">
        <f t="shared" si="22"/>
        <v>0</v>
      </c>
    </row>
    <row r="211" spans="3:7" s="134" customFormat="1" ht="12.75" hidden="1" outlineLevel="1" thickBot="1" x14ac:dyDescent="0.25">
      <c r="C211" s="135"/>
      <c r="D211" s="139"/>
      <c r="E211" s="139"/>
      <c r="F211" s="142"/>
      <c r="G211" s="142">
        <f t="shared" si="22"/>
        <v>0</v>
      </c>
    </row>
    <row r="212" spans="3:7" s="134" customFormat="1" ht="12.75" hidden="1" outlineLevel="1" thickBot="1" x14ac:dyDescent="0.25">
      <c r="C212" s="135"/>
      <c r="D212" s="139"/>
      <c r="E212" s="139"/>
      <c r="F212" s="142"/>
      <c r="G212" s="142">
        <f t="shared" si="22"/>
        <v>0</v>
      </c>
    </row>
    <row r="213" spans="3:7" s="134" customFormat="1" ht="3.6" hidden="1" customHeight="1" outlineLevel="1" thickBot="1" x14ac:dyDescent="0.25">
      <c r="C213" s="135"/>
      <c r="F213" s="143"/>
      <c r="G213" s="143"/>
    </row>
    <row r="214" spans="3:7" s="134" customFormat="1" ht="12.75" collapsed="1" thickBot="1" x14ac:dyDescent="0.25">
      <c r="C214" s="135"/>
      <c r="E214" s="144" t="str">
        <f>_xlfn.CONCAT("Total ",D207)</f>
        <v>Total Printing and Binding</v>
      </c>
      <c r="F214" s="145" t="str">
        <f>C207</f>
        <v>0550</v>
      </c>
      <c r="G214" s="146">
        <f>SUM(G208:G212)</f>
        <v>0</v>
      </c>
    </row>
    <row r="215" spans="3:7" s="134" customFormat="1" ht="12" outlineLevel="1" x14ac:dyDescent="0.2">
      <c r="C215" s="135"/>
    </row>
    <row r="216" spans="3:7" s="134" customFormat="1" ht="12" outlineLevel="1" x14ac:dyDescent="0.2">
      <c r="C216" s="138" t="s">
        <v>292</v>
      </c>
      <c r="D216" s="134" t="s">
        <v>170</v>
      </c>
    </row>
    <row r="217" spans="3:7" s="134" customFormat="1" ht="12" outlineLevel="1" x14ac:dyDescent="0.2">
      <c r="C217" s="135"/>
      <c r="D217" s="139"/>
      <c r="E217" s="139"/>
      <c r="F217" s="142"/>
      <c r="G217" s="142">
        <f>E217*F217</f>
        <v>0</v>
      </c>
    </row>
    <row r="218" spans="3:7" s="134" customFormat="1" ht="12" outlineLevel="1" x14ac:dyDescent="0.2">
      <c r="C218" s="135"/>
      <c r="D218" s="139"/>
      <c r="E218" s="139"/>
      <c r="F218" s="142"/>
      <c r="G218" s="142">
        <f t="shared" ref="G218:G221" si="23">E218*F218</f>
        <v>0</v>
      </c>
    </row>
    <row r="219" spans="3:7" s="134" customFormat="1" ht="12" outlineLevel="1" x14ac:dyDescent="0.2">
      <c r="C219" s="135"/>
      <c r="D219" s="139"/>
      <c r="E219" s="139"/>
      <c r="F219" s="142"/>
      <c r="G219" s="142">
        <f t="shared" si="23"/>
        <v>0</v>
      </c>
    </row>
    <row r="220" spans="3:7" s="134" customFormat="1" ht="12" outlineLevel="1" x14ac:dyDescent="0.2">
      <c r="C220" s="135"/>
      <c r="D220" s="139"/>
      <c r="E220" s="139"/>
      <c r="F220" s="142"/>
      <c r="G220" s="142">
        <f t="shared" si="23"/>
        <v>0</v>
      </c>
    </row>
    <row r="221" spans="3:7" s="134" customFormat="1" ht="12" outlineLevel="1" x14ac:dyDescent="0.2">
      <c r="C221" s="135"/>
      <c r="D221" s="139"/>
      <c r="E221" s="139"/>
      <c r="F221" s="142"/>
      <c r="G221" s="142">
        <f t="shared" si="23"/>
        <v>0</v>
      </c>
    </row>
    <row r="222" spans="3:7" s="134" customFormat="1" ht="3.6" customHeight="1" outlineLevel="1" thickBot="1" x14ac:dyDescent="0.25">
      <c r="C222" s="135"/>
      <c r="F222" s="143"/>
      <c r="G222" s="143"/>
    </row>
    <row r="223" spans="3:7" s="134" customFormat="1" ht="12.75" thickBot="1" x14ac:dyDescent="0.25">
      <c r="C223" s="135"/>
      <c r="E223" s="144" t="str">
        <f>_xlfn.CONCAT("Total ",D216)</f>
        <v>Total Tuition-Other</v>
      </c>
      <c r="F223" s="145" t="str">
        <f>C216</f>
        <v>0568</v>
      </c>
      <c r="G223" s="146">
        <f>SUM(G217:G221)</f>
        <v>0</v>
      </c>
    </row>
    <row r="224" spans="3:7" s="134" customFormat="1" ht="12" outlineLevel="1" x14ac:dyDescent="0.2">
      <c r="C224" s="135"/>
    </row>
    <row r="225" spans="3:7" s="134" customFormat="1" ht="12" outlineLevel="1" x14ac:dyDescent="0.2">
      <c r="C225" s="138" t="s">
        <v>169</v>
      </c>
      <c r="D225" s="134" t="s">
        <v>170</v>
      </c>
    </row>
    <row r="226" spans="3:7" s="134" customFormat="1" ht="12" outlineLevel="1" x14ac:dyDescent="0.2">
      <c r="C226" s="135"/>
      <c r="D226" s="139"/>
      <c r="E226" s="139"/>
      <c r="F226" s="142"/>
      <c r="G226" s="142">
        <f>E226*F226</f>
        <v>0</v>
      </c>
    </row>
    <row r="227" spans="3:7" s="134" customFormat="1" ht="12" outlineLevel="1" x14ac:dyDescent="0.2">
      <c r="C227" s="135"/>
      <c r="D227" s="139"/>
      <c r="E227" s="139"/>
      <c r="F227" s="142"/>
      <c r="G227" s="142">
        <f t="shared" ref="G227:G230" si="24">E227*F227</f>
        <v>0</v>
      </c>
    </row>
    <row r="228" spans="3:7" s="134" customFormat="1" ht="12" outlineLevel="1" x14ac:dyDescent="0.2">
      <c r="C228" s="135"/>
      <c r="D228" s="139"/>
      <c r="E228" s="139"/>
      <c r="F228" s="142"/>
      <c r="G228" s="142">
        <f t="shared" si="24"/>
        <v>0</v>
      </c>
    </row>
    <row r="229" spans="3:7" s="134" customFormat="1" ht="12" outlineLevel="1" x14ac:dyDescent="0.2">
      <c r="C229" s="135"/>
      <c r="D229" s="139"/>
      <c r="E229" s="139"/>
      <c r="F229" s="142"/>
      <c r="G229" s="142">
        <f t="shared" si="24"/>
        <v>0</v>
      </c>
    </row>
    <row r="230" spans="3:7" s="134" customFormat="1" ht="12" outlineLevel="1" x14ac:dyDescent="0.2">
      <c r="C230" s="135"/>
      <c r="D230" s="139"/>
      <c r="E230" s="139"/>
      <c r="F230" s="142"/>
      <c r="G230" s="142">
        <f t="shared" si="24"/>
        <v>0</v>
      </c>
    </row>
    <row r="231" spans="3:7" s="134" customFormat="1" ht="3.6" customHeight="1" outlineLevel="1" thickBot="1" x14ac:dyDescent="0.25">
      <c r="C231" s="135"/>
      <c r="F231" s="143"/>
      <c r="G231" s="143"/>
    </row>
    <row r="232" spans="3:7" s="134" customFormat="1" ht="12.75" thickBot="1" x14ac:dyDescent="0.25">
      <c r="C232" s="135"/>
      <c r="E232" s="144" t="str">
        <f>_xlfn.CONCAT("Total ",D225)</f>
        <v>Total Tuition-Other</v>
      </c>
      <c r="F232" s="145" t="str">
        <f>C225</f>
        <v>0569</v>
      </c>
      <c r="G232" s="146">
        <f>SUM(G226:G230)</f>
        <v>0</v>
      </c>
    </row>
    <row r="233" spans="3:7" s="134" customFormat="1" ht="12" outlineLevel="1" x14ac:dyDescent="0.2">
      <c r="C233" s="135"/>
    </row>
    <row r="234" spans="3:7" s="134" customFormat="1" ht="12" outlineLevel="1" x14ac:dyDescent="0.2">
      <c r="C234" s="138" t="s">
        <v>171</v>
      </c>
      <c r="D234" s="134" t="s">
        <v>172</v>
      </c>
    </row>
    <row r="235" spans="3:7" s="134" customFormat="1" ht="12" outlineLevel="1" x14ac:dyDescent="0.2">
      <c r="C235" s="135"/>
      <c r="D235" s="139"/>
      <c r="E235" s="139">
        <v>325</v>
      </c>
      <c r="F235" s="142">
        <v>4.8461538461538458</v>
      </c>
      <c r="G235" s="142">
        <f>E235*F235</f>
        <v>1575</v>
      </c>
    </row>
    <row r="236" spans="3:7" s="134" customFormat="1" ht="12" outlineLevel="1" x14ac:dyDescent="0.2">
      <c r="C236" s="135"/>
      <c r="D236" s="139"/>
      <c r="E236" s="139"/>
      <c r="F236" s="142"/>
      <c r="G236" s="142">
        <f t="shared" ref="G236:G239" si="25">E236*F236</f>
        <v>0</v>
      </c>
    </row>
    <row r="237" spans="3:7" s="134" customFormat="1" ht="12" outlineLevel="1" x14ac:dyDescent="0.2">
      <c r="C237" s="135"/>
      <c r="D237" s="139"/>
      <c r="E237" s="139"/>
      <c r="F237" s="142"/>
      <c r="G237" s="142">
        <f t="shared" si="25"/>
        <v>0</v>
      </c>
    </row>
    <row r="238" spans="3:7" s="134" customFormat="1" ht="12" outlineLevel="1" x14ac:dyDescent="0.2">
      <c r="C238" s="135"/>
      <c r="D238" s="139"/>
      <c r="E238" s="139"/>
      <c r="F238" s="142"/>
      <c r="G238" s="142">
        <f t="shared" si="25"/>
        <v>0</v>
      </c>
    </row>
    <row r="239" spans="3:7" s="134" customFormat="1" ht="12" outlineLevel="1" x14ac:dyDescent="0.2">
      <c r="C239" s="135"/>
      <c r="D239" s="139"/>
      <c r="E239" s="139"/>
      <c r="F239" s="142"/>
      <c r="G239" s="142">
        <f t="shared" si="25"/>
        <v>0</v>
      </c>
    </row>
    <row r="240" spans="3:7" s="134" customFormat="1" ht="3.6" customHeight="1" outlineLevel="1" thickBot="1" x14ac:dyDescent="0.25">
      <c r="C240" s="135"/>
      <c r="F240" s="143"/>
      <c r="G240" s="143"/>
    </row>
    <row r="241" spans="3:8" s="134" customFormat="1" ht="12.75" thickBot="1" x14ac:dyDescent="0.25">
      <c r="C241" s="135"/>
      <c r="E241" s="144" t="str">
        <f>_xlfn.CONCAT("Total ",D234)</f>
        <v>Total Travel</v>
      </c>
      <c r="F241" s="145" t="str">
        <f>C234</f>
        <v>0580</v>
      </c>
      <c r="G241" s="146">
        <f>SUM(G235:G239)</f>
        <v>1575</v>
      </c>
    </row>
    <row r="242" spans="3:8" s="134" customFormat="1" ht="12" x14ac:dyDescent="0.2">
      <c r="C242" s="135"/>
    </row>
    <row r="243" spans="3:8" s="134" customFormat="1" ht="12" x14ac:dyDescent="0.2">
      <c r="C243" s="137" t="s">
        <v>173</v>
      </c>
    </row>
    <row r="244" spans="3:8" s="134" customFormat="1" ht="12" outlineLevel="1" x14ac:dyDescent="0.2">
      <c r="C244" s="138" t="s">
        <v>174</v>
      </c>
      <c r="D244" s="134" t="s">
        <v>175</v>
      </c>
    </row>
    <row r="245" spans="3:8" s="134" customFormat="1" ht="12" outlineLevel="1" x14ac:dyDescent="0.2">
      <c r="C245" s="135"/>
      <c r="D245" s="147" t="s">
        <v>293</v>
      </c>
      <c r="E245" s="148">
        <v>325</v>
      </c>
      <c r="F245" s="149">
        <v>85</v>
      </c>
      <c r="G245" s="149">
        <f>E245*F245+581</f>
        <v>28206</v>
      </c>
      <c r="H245" s="134" t="s">
        <v>131</v>
      </c>
    </row>
    <row r="246" spans="3:8" s="134" customFormat="1" ht="12" outlineLevel="1" x14ac:dyDescent="0.2">
      <c r="C246" s="135"/>
      <c r="D246" s="147" t="s">
        <v>294</v>
      </c>
      <c r="E246" s="148">
        <v>325</v>
      </c>
      <c r="F246" s="149">
        <v>35</v>
      </c>
      <c r="G246" s="149">
        <f t="shared" ref="G246:G252" si="26">E246*F246</f>
        <v>11375</v>
      </c>
      <c r="H246" s="134" t="s">
        <v>131</v>
      </c>
    </row>
    <row r="247" spans="3:8" s="134" customFormat="1" ht="12" outlineLevel="1" x14ac:dyDescent="0.2">
      <c r="C247" s="135"/>
      <c r="D247" s="139" t="s">
        <v>295</v>
      </c>
      <c r="E247" s="148">
        <v>325</v>
      </c>
      <c r="F247" s="142">
        <v>7.384615384615385</v>
      </c>
      <c r="G247" s="142">
        <f t="shared" si="26"/>
        <v>2400</v>
      </c>
      <c r="H247" s="134" t="s">
        <v>131</v>
      </c>
    </row>
    <row r="248" spans="3:8" s="134" customFormat="1" ht="12" outlineLevel="1" x14ac:dyDescent="0.2">
      <c r="C248" s="135"/>
      <c r="D248" s="139" t="s">
        <v>296</v>
      </c>
      <c r="E248" s="139">
        <v>325</v>
      </c>
      <c r="F248" s="142">
        <v>7.6923076923076925</v>
      </c>
      <c r="G248" s="142">
        <f t="shared" si="26"/>
        <v>2500</v>
      </c>
      <c r="H248" s="134" t="s">
        <v>131</v>
      </c>
    </row>
    <row r="249" spans="3:8" s="134" customFormat="1" ht="12" outlineLevel="1" x14ac:dyDescent="0.2">
      <c r="C249" s="135"/>
      <c r="D249" s="139" t="s">
        <v>297</v>
      </c>
      <c r="E249" s="139">
        <v>325</v>
      </c>
      <c r="F249" s="142">
        <v>5</v>
      </c>
      <c r="G249" s="142">
        <f t="shared" si="26"/>
        <v>1625</v>
      </c>
      <c r="H249" s="134" t="s">
        <v>131</v>
      </c>
    </row>
    <row r="250" spans="3:8" s="134" customFormat="1" ht="12" outlineLevel="1" x14ac:dyDescent="0.2">
      <c r="C250" s="135"/>
      <c r="D250" s="139"/>
      <c r="E250" s="139"/>
      <c r="F250" s="142"/>
      <c r="G250" s="142"/>
    </row>
    <row r="251" spans="3:8" s="134" customFormat="1" ht="12" outlineLevel="1" x14ac:dyDescent="0.2">
      <c r="C251" s="135"/>
      <c r="D251" s="139"/>
      <c r="E251" s="139"/>
      <c r="F251" s="142"/>
      <c r="G251" s="142"/>
    </row>
    <row r="252" spans="3:8" s="134" customFormat="1" ht="12" outlineLevel="1" x14ac:dyDescent="0.2">
      <c r="C252" s="135"/>
      <c r="D252" s="139"/>
      <c r="E252" s="139"/>
      <c r="F252" s="142"/>
      <c r="G252" s="142">
        <f t="shared" si="26"/>
        <v>0</v>
      </c>
    </row>
    <row r="253" spans="3:8" s="134" customFormat="1" ht="3.6" customHeight="1" outlineLevel="1" thickBot="1" x14ac:dyDescent="0.25">
      <c r="C253" s="135"/>
      <c r="F253" s="143"/>
      <c r="G253" s="143"/>
    </row>
    <row r="254" spans="3:8" s="134" customFormat="1" ht="12.75" thickBot="1" x14ac:dyDescent="0.25">
      <c r="C254" s="135"/>
      <c r="E254" s="144" t="str">
        <f>_xlfn.CONCAT("Total ",D244)</f>
        <v>Total General Supplies</v>
      </c>
      <c r="F254" s="145" t="str">
        <f>C244</f>
        <v>0610</v>
      </c>
      <c r="G254" s="146">
        <f>SUM(G245:G252)</f>
        <v>46106</v>
      </c>
    </row>
    <row r="255" spans="3:8" s="134" customFormat="1" ht="12" outlineLevel="1" x14ac:dyDescent="0.2">
      <c r="C255" s="135"/>
    </row>
    <row r="256" spans="3:8" s="134" customFormat="1" ht="12" outlineLevel="1" x14ac:dyDescent="0.2">
      <c r="C256" s="138" t="s">
        <v>176</v>
      </c>
      <c r="D256" s="134" t="s">
        <v>177</v>
      </c>
    </row>
    <row r="257" spans="3:11" s="134" customFormat="1" ht="12" outlineLevel="1" x14ac:dyDescent="0.2">
      <c r="C257" s="135"/>
      <c r="D257" s="147"/>
      <c r="E257" s="148"/>
      <c r="F257" s="149"/>
      <c r="G257" s="149"/>
    </row>
    <row r="258" spans="3:11" s="134" customFormat="1" ht="12" outlineLevel="1" x14ac:dyDescent="0.2">
      <c r="C258" s="135"/>
      <c r="D258" s="147" t="s">
        <v>298</v>
      </c>
      <c r="E258" s="148">
        <v>325</v>
      </c>
      <c r="F258" s="149">
        <v>320</v>
      </c>
      <c r="G258" s="149">
        <f t="shared" ref="G258:G260" si="27">E258*F258</f>
        <v>104000</v>
      </c>
    </row>
    <row r="259" spans="3:11" s="134" customFormat="1" ht="12.75" outlineLevel="1" thickBot="1" x14ac:dyDescent="0.25">
      <c r="C259" s="135"/>
      <c r="D259" s="147" t="s">
        <v>299</v>
      </c>
      <c r="E259" s="148">
        <v>13</v>
      </c>
      <c r="F259" s="149">
        <v>2850</v>
      </c>
      <c r="G259" s="149">
        <f t="shared" si="27"/>
        <v>37050</v>
      </c>
    </row>
    <row r="260" spans="3:11" s="134" customFormat="1" ht="12.75" outlineLevel="1" thickBot="1" x14ac:dyDescent="0.25">
      <c r="C260" s="135"/>
      <c r="D260" s="147" t="s">
        <v>300</v>
      </c>
      <c r="E260" s="148">
        <v>13</v>
      </c>
      <c r="F260" s="149">
        <v>829</v>
      </c>
      <c r="G260" s="149">
        <f t="shared" si="27"/>
        <v>10777</v>
      </c>
      <c r="I260" s="150" t="s">
        <v>267</v>
      </c>
      <c r="J260" s="151"/>
      <c r="K260" s="164">
        <v>209871</v>
      </c>
    </row>
    <row r="261" spans="3:11" s="134" customFormat="1" ht="12" outlineLevel="1" x14ac:dyDescent="0.2">
      <c r="C261" s="135"/>
      <c r="D261" s="147" t="s">
        <v>301</v>
      </c>
      <c r="E261" s="148"/>
      <c r="F261" s="149"/>
      <c r="G261" s="149">
        <v>3500</v>
      </c>
    </row>
    <row r="262" spans="3:11" s="134" customFormat="1" ht="12" outlineLevel="1" x14ac:dyDescent="0.2">
      <c r="C262" s="135"/>
      <c r="D262" s="139" t="s">
        <v>302</v>
      </c>
      <c r="E262" s="139">
        <v>13</v>
      </c>
      <c r="F262" s="149">
        <v>1300</v>
      </c>
      <c r="G262" s="149">
        <f>E262*F262</f>
        <v>16900</v>
      </c>
    </row>
    <row r="263" spans="3:11" s="134" customFormat="1" ht="12.75" outlineLevel="1" thickBot="1" x14ac:dyDescent="0.25">
      <c r="C263" s="135"/>
      <c r="D263" s="139" t="s">
        <v>303</v>
      </c>
      <c r="E263" s="139"/>
      <c r="F263" s="149"/>
      <c r="G263" s="149">
        <v>37644.480000000003</v>
      </c>
    </row>
    <row r="264" spans="3:11" s="134" customFormat="1" ht="12.75" outlineLevel="1" thickBot="1" x14ac:dyDescent="0.25">
      <c r="C264" s="135"/>
      <c r="D264" s="153" t="s">
        <v>304</v>
      </c>
      <c r="E264" s="153"/>
      <c r="F264" s="155"/>
      <c r="G264" s="155">
        <v>20750</v>
      </c>
      <c r="H264" s="134" t="s">
        <v>289</v>
      </c>
      <c r="I264" s="150" t="s">
        <v>267</v>
      </c>
      <c r="J264" s="151"/>
      <c r="K264" s="164">
        <v>20750</v>
      </c>
    </row>
    <row r="265" spans="3:11" s="134" customFormat="1" ht="12.75" outlineLevel="1" thickBot="1" x14ac:dyDescent="0.25">
      <c r="C265" s="135"/>
      <c r="D265" s="153" t="s">
        <v>305</v>
      </c>
      <c r="E265" s="154">
        <v>325</v>
      </c>
      <c r="F265" s="155">
        <v>238.23076923076923</v>
      </c>
      <c r="G265" s="155">
        <f t="shared" ref="G265" si="28">E265*F265</f>
        <v>77425</v>
      </c>
      <c r="H265" s="134" t="s">
        <v>289</v>
      </c>
      <c r="I265" s="150" t="s">
        <v>267</v>
      </c>
      <c r="J265" s="151"/>
      <c r="K265" s="164">
        <v>77425</v>
      </c>
    </row>
    <row r="266" spans="3:11" s="134" customFormat="1" ht="12" outlineLevel="1" x14ac:dyDescent="0.2">
      <c r="C266" s="135"/>
      <c r="D266" s="153" t="s">
        <v>306</v>
      </c>
      <c r="E266" s="154"/>
      <c r="F266" s="155"/>
      <c r="G266" s="155">
        <v>0</v>
      </c>
      <c r="I266" s="165" t="s">
        <v>267</v>
      </c>
      <c r="J266" s="166"/>
      <c r="K266" s="167">
        <v>35000</v>
      </c>
    </row>
    <row r="267" spans="3:11" s="134" customFormat="1" ht="12.75" outlineLevel="1" thickBot="1" x14ac:dyDescent="0.25">
      <c r="C267" s="135"/>
      <c r="D267" s="153" t="s">
        <v>307</v>
      </c>
      <c r="E267" s="154"/>
      <c r="F267" s="155"/>
      <c r="G267" s="155">
        <v>0</v>
      </c>
      <c r="I267" s="168" t="s">
        <v>267</v>
      </c>
      <c r="J267" s="169"/>
      <c r="K267" s="170">
        <v>25000</v>
      </c>
    </row>
    <row r="268" spans="3:11" s="134" customFormat="1" ht="12" outlineLevel="1" x14ac:dyDescent="0.2">
      <c r="C268" s="135"/>
      <c r="D268" s="139"/>
      <c r="E268" s="139"/>
      <c r="F268" s="149"/>
      <c r="G268" s="149"/>
      <c r="H268" s="134" t="s">
        <v>289</v>
      </c>
    </row>
    <row r="269" spans="3:11" s="134" customFormat="1" ht="3.6" customHeight="1" outlineLevel="1" thickBot="1" x14ac:dyDescent="0.25">
      <c r="C269" s="135"/>
      <c r="F269" s="143"/>
      <c r="G269" s="143"/>
    </row>
    <row r="270" spans="3:11" s="134" customFormat="1" ht="12.75" thickBot="1" x14ac:dyDescent="0.25">
      <c r="C270" s="135"/>
      <c r="E270" s="144" t="str">
        <f>_xlfn.CONCAT("Total ",D256)</f>
        <v>Total Technology Supplies and Equipment</v>
      </c>
      <c r="F270" s="145" t="str">
        <f>C256</f>
        <v>0612</v>
      </c>
      <c r="G270" s="146">
        <f>SUM(G258:G269)</f>
        <v>308046.48</v>
      </c>
    </row>
    <row r="271" spans="3:11" s="134" customFormat="1" ht="12" outlineLevel="1" x14ac:dyDescent="0.2">
      <c r="C271" s="135"/>
    </row>
    <row r="272" spans="3:11" s="134" customFormat="1" ht="12" outlineLevel="1" x14ac:dyDescent="0.2">
      <c r="C272" s="138" t="s">
        <v>179</v>
      </c>
      <c r="D272" s="134" t="s">
        <v>180</v>
      </c>
    </row>
    <row r="273" spans="3:11" s="134" customFormat="1" ht="12" outlineLevel="1" x14ac:dyDescent="0.2">
      <c r="C273" s="135"/>
      <c r="D273" s="139"/>
      <c r="E273" s="139"/>
      <c r="F273" s="142"/>
      <c r="G273" s="142">
        <f>E273*F273</f>
        <v>0</v>
      </c>
    </row>
    <row r="274" spans="3:11" s="134" customFormat="1" ht="12" outlineLevel="1" x14ac:dyDescent="0.2">
      <c r="C274" s="135"/>
      <c r="D274" s="139"/>
      <c r="E274" s="139"/>
      <c r="F274" s="142"/>
      <c r="G274" s="142">
        <f t="shared" ref="G274:G277" si="29">E274*F274</f>
        <v>0</v>
      </c>
    </row>
    <row r="275" spans="3:11" s="134" customFormat="1" ht="12" outlineLevel="1" x14ac:dyDescent="0.2">
      <c r="C275" s="135"/>
      <c r="D275" s="139"/>
      <c r="E275" s="139"/>
      <c r="F275" s="142"/>
      <c r="G275" s="142">
        <f t="shared" si="29"/>
        <v>0</v>
      </c>
    </row>
    <row r="276" spans="3:11" s="134" customFormat="1" ht="12" outlineLevel="1" x14ac:dyDescent="0.2">
      <c r="C276" s="135"/>
      <c r="D276" s="139"/>
      <c r="E276" s="139"/>
      <c r="F276" s="142"/>
      <c r="G276" s="142">
        <f t="shared" si="29"/>
        <v>0</v>
      </c>
    </row>
    <row r="277" spans="3:11" s="134" customFormat="1" ht="12" outlineLevel="1" x14ac:dyDescent="0.2">
      <c r="C277" s="135"/>
      <c r="D277" s="139"/>
      <c r="E277" s="139"/>
      <c r="F277" s="142"/>
      <c r="G277" s="142">
        <f t="shared" si="29"/>
        <v>0</v>
      </c>
    </row>
    <row r="278" spans="3:11" s="134" customFormat="1" ht="3.6" customHeight="1" outlineLevel="1" thickBot="1" x14ac:dyDescent="0.25">
      <c r="C278" s="135"/>
      <c r="F278" s="143"/>
      <c r="G278" s="143"/>
    </row>
    <row r="279" spans="3:11" s="134" customFormat="1" ht="12.75" thickBot="1" x14ac:dyDescent="0.25">
      <c r="C279" s="135"/>
      <c r="E279" s="144" t="str">
        <f>_xlfn.CONCAT("Total ",D272)</f>
        <v>Total Electricity</v>
      </c>
      <c r="F279" s="145" t="str">
        <f>C272</f>
        <v>0622</v>
      </c>
      <c r="G279" s="146">
        <f>SUM(G273:G277)</f>
        <v>0</v>
      </c>
    </row>
    <row r="280" spans="3:11" s="134" customFormat="1" ht="12" outlineLevel="1" x14ac:dyDescent="0.2">
      <c r="C280" s="135"/>
    </row>
    <row r="281" spans="3:11" s="134" customFormat="1" ht="12.75" outlineLevel="1" thickBot="1" x14ac:dyDescent="0.25">
      <c r="C281" s="138" t="s">
        <v>181</v>
      </c>
      <c r="D281" s="134" t="s">
        <v>182</v>
      </c>
    </row>
    <row r="282" spans="3:11" s="134" customFormat="1" ht="12.75" outlineLevel="1" thickBot="1" x14ac:dyDescent="0.25">
      <c r="C282" s="135"/>
      <c r="D282" s="147" t="s">
        <v>308</v>
      </c>
      <c r="E282" s="148">
        <v>200</v>
      </c>
      <c r="F282" s="149">
        <v>181.63384615384615</v>
      </c>
      <c r="G282" s="149">
        <f>E282*F282</f>
        <v>36326.769230769227</v>
      </c>
      <c r="H282" s="134" t="s">
        <v>131</v>
      </c>
      <c r="I282" s="150" t="s">
        <v>273</v>
      </c>
      <c r="J282" s="151"/>
      <c r="K282" s="163">
        <v>59031</v>
      </c>
    </row>
    <row r="283" spans="3:11" s="134" customFormat="1" ht="12" outlineLevel="1" x14ac:dyDescent="0.2">
      <c r="C283" s="135"/>
      <c r="D283" s="147" t="s">
        <v>309</v>
      </c>
      <c r="E283" s="148">
        <v>200</v>
      </c>
      <c r="F283" s="149">
        <v>10</v>
      </c>
      <c r="G283" s="149">
        <f t="shared" ref="G283:G286" si="30">E283*F283</f>
        <v>2000</v>
      </c>
      <c r="H283" s="134" t="s">
        <v>131</v>
      </c>
    </row>
    <row r="284" spans="3:11" s="134" customFormat="1" ht="12" outlineLevel="1" x14ac:dyDescent="0.2">
      <c r="C284" s="135"/>
      <c r="D284" s="139"/>
      <c r="E284" s="139"/>
      <c r="F284" s="142"/>
      <c r="G284" s="142">
        <f t="shared" si="30"/>
        <v>0</v>
      </c>
    </row>
    <row r="285" spans="3:11" s="134" customFormat="1" ht="12" outlineLevel="1" x14ac:dyDescent="0.2">
      <c r="C285" s="135"/>
      <c r="D285" s="139"/>
      <c r="E285" s="139"/>
      <c r="F285" s="142"/>
      <c r="G285" s="142">
        <f t="shared" si="30"/>
        <v>0</v>
      </c>
    </row>
    <row r="286" spans="3:11" s="134" customFormat="1" ht="12" outlineLevel="1" x14ac:dyDescent="0.2">
      <c r="C286" s="135"/>
      <c r="D286" s="139"/>
      <c r="E286" s="139"/>
      <c r="F286" s="142"/>
      <c r="G286" s="142">
        <f t="shared" si="30"/>
        <v>0</v>
      </c>
    </row>
    <row r="287" spans="3:11" s="134" customFormat="1" ht="3.6" customHeight="1" outlineLevel="1" thickBot="1" x14ac:dyDescent="0.25">
      <c r="C287" s="135"/>
      <c r="F287" s="143"/>
      <c r="G287" s="143"/>
    </row>
    <row r="288" spans="3:11" s="134" customFormat="1" ht="12.75" thickBot="1" x14ac:dyDescent="0.25">
      <c r="C288" s="135"/>
      <c r="E288" s="144" t="str">
        <f>_xlfn.CONCAT("Total ",D281)</f>
        <v xml:space="preserve">Total Textbooks </v>
      </c>
      <c r="F288" s="145" t="str">
        <f>C281</f>
        <v>0641</v>
      </c>
      <c r="G288" s="146">
        <f>SUM(G282:G286)</f>
        <v>38326.769230769227</v>
      </c>
    </row>
    <row r="289" spans="3:11" s="134" customFormat="1" ht="12" outlineLevel="1" x14ac:dyDescent="0.2">
      <c r="C289" s="135"/>
    </row>
    <row r="290" spans="3:11" s="134" customFormat="1" ht="12" outlineLevel="1" x14ac:dyDescent="0.2">
      <c r="C290" s="138" t="s">
        <v>310</v>
      </c>
      <c r="D290" s="134" t="s">
        <v>311</v>
      </c>
    </row>
    <row r="291" spans="3:11" s="134" customFormat="1" ht="12" outlineLevel="1" x14ac:dyDescent="0.2">
      <c r="C291" s="135"/>
      <c r="D291" s="139"/>
      <c r="E291" s="139"/>
      <c r="F291" s="142"/>
      <c r="G291" s="142">
        <f>E291*F291</f>
        <v>0</v>
      </c>
    </row>
    <row r="292" spans="3:11" s="134" customFormat="1" ht="12" outlineLevel="1" x14ac:dyDescent="0.2">
      <c r="C292" s="135"/>
      <c r="D292" s="139"/>
      <c r="E292" s="139"/>
      <c r="F292" s="142"/>
      <c r="G292" s="142">
        <f t="shared" ref="G292:G295" si="31">E292*F292</f>
        <v>0</v>
      </c>
    </row>
    <row r="293" spans="3:11" s="134" customFormat="1" ht="12" outlineLevel="1" x14ac:dyDescent="0.2">
      <c r="C293" s="135"/>
      <c r="D293" s="139"/>
      <c r="E293" s="139"/>
      <c r="F293" s="142"/>
      <c r="G293" s="142">
        <f t="shared" si="31"/>
        <v>0</v>
      </c>
    </row>
    <row r="294" spans="3:11" s="134" customFormat="1" ht="12" outlineLevel="1" x14ac:dyDescent="0.2">
      <c r="C294" s="135"/>
      <c r="D294" s="139"/>
      <c r="E294" s="139"/>
      <c r="F294" s="142"/>
      <c r="G294" s="142">
        <f t="shared" si="31"/>
        <v>0</v>
      </c>
    </row>
    <row r="295" spans="3:11" s="134" customFormat="1" ht="12" outlineLevel="1" x14ac:dyDescent="0.2">
      <c r="C295" s="135"/>
      <c r="D295" s="139"/>
      <c r="E295" s="139"/>
      <c r="F295" s="142"/>
      <c r="G295" s="142">
        <f t="shared" si="31"/>
        <v>0</v>
      </c>
    </row>
    <row r="296" spans="3:11" s="134" customFormat="1" ht="3.6" customHeight="1" outlineLevel="1" thickBot="1" x14ac:dyDescent="0.25">
      <c r="C296" s="135"/>
      <c r="F296" s="143"/>
      <c r="G296" s="143"/>
    </row>
    <row r="297" spans="3:11" s="134" customFormat="1" ht="12.75" thickBot="1" x14ac:dyDescent="0.25">
      <c r="C297" s="135"/>
      <c r="E297" s="144" t="str">
        <f>_xlfn.CONCAT("Total ",D290)</f>
        <v>Total Classroom Technology Fees</v>
      </c>
      <c r="F297" s="145" t="str">
        <f>C290</f>
        <v>0642</v>
      </c>
      <c r="G297" s="146">
        <f>SUM(G291:G295)</f>
        <v>0</v>
      </c>
    </row>
    <row r="298" spans="3:11" s="134" customFormat="1" ht="12" outlineLevel="1" x14ac:dyDescent="0.2">
      <c r="C298" s="135"/>
    </row>
    <row r="299" spans="3:11" s="134" customFormat="1" ht="12.75" outlineLevel="1" thickBot="1" x14ac:dyDescent="0.25">
      <c r="C299" s="138" t="s">
        <v>183</v>
      </c>
      <c r="D299" s="134" t="s">
        <v>184</v>
      </c>
    </row>
    <row r="300" spans="3:11" s="134" customFormat="1" ht="12.75" outlineLevel="1" thickBot="1" x14ac:dyDescent="0.25">
      <c r="C300" s="135"/>
      <c r="D300" s="147" t="s">
        <v>312</v>
      </c>
      <c r="E300" s="148">
        <v>200</v>
      </c>
      <c r="F300" s="149">
        <v>173.15384615384616</v>
      </c>
      <c r="G300" s="149">
        <f>E300*F300</f>
        <v>34630.769230769234</v>
      </c>
      <c r="H300" s="134" t="s">
        <v>289</v>
      </c>
      <c r="I300" s="150" t="s">
        <v>273</v>
      </c>
      <c r="J300" s="151"/>
      <c r="K300" s="163">
        <v>56275</v>
      </c>
    </row>
    <row r="301" spans="3:11" s="134" customFormat="1" ht="12" outlineLevel="1" x14ac:dyDescent="0.2">
      <c r="C301" s="135"/>
      <c r="D301" s="147" t="s">
        <v>313</v>
      </c>
      <c r="E301" s="148">
        <v>325</v>
      </c>
      <c r="F301" s="149">
        <v>9.6923076923076916</v>
      </c>
      <c r="G301" s="149">
        <f>E301*F301</f>
        <v>3150</v>
      </c>
      <c r="H301" s="134" t="s">
        <v>289</v>
      </c>
    </row>
    <row r="302" spans="3:11" s="134" customFormat="1" ht="12" outlineLevel="1" x14ac:dyDescent="0.2">
      <c r="C302" s="135"/>
      <c r="D302" s="139"/>
      <c r="E302" s="139"/>
      <c r="F302" s="142"/>
      <c r="G302" s="142">
        <f t="shared" ref="G302:G304" si="32">E302*F302</f>
        <v>0</v>
      </c>
    </row>
    <row r="303" spans="3:11" s="134" customFormat="1" ht="12" outlineLevel="1" x14ac:dyDescent="0.2">
      <c r="C303" s="135"/>
      <c r="D303" s="139"/>
      <c r="E303" s="139"/>
      <c r="F303" s="142"/>
      <c r="G303" s="142">
        <f t="shared" si="32"/>
        <v>0</v>
      </c>
    </row>
    <row r="304" spans="3:11" s="134" customFormat="1" ht="12" outlineLevel="1" x14ac:dyDescent="0.2">
      <c r="C304" s="135"/>
      <c r="D304" s="139"/>
      <c r="E304" s="139"/>
      <c r="F304" s="142"/>
      <c r="G304" s="142">
        <f t="shared" si="32"/>
        <v>0</v>
      </c>
    </row>
    <row r="305" spans="3:8" s="134" customFormat="1" ht="3.6" customHeight="1" outlineLevel="1" thickBot="1" x14ac:dyDescent="0.25">
      <c r="C305" s="135"/>
      <c r="F305" s="143"/>
      <c r="G305" s="143"/>
    </row>
    <row r="306" spans="3:8" s="134" customFormat="1" ht="12.75" thickBot="1" x14ac:dyDescent="0.25">
      <c r="C306" s="135"/>
      <c r="E306" s="144" t="str">
        <f>_xlfn.CONCAT("Total ",D299)</f>
        <v>Total Supplies -Tech -Software</v>
      </c>
      <c r="F306" s="145" t="str">
        <f>C299</f>
        <v>0651</v>
      </c>
      <c r="G306" s="146">
        <f>SUM(G300:G304)</f>
        <v>37780.769230769234</v>
      </c>
    </row>
    <row r="307" spans="3:8" s="134" customFormat="1" ht="12" outlineLevel="1" x14ac:dyDescent="0.2">
      <c r="C307" s="135"/>
    </row>
    <row r="308" spans="3:8" s="134" customFormat="1" ht="12" outlineLevel="1" x14ac:dyDescent="0.2">
      <c r="C308" s="138" t="s">
        <v>185</v>
      </c>
      <c r="D308" s="134" t="s">
        <v>186</v>
      </c>
    </row>
    <row r="309" spans="3:8" s="134" customFormat="1" ht="12" outlineLevel="1" x14ac:dyDescent="0.2">
      <c r="C309" s="135"/>
      <c r="D309" s="147" t="s">
        <v>314</v>
      </c>
      <c r="E309" s="148">
        <v>325</v>
      </c>
      <c r="F309" s="149">
        <v>10</v>
      </c>
      <c r="G309" s="149">
        <f>E309*F309</f>
        <v>3250</v>
      </c>
      <c r="H309" s="134" t="s">
        <v>289</v>
      </c>
    </row>
    <row r="310" spans="3:8" s="134" customFormat="1" ht="12" outlineLevel="1" x14ac:dyDescent="0.2">
      <c r="C310" s="135"/>
      <c r="D310" s="139"/>
      <c r="E310" s="139"/>
      <c r="F310" s="142"/>
      <c r="G310" s="142">
        <f t="shared" ref="G310:G313" si="33">E310*F310</f>
        <v>0</v>
      </c>
    </row>
    <row r="311" spans="3:8" s="134" customFormat="1" ht="12" outlineLevel="1" x14ac:dyDescent="0.2">
      <c r="C311" s="135"/>
      <c r="D311" s="139"/>
      <c r="E311" s="139"/>
      <c r="F311" s="142"/>
      <c r="G311" s="142">
        <f t="shared" si="33"/>
        <v>0</v>
      </c>
    </row>
    <row r="312" spans="3:8" s="134" customFormat="1" ht="12" outlineLevel="1" x14ac:dyDescent="0.2">
      <c r="C312" s="135"/>
      <c r="D312" s="139"/>
      <c r="E312" s="139"/>
      <c r="F312" s="142"/>
      <c r="G312" s="142">
        <f t="shared" si="33"/>
        <v>0</v>
      </c>
    </row>
    <row r="313" spans="3:8" s="134" customFormat="1" ht="12" outlineLevel="1" x14ac:dyDescent="0.2">
      <c r="C313" s="135"/>
      <c r="D313" s="139"/>
      <c r="E313" s="139"/>
      <c r="F313" s="142"/>
      <c r="G313" s="142">
        <f t="shared" si="33"/>
        <v>0</v>
      </c>
    </row>
    <row r="314" spans="3:8" s="134" customFormat="1" ht="3.6" customHeight="1" outlineLevel="1" thickBot="1" x14ac:dyDescent="0.25">
      <c r="C314" s="135"/>
      <c r="F314" s="143"/>
      <c r="G314" s="143"/>
    </row>
    <row r="315" spans="3:8" s="134" customFormat="1" ht="12.75" thickBot="1" x14ac:dyDescent="0.25">
      <c r="C315" s="135"/>
      <c r="E315" s="144" t="str">
        <f>_xlfn.CONCAT("Total ",D308)</f>
        <v>Total Supplies-Equipment</v>
      </c>
      <c r="F315" s="145" t="str">
        <f>C308</f>
        <v>0652</v>
      </c>
      <c r="G315" s="146">
        <f>SUM(G309:G313)</f>
        <v>3250</v>
      </c>
    </row>
    <row r="316" spans="3:8" s="134" customFormat="1" ht="12" x14ac:dyDescent="0.2">
      <c r="C316" s="135"/>
    </row>
    <row r="317" spans="3:8" s="134" customFormat="1" ht="12" x14ac:dyDescent="0.2">
      <c r="C317" s="137" t="s">
        <v>187</v>
      </c>
    </row>
    <row r="318" spans="3:8" s="134" customFormat="1" ht="12" outlineLevel="1" x14ac:dyDescent="0.2">
      <c r="C318" s="138" t="s">
        <v>188</v>
      </c>
      <c r="D318" s="134" t="s">
        <v>189</v>
      </c>
    </row>
    <row r="319" spans="3:8" s="134" customFormat="1" ht="12" outlineLevel="1" x14ac:dyDescent="0.2">
      <c r="C319" s="135"/>
      <c r="D319" s="139"/>
      <c r="E319" s="139"/>
      <c r="F319" s="142"/>
      <c r="G319" s="142">
        <f>E319*F319</f>
        <v>0</v>
      </c>
    </row>
    <row r="320" spans="3:8" s="134" customFormat="1" ht="12" outlineLevel="1" x14ac:dyDescent="0.2">
      <c r="C320" s="135"/>
      <c r="D320" s="139"/>
      <c r="E320" s="139"/>
      <c r="F320" s="142"/>
      <c r="G320" s="142">
        <f t="shared" ref="G320:G323" si="34">E320*F320</f>
        <v>0</v>
      </c>
    </row>
    <row r="321" spans="3:8" s="134" customFormat="1" ht="12" outlineLevel="1" x14ac:dyDescent="0.2">
      <c r="C321" s="135"/>
      <c r="D321" s="139"/>
      <c r="E321" s="139"/>
      <c r="F321" s="142"/>
      <c r="G321" s="142">
        <f t="shared" si="34"/>
        <v>0</v>
      </c>
    </row>
    <row r="322" spans="3:8" s="134" customFormat="1" ht="12" outlineLevel="1" x14ac:dyDescent="0.2">
      <c r="C322" s="135"/>
      <c r="D322" s="139"/>
      <c r="E322" s="139"/>
      <c r="F322" s="142"/>
      <c r="G322" s="142">
        <f t="shared" si="34"/>
        <v>0</v>
      </c>
    </row>
    <row r="323" spans="3:8" s="134" customFormat="1" ht="12" outlineLevel="1" x14ac:dyDescent="0.2">
      <c r="C323" s="135"/>
      <c r="D323" s="139"/>
      <c r="E323" s="139"/>
      <c r="F323" s="142"/>
      <c r="G323" s="142">
        <f t="shared" si="34"/>
        <v>0</v>
      </c>
    </row>
    <row r="324" spans="3:8" s="134" customFormat="1" ht="3.6" customHeight="1" outlineLevel="1" thickBot="1" x14ac:dyDescent="0.25">
      <c r="C324" s="135"/>
      <c r="F324" s="143"/>
      <c r="G324" s="143"/>
    </row>
    <row r="325" spans="3:8" s="134" customFormat="1" ht="12.75" thickBot="1" x14ac:dyDescent="0.25">
      <c r="C325" s="135"/>
      <c r="E325" s="144" t="str">
        <f>_xlfn.CONCAT("Total ",D318)</f>
        <v>Total Technology-Related Hardware</v>
      </c>
      <c r="F325" s="145" t="str">
        <f>C318</f>
        <v>0734</v>
      </c>
      <c r="G325" s="146">
        <f>SUM(G319:G323)</f>
        <v>0</v>
      </c>
    </row>
    <row r="326" spans="3:8" s="134" customFormat="1" ht="12" x14ac:dyDescent="0.2">
      <c r="C326" s="135"/>
    </row>
    <row r="327" spans="3:8" s="134" customFormat="1" ht="12" x14ac:dyDescent="0.2">
      <c r="C327" s="137" t="s">
        <v>190</v>
      </c>
    </row>
    <row r="328" spans="3:8" s="134" customFormat="1" ht="12" outlineLevel="1" x14ac:dyDescent="0.2">
      <c r="C328" s="138" t="s">
        <v>191</v>
      </c>
      <c r="D328" s="134" t="s">
        <v>192</v>
      </c>
    </row>
    <row r="329" spans="3:8" s="134" customFormat="1" ht="12" outlineLevel="1" x14ac:dyDescent="0.2">
      <c r="C329" s="135"/>
      <c r="D329" s="139" t="s">
        <v>315</v>
      </c>
      <c r="E329" s="140">
        <v>325</v>
      </c>
      <c r="F329" s="142">
        <v>3.2307692307692308</v>
      </c>
      <c r="G329" s="142">
        <f>E329*F329</f>
        <v>1050</v>
      </c>
      <c r="H329" s="134" t="s">
        <v>131</v>
      </c>
    </row>
    <row r="330" spans="3:8" s="134" customFormat="1" ht="12" outlineLevel="1" x14ac:dyDescent="0.2">
      <c r="C330" s="135"/>
      <c r="D330" s="139"/>
      <c r="E330" s="139"/>
      <c r="F330" s="142"/>
      <c r="G330" s="142">
        <f t="shared" ref="G330:G333" si="35">E330*F330</f>
        <v>0</v>
      </c>
    </row>
    <row r="331" spans="3:8" s="134" customFormat="1" ht="12" outlineLevel="1" x14ac:dyDescent="0.2">
      <c r="C331" s="135"/>
      <c r="D331" s="139"/>
      <c r="E331" s="139"/>
      <c r="F331" s="142"/>
      <c r="G331" s="142">
        <f t="shared" si="35"/>
        <v>0</v>
      </c>
    </row>
    <row r="332" spans="3:8" s="134" customFormat="1" ht="12" outlineLevel="1" x14ac:dyDescent="0.2">
      <c r="C332" s="135"/>
      <c r="D332" s="139"/>
      <c r="E332" s="139"/>
      <c r="F332" s="142"/>
      <c r="G332" s="142">
        <f t="shared" si="35"/>
        <v>0</v>
      </c>
    </row>
    <row r="333" spans="3:8" s="134" customFormat="1" ht="12" outlineLevel="1" x14ac:dyDescent="0.2">
      <c r="C333" s="135"/>
      <c r="D333" s="139"/>
      <c r="E333" s="139"/>
      <c r="F333" s="142"/>
      <c r="G333" s="142">
        <f t="shared" si="35"/>
        <v>0</v>
      </c>
    </row>
    <row r="334" spans="3:8" s="134" customFormat="1" ht="3.6" customHeight="1" outlineLevel="1" thickBot="1" x14ac:dyDescent="0.25">
      <c r="C334" s="135"/>
      <c r="F334" s="143"/>
      <c r="G334" s="143"/>
    </row>
    <row r="335" spans="3:8" s="134" customFormat="1" ht="12.75" thickBot="1" x14ac:dyDescent="0.25">
      <c r="C335" s="135"/>
      <c r="E335" s="144" t="str">
        <f>_xlfn.CONCAT("Total ",D328)</f>
        <v>Total Dues and Fees</v>
      </c>
      <c r="F335" s="145" t="str">
        <f>C328</f>
        <v>0810</v>
      </c>
      <c r="G335" s="146">
        <f>SUM(G329:G333)</f>
        <v>1050</v>
      </c>
    </row>
    <row r="336" spans="3:8" s="134" customFormat="1" ht="12" x14ac:dyDescent="0.2">
      <c r="C336" s="135"/>
    </row>
    <row r="337" spans="3:7" s="134" customFormat="1" ht="12" x14ac:dyDescent="0.2">
      <c r="C337" s="137" t="s">
        <v>193</v>
      </c>
    </row>
    <row r="338" spans="3:7" s="134" customFormat="1" ht="12" outlineLevel="1" x14ac:dyDescent="0.2">
      <c r="C338" s="171">
        <v>7306</v>
      </c>
      <c r="D338" s="172" t="s">
        <v>193</v>
      </c>
    </row>
    <row r="339" spans="3:7" s="134" customFormat="1" ht="12" outlineLevel="1" x14ac:dyDescent="0.2">
      <c r="C339" s="135"/>
      <c r="D339" s="173" t="s">
        <v>316</v>
      </c>
      <c r="E339" s="139"/>
      <c r="F339" s="142"/>
      <c r="G339" s="142">
        <v>0</v>
      </c>
    </row>
    <row r="340" spans="3:7" s="134" customFormat="1" ht="12" outlineLevel="1" x14ac:dyDescent="0.2">
      <c r="C340" s="135"/>
      <c r="D340" s="139" t="s">
        <v>317</v>
      </c>
      <c r="E340" s="139"/>
      <c r="F340" s="142"/>
      <c r="G340" s="142">
        <f t="shared" ref="G340:G343" si="36">E340*F340</f>
        <v>0</v>
      </c>
    </row>
    <row r="341" spans="3:7" s="134" customFormat="1" ht="12" outlineLevel="1" x14ac:dyDescent="0.2">
      <c r="C341" s="135"/>
      <c r="D341" s="139"/>
      <c r="E341" s="139"/>
      <c r="F341" s="142"/>
      <c r="G341" s="142">
        <f t="shared" si="36"/>
        <v>0</v>
      </c>
    </row>
    <row r="342" spans="3:7" s="134" customFormat="1" ht="12" outlineLevel="1" x14ac:dyDescent="0.2">
      <c r="C342" s="135"/>
      <c r="D342" s="139"/>
      <c r="E342" s="139"/>
      <c r="F342" s="142"/>
      <c r="G342" s="142">
        <f t="shared" si="36"/>
        <v>0</v>
      </c>
    </row>
    <row r="343" spans="3:7" s="134" customFormat="1" ht="12" outlineLevel="1" x14ac:dyDescent="0.2">
      <c r="C343" s="135"/>
      <c r="D343" s="139"/>
      <c r="E343" s="139"/>
      <c r="F343" s="142"/>
      <c r="G343" s="142">
        <f t="shared" si="36"/>
        <v>0</v>
      </c>
    </row>
    <row r="344" spans="3:7" s="134" customFormat="1" ht="3.6" customHeight="1" outlineLevel="1" thickBot="1" x14ac:dyDescent="0.25">
      <c r="C344" s="135"/>
      <c r="F344" s="143"/>
      <c r="G344" s="143"/>
    </row>
    <row r="345" spans="3:7" s="134" customFormat="1" ht="12.75" thickBot="1" x14ac:dyDescent="0.25">
      <c r="C345" s="135"/>
      <c r="E345" s="144" t="str">
        <f>_xlfn.CONCAT("Total ",D338)</f>
        <v>Total General</v>
      </c>
      <c r="F345" s="145">
        <f>C338</f>
        <v>7306</v>
      </c>
      <c r="G345" s="146">
        <f>SUM(G339:G343)</f>
        <v>0</v>
      </c>
    </row>
    <row r="346" spans="3:7" s="134" customFormat="1" ht="12" outlineLevel="1" x14ac:dyDescent="0.2">
      <c r="C346" s="135"/>
    </row>
    <row r="347" spans="3:7" s="134" customFormat="1" ht="12" outlineLevel="1" x14ac:dyDescent="0.2">
      <c r="C347" s="138" t="s">
        <v>196</v>
      </c>
      <c r="D347" s="134" t="s">
        <v>197</v>
      </c>
    </row>
    <row r="348" spans="3:7" s="134" customFormat="1" ht="12" outlineLevel="1" x14ac:dyDescent="0.2">
      <c r="C348" s="135"/>
      <c r="D348" s="139"/>
      <c r="E348" s="139"/>
      <c r="F348" s="142"/>
      <c r="G348" s="142">
        <f>E348*F348</f>
        <v>0</v>
      </c>
    </row>
    <row r="349" spans="3:7" s="134" customFormat="1" ht="12" outlineLevel="1" x14ac:dyDescent="0.2">
      <c r="C349" s="135"/>
      <c r="D349" s="139"/>
      <c r="E349" s="139"/>
      <c r="F349" s="142"/>
      <c r="G349" s="142">
        <f t="shared" ref="G349:G352" si="37">E349*F349</f>
        <v>0</v>
      </c>
    </row>
    <row r="350" spans="3:7" s="134" customFormat="1" ht="12" outlineLevel="1" x14ac:dyDescent="0.2">
      <c r="C350" s="135"/>
      <c r="D350" s="139"/>
      <c r="E350" s="139"/>
      <c r="F350" s="142"/>
      <c r="G350" s="142">
        <f t="shared" si="37"/>
        <v>0</v>
      </c>
    </row>
    <row r="351" spans="3:7" s="134" customFormat="1" ht="12" outlineLevel="1" x14ac:dyDescent="0.2">
      <c r="C351" s="135"/>
      <c r="D351" s="139"/>
      <c r="E351" s="139"/>
      <c r="F351" s="142"/>
      <c r="G351" s="142">
        <f t="shared" si="37"/>
        <v>0</v>
      </c>
    </row>
    <row r="352" spans="3:7" s="134" customFormat="1" ht="12" outlineLevel="1" x14ac:dyDescent="0.2">
      <c r="C352" s="135"/>
      <c r="D352" s="139"/>
      <c r="E352" s="139"/>
      <c r="F352" s="142"/>
      <c r="G352" s="142">
        <f t="shared" si="37"/>
        <v>0</v>
      </c>
    </row>
    <row r="353" spans="3:8" s="134" customFormat="1" ht="3.6" customHeight="1" outlineLevel="1" thickBot="1" x14ac:dyDescent="0.25">
      <c r="C353" s="135"/>
      <c r="F353" s="143"/>
      <c r="G353" s="143"/>
    </row>
    <row r="354" spans="3:8" s="134" customFormat="1" ht="12.75" thickBot="1" x14ac:dyDescent="0.25">
      <c r="C354" s="135"/>
      <c r="E354" s="144" t="str">
        <f>_xlfn.CONCAT("Total ",D347)</f>
        <v>Total Depreciation</v>
      </c>
      <c r="F354" s="145" t="str">
        <f>C347</f>
        <v>0790</v>
      </c>
      <c r="G354" s="146">
        <f>SUM(G348:G352)</f>
        <v>0</v>
      </c>
    </row>
    <row r="355" spans="3:8" s="134" customFormat="1" ht="12" x14ac:dyDescent="0.2">
      <c r="C355" s="135"/>
    </row>
    <row r="356" spans="3:8" s="134" customFormat="1" ht="12" x14ac:dyDescent="0.2">
      <c r="C356" s="135"/>
    </row>
    <row r="357" spans="3:8" s="134" customFormat="1" ht="12" x14ac:dyDescent="0.2">
      <c r="C357" s="135"/>
    </row>
    <row r="358" spans="3:8" s="134" customFormat="1" ht="12" x14ac:dyDescent="0.2">
      <c r="C358" s="135"/>
      <c r="D358" s="134" t="s">
        <v>318</v>
      </c>
    </row>
    <row r="359" spans="3:8" s="134" customFormat="1" ht="12" x14ac:dyDescent="0.2">
      <c r="C359" s="135"/>
    </row>
    <row r="360" spans="3:8" s="134" customFormat="1" ht="12" x14ac:dyDescent="0.2">
      <c r="C360" s="135"/>
      <c r="D360" s="139" t="s">
        <v>319</v>
      </c>
      <c r="E360" s="139" t="s">
        <v>320</v>
      </c>
      <c r="F360" s="142"/>
      <c r="G360" s="142">
        <f>+'FY22'!$S$30*'Exp Details'!H360</f>
        <v>131611.10300000003</v>
      </c>
      <c r="H360" s="174">
        <v>0.05</v>
      </c>
    </row>
    <row r="361" spans="3:8" s="134" customFormat="1" ht="12" x14ac:dyDescent="0.2">
      <c r="C361" s="135"/>
      <c r="D361" s="139" t="s">
        <v>321</v>
      </c>
      <c r="E361" s="139"/>
      <c r="F361" s="142"/>
      <c r="G361" s="142">
        <f>+[1]FY23!$S$30*'Exp Details'!H361</f>
        <v>207859.272</v>
      </c>
      <c r="H361" s="174">
        <v>0.05</v>
      </c>
    </row>
    <row r="362" spans="3:8" s="134" customFormat="1" ht="12" x14ac:dyDescent="0.2">
      <c r="C362" s="135"/>
      <c r="D362" s="139" t="s">
        <v>322</v>
      </c>
      <c r="E362" s="139"/>
      <c r="F362" s="142"/>
      <c r="G362" s="142">
        <f>+[1]FY24!$S$30*'Exp Details'!H362</f>
        <v>239748.5</v>
      </c>
      <c r="H362" s="174">
        <v>0.05</v>
      </c>
    </row>
    <row r="363" spans="3:8" s="134" customFormat="1" ht="12" x14ac:dyDescent="0.2">
      <c r="C363" s="135"/>
      <c r="D363" s="139" t="s">
        <v>323</v>
      </c>
      <c r="E363" s="139"/>
      <c r="F363" s="142"/>
      <c r="G363" s="142">
        <f>+[1]FY25!$S$30*'Exp Details'!H363</f>
        <v>586325.25</v>
      </c>
      <c r="H363" s="174">
        <v>0.1</v>
      </c>
    </row>
    <row r="364" spans="3:8" s="134" customFormat="1" ht="12" x14ac:dyDescent="0.2">
      <c r="C364" s="135"/>
      <c r="D364" s="139" t="s">
        <v>324</v>
      </c>
      <c r="E364" s="139"/>
      <c r="F364" s="142"/>
      <c r="G364" s="142">
        <f>+[1]FY26!$S$30*'Exp Details'!H364</f>
        <v>694904</v>
      </c>
      <c r="H364" s="174">
        <v>0.1</v>
      </c>
    </row>
    <row r="365" spans="3:8" s="134" customFormat="1" ht="12.75" thickBot="1" x14ac:dyDescent="0.25">
      <c r="C365" s="135"/>
      <c r="D365" s="139" t="s">
        <v>324</v>
      </c>
      <c r="E365" s="139"/>
      <c r="F365" s="142"/>
      <c r="G365" s="142">
        <f>+[1]FY27!$S$30*'Exp Details'!H365</f>
        <v>846914.25</v>
      </c>
      <c r="H365" s="174">
        <v>0.1</v>
      </c>
    </row>
    <row r="366" spans="3:8" s="134" customFormat="1" ht="12.75" thickBot="1" x14ac:dyDescent="0.25">
      <c r="C366" s="135"/>
      <c r="E366" s="144" t="str">
        <f>_xlfn.CONCAT("Total ",D359)</f>
        <v xml:space="preserve">Total </v>
      </c>
      <c r="F366" s="145">
        <f>C359</f>
        <v>0</v>
      </c>
      <c r="G366" s="146">
        <f>SUM(G360:G364)</f>
        <v>1860448.125</v>
      </c>
    </row>
    <row r="367" spans="3:8" s="134" customFormat="1" ht="12" x14ac:dyDescent="0.2">
      <c r="C367" s="135"/>
    </row>
    <row r="368" spans="3:8" s="134" customFormat="1" ht="12" x14ac:dyDescent="0.2">
      <c r="C368" s="135"/>
    </row>
    <row r="369" spans="3:3" s="134" customFormat="1" ht="12" x14ac:dyDescent="0.2">
      <c r="C369" s="135"/>
    </row>
    <row r="370" spans="3:3" s="134" customFormat="1" ht="12" x14ac:dyDescent="0.2">
      <c r="C370" s="135"/>
    </row>
    <row r="371" spans="3:3" s="134" customFormat="1" ht="12" x14ac:dyDescent="0.2">
      <c r="C371" s="135"/>
    </row>
    <row r="372" spans="3:3" s="134" customFormat="1" ht="12" x14ac:dyDescent="0.2">
      <c r="C372" s="135"/>
    </row>
    <row r="373" spans="3:3" s="134" customFormat="1" ht="12" x14ac:dyDescent="0.2">
      <c r="C373" s="135"/>
    </row>
    <row r="374" spans="3:3" s="134" customFormat="1" ht="12" x14ac:dyDescent="0.2">
      <c r="C374" s="135"/>
    </row>
    <row r="375" spans="3:3" s="134" customFormat="1" ht="12" x14ac:dyDescent="0.2">
      <c r="C375" s="135"/>
    </row>
    <row r="376" spans="3:3" s="134" customFormat="1" ht="12" x14ac:dyDescent="0.2">
      <c r="C376" s="135"/>
    </row>
    <row r="377" spans="3:3" s="134" customFormat="1" ht="12" x14ac:dyDescent="0.2">
      <c r="C377" s="135"/>
    </row>
    <row r="378" spans="3:3" s="134" customFormat="1" ht="12" x14ac:dyDescent="0.2">
      <c r="C378" s="135"/>
    </row>
    <row r="379" spans="3:3" s="134" customFormat="1" ht="12" x14ac:dyDescent="0.2">
      <c r="C379" s="135"/>
    </row>
    <row r="380" spans="3:3" s="134" customFormat="1" ht="12" x14ac:dyDescent="0.2">
      <c r="C380" s="135"/>
    </row>
    <row r="381" spans="3:3" s="134" customFormat="1" ht="12" x14ac:dyDescent="0.2">
      <c r="C381" s="135"/>
    </row>
    <row r="382" spans="3:3" s="134" customFormat="1" ht="12" x14ac:dyDescent="0.2">
      <c r="C382" s="135"/>
    </row>
    <row r="383" spans="3:3" s="134" customFormat="1" ht="12" x14ac:dyDescent="0.2">
      <c r="C383" s="135"/>
    </row>
    <row r="384" spans="3:3" s="134" customFormat="1" ht="12" x14ac:dyDescent="0.2">
      <c r="C384" s="135"/>
    </row>
    <row r="385" spans="3:3" s="134" customFormat="1" ht="12" x14ac:dyDescent="0.2">
      <c r="C385" s="135"/>
    </row>
    <row r="386" spans="3:3" s="134" customFormat="1" ht="12" x14ac:dyDescent="0.2">
      <c r="C386" s="135"/>
    </row>
    <row r="387" spans="3:3" s="134" customFormat="1" ht="12" x14ac:dyDescent="0.2">
      <c r="C387" s="135"/>
    </row>
    <row r="388" spans="3:3" s="134" customFormat="1" ht="12" x14ac:dyDescent="0.2">
      <c r="C388" s="135"/>
    </row>
    <row r="389" spans="3:3" s="134" customFormat="1" ht="12" x14ac:dyDescent="0.2">
      <c r="C389" s="135"/>
    </row>
    <row r="390" spans="3:3" s="134" customFormat="1" ht="12" x14ac:dyDescent="0.2">
      <c r="C390" s="135"/>
    </row>
    <row r="391" spans="3:3" s="134" customFormat="1" ht="12" x14ac:dyDescent="0.2">
      <c r="C391" s="135"/>
    </row>
    <row r="392" spans="3:3" s="134" customFormat="1" ht="12" x14ac:dyDescent="0.2">
      <c r="C392" s="135"/>
    </row>
    <row r="393" spans="3:3" s="134" customFormat="1" ht="12" x14ac:dyDescent="0.2">
      <c r="C393" s="135"/>
    </row>
    <row r="394" spans="3:3" s="134" customFormat="1" ht="12" x14ac:dyDescent="0.2">
      <c r="C394" s="135"/>
    </row>
    <row r="395" spans="3:3" s="134" customFormat="1" ht="12" x14ac:dyDescent="0.2">
      <c r="C395" s="135"/>
    </row>
    <row r="396" spans="3:3" s="134" customFormat="1" ht="12" x14ac:dyDescent="0.2">
      <c r="C396" s="135"/>
    </row>
    <row r="397" spans="3:3" s="134" customFormat="1" ht="12" x14ac:dyDescent="0.2">
      <c r="C397" s="135"/>
    </row>
    <row r="398" spans="3:3" s="134" customFormat="1" ht="12" x14ac:dyDescent="0.2">
      <c r="C398" s="135"/>
    </row>
    <row r="399" spans="3:3" s="134" customFormat="1" ht="12" x14ac:dyDescent="0.2">
      <c r="C399" s="135"/>
    </row>
    <row r="400" spans="3:3" s="134" customFormat="1" ht="12" x14ac:dyDescent="0.2">
      <c r="C400" s="135"/>
    </row>
    <row r="401" spans="3:3" s="134" customFormat="1" ht="12" x14ac:dyDescent="0.2">
      <c r="C401" s="135"/>
    </row>
    <row r="402" spans="3:3" s="134" customFormat="1" ht="12" x14ac:dyDescent="0.2">
      <c r="C402" s="135"/>
    </row>
    <row r="403" spans="3:3" s="134" customFormat="1" ht="12" x14ac:dyDescent="0.2">
      <c r="C403" s="135"/>
    </row>
    <row r="404" spans="3:3" s="134" customFormat="1" ht="12" x14ac:dyDescent="0.2">
      <c r="C404" s="135"/>
    </row>
    <row r="405" spans="3:3" s="134" customFormat="1" ht="12" x14ac:dyDescent="0.2">
      <c r="C405" s="135"/>
    </row>
    <row r="406" spans="3:3" s="134" customFormat="1" ht="12" x14ac:dyDescent="0.2">
      <c r="C406" s="135"/>
    </row>
    <row r="407" spans="3:3" s="134" customFormat="1" ht="12" x14ac:dyDescent="0.2">
      <c r="C407" s="135"/>
    </row>
    <row r="408" spans="3:3" s="134" customFormat="1" ht="12" x14ac:dyDescent="0.2">
      <c r="C408" s="135"/>
    </row>
    <row r="409" spans="3:3" s="134" customFormat="1" ht="12" x14ac:dyDescent="0.2">
      <c r="C409" s="135"/>
    </row>
    <row r="410" spans="3:3" s="134" customFormat="1" ht="12" x14ac:dyDescent="0.2">
      <c r="C410" s="135"/>
    </row>
    <row r="411" spans="3:3" s="134" customFormat="1" ht="12" x14ac:dyDescent="0.2">
      <c r="C411" s="135"/>
    </row>
    <row r="412" spans="3:3" s="134" customFormat="1" ht="12" x14ac:dyDescent="0.2">
      <c r="C412" s="135"/>
    </row>
    <row r="413" spans="3:3" s="134" customFormat="1" ht="12" x14ac:dyDescent="0.2">
      <c r="C413" s="135"/>
    </row>
    <row r="414" spans="3:3" s="134" customFormat="1" ht="12" x14ac:dyDescent="0.2">
      <c r="C414" s="135"/>
    </row>
    <row r="415" spans="3:3" s="134" customFormat="1" ht="12" x14ac:dyDescent="0.2">
      <c r="C415" s="135"/>
    </row>
    <row r="416" spans="3:3" s="134" customFormat="1" ht="12" x14ac:dyDescent="0.2">
      <c r="C416" s="135"/>
    </row>
    <row r="417" spans="3:3" s="134" customFormat="1" ht="12" x14ac:dyDescent="0.2">
      <c r="C417" s="135"/>
    </row>
    <row r="418" spans="3:3" s="134" customFormat="1" ht="12" x14ac:dyDescent="0.2">
      <c r="C418" s="135"/>
    </row>
    <row r="419" spans="3:3" s="134" customFormat="1" ht="12" x14ac:dyDescent="0.2">
      <c r="C419" s="135"/>
    </row>
    <row r="420" spans="3:3" s="134" customFormat="1" ht="12" x14ac:dyDescent="0.2">
      <c r="C420" s="135"/>
    </row>
    <row r="421" spans="3:3" s="134" customFormat="1" ht="12" x14ac:dyDescent="0.2">
      <c r="C421" s="135"/>
    </row>
    <row r="422" spans="3:3" s="134" customFormat="1" ht="12" x14ac:dyDescent="0.2">
      <c r="C422" s="135"/>
    </row>
    <row r="423" spans="3:3" s="134" customFormat="1" ht="12" x14ac:dyDescent="0.2">
      <c r="C423" s="135"/>
    </row>
    <row r="424" spans="3:3" s="134" customFormat="1" ht="12" x14ac:dyDescent="0.2">
      <c r="C424" s="135"/>
    </row>
    <row r="425" spans="3:3" s="134" customFormat="1" ht="12" x14ac:dyDescent="0.2">
      <c r="C425" s="135"/>
    </row>
    <row r="426" spans="3:3" s="134" customFormat="1" ht="12" x14ac:dyDescent="0.2">
      <c r="C426" s="135"/>
    </row>
    <row r="427" spans="3:3" s="134" customFormat="1" ht="12" x14ac:dyDescent="0.2">
      <c r="C427" s="135"/>
    </row>
    <row r="428" spans="3:3" s="134" customFormat="1" ht="12" x14ac:dyDescent="0.2">
      <c r="C428" s="135"/>
    </row>
    <row r="429" spans="3:3" s="134" customFormat="1" ht="12" x14ac:dyDescent="0.2">
      <c r="C429" s="135"/>
    </row>
    <row r="430" spans="3:3" s="134" customFormat="1" ht="12" x14ac:dyDescent="0.2">
      <c r="C430" s="135"/>
    </row>
    <row r="431" spans="3:3" s="134" customFormat="1" ht="12" x14ac:dyDescent="0.2">
      <c r="C431" s="135"/>
    </row>
    <row r="432" spans="3:3" s="134" customFormat="1" ht="12" x14ac:dyDescent="0.2">
      <c r="C432" s="135"/>
    </row>
    <row r="433" spans="3:3" s="134" customFormat="1" ht="12" x14ac:dyDescent="0.2">
      <c r="C433" s="135"/>
    </row>
    <row r="434" spans="3:3" s="134" customFormat="1" ht="12" x14ac:dyDescent="0.2">
      <c r="C434" s="135"/>
    </row>
    <row r="435" spans="3:3" s="134" customFormat="1" ht="12" x14ac:dyDescent="0.2">
      <c r="C435" s="135"/>
    </row>
    <row r="436" spans="3:3" s="134" customFormat="1" ht="12" x14ac:dyDescent="0.2">
      <c r="C436" s="135"/>
    </row>
    <row r="437" spans="3:3" s="134" customFormat="1" ht="12" x14ac:dyDescent="0.2">
      <c r="C437" s="135"/>
    </row>
    <row r="438" spans="3:3" s="134" customFormat="1" ht="12" x14ac:dyDescent="0.2">
      <c r="C438" s="135"/>
    </row>
    <row r="439" spans="3:3" s="134" customFormat="1" ht="12" x14ac:dyDescent="0.2">
      <c r="C439" s="135"/>
    </row>
    <row r="440" spans="3:3" s="134" customFormat="1" ht="12" x14ac:dyDescent="0.2">
      <c r="C440" s="135"/>
    </row>
    <row r="441" spans="3:3" s="134" customFormat="1" ht="12" x14ac:dyDescent="0.2">
      <c r="C441" s="135"/>
    </row>
    <row r="442" spans="3:3" s="134" customFormat="1" ht="12" x14ac:dyDescent="0.2">
      <c r="C442" s="135"/>
    </row>
    <row r="443" spans="3:3" s="134" customFormat="1" ht="12" x14ac:dyDescent="0.2">
      <c r="C443" s="135"/>
    </row>
    <row r="444" spans="3:3" s="134" customFormat="1" ht="12" x14ac:dyDescent="0.2">
      <c r="C444" s="135"/>
    </row>
    <row r="445" spans="3:3" s="134" customFormat="1" ht="12" x14ac:dyDescent="0.2">
      <c r="C445" s="135"/>
    </row>
    <row r="446" spans="3:3" s="134" customFormat="1" ht="12" x14ac:dyDescent="0.2">
      <c r="C446" s="135"/>
    </row>
    <row r="447" spans="3:3" s="134" customFormat="1" ht="12" x14ac:dyDescent="0.2">
      <c r="C447" s="135"/>
    </row>
    <row r="448" spans="3:3" s="134" customFormat="1" ht="12" x14ac:dyDescent="0.2">
      <c r="C448" s="135"/>
    </row>
    <row r="449" spans="3:3" s="134" customFormat="1" ht="12" x14ac:dyDescent="0.2">
      <c r="C449" s="135"/>
    </row>
    <row r="450" spans="3:3" s="134" customFormat="1" ht="12" x14ac:dyDescent="0.2">
      <c r="C450" s="135"/>
    </row>
    <row r="451" spans="3:3" s="134" customFormat="1" ht="12" x14ac:dyDescent="0.2">
      <c r="C451" s="135"/>
    </row>
    <row r="452" spans="3:3" s="134" customFormat="1" ht="12" x14ac:dyDescent="0.2">
      <c r="C452" s="135"/>
    </row>
    <row r="453" spans="3:3" s="134" customFormat="1" ht="12" x14ac:dyDescent="0.2">
      <c r="C453" s="135"/>
    </row>
    <row r="454" spans="3:3" s="134" customFormat="1" ht="12" x14ac:dyDescent="0.2">
      <c r="C454" s="135"/>
    </row>
    <row r="455" spans="3:3" s="134" customFormat="1" ht="12" x14ac:dyDescent="0.2">
      <c r="C455" s="135"/>
    </row>
    <row r="456" spans="3:3" s="134" customFormat="1" ht="12" x14ac:dyDescent="0.2">
      <c r="C456" s="135"/>
    </row>
    <row r="457" spans="3:3" s="134" customFormat="1" ht="12" x14ac:dyDescent="0.2">
      <c r="C457" s="135"/>
    </row>
    <row r="458" spans="3:3" s="134" customFormat="1" ht="12" x14ac:dyDescent="0.2">
      <c r="C458" s="135"/>
    </row>
    <row r="459" spans="3:3" s="134" customFormat="1" ht="12" x14ac:dyDescent="0.2">
      <c r="C459" s="135"/>
    </row>
    <row r="460" spans="3:3" s="134" customFormat="1" ht="12" x14ac:dyDescent="0.2">
      <c r="C460" s="135"/>
    </row>
    <row r="461" spans="3:3" s="134" customFormat="1" ht="12" x14ac:dyDescent="0.2">
      <c r="C461" s="135"/>
    </row>
    <row r="462" spans="3:3" s="134" customFormat="1" ht="12" x14ac:dyDescent="0.2">
      <c r="C462" s="135"/>
    </row>
    <row r="463" spans="3:3" s="134" customFormat="1" ht="12" x14ac:dyDescent="0.2">
      <c r="C463" s="135"/>
    </row>
    <row r="464" spans="3:3" s="134" customFormat="1" ht="12" x14ac:dyDescent="0.2">
      <c r="C464" s="135"/>
    </row>
    <row r="465" spans="3:3" s="134" customFormat="1" ht="12" x14ac:dyDescent="0.2">
      <c r="C465" s="135"/>
    </row>
    <row r="466" spans="3:3" s="134" customFormat="1" ht="12" x14ac:dyDescent="0.2">
      <c r="C466" s="135"/>
    </row>
    <row r="467" spans="3:3" s="134" customFormat="1" ht="12" x14ac:dyDescent="0.2">
      <c r="C467" s="135"/>
    </row>
    <row r="468" spans="3:3" s="134" customFormat="1" ht="12" x14ac:dyDescent="0.2">
      <c r="C468" s="135"/>
    </row>
    <row r="469" spans="3:3" s="134" customFormat="1" ht="12" x14ac:dyDescent="0.2">
      <c r="C469" s="135"/>
    </row>
    <row r="470" spans="3:3" s="134" customFormat="1" ht="12" x14ac:dyDescent="0.2">
      <c r="C470" s="135"/>
    </row>
    <row r="471" spans="3:3" s="134" customFormat="1" ht="12" x14ac:dyDescent="0.2">
      <c r="C471" s="135"/>
    </row>
    <row r="472" spans="3:3" s="134" customFormat="1" ht="12" x14ac:dyDescent="0.2">
      <c r="C472" s="135"/>
    </row>
    <row r="473" spans="3:3" s="134" customFormat="1" ht="12" x14ac:dyDescent="0.2">
      <c r="C473" s="135"/>
    </row>
    <row r="474" spans="3:3" s="134" customFormat="1" ht="12" x14ac:dyDescent="0.2">
      <c r="C474" s="135"/>
    </row>
    <row r="475" spans="3:3" s="134" customFormat="1" ht="12" x14ac:dyDescent="0.2">
      <c r="C475" s="135"/>
    </row>
    <row r="476" spans="3:3" s="134" customFormat="1" ht="12" x14ac:dyDescent="0.2">
      <c r="C476" s="135"/>
    </row>
    <row r="477" spans="3:3" s="134" customFormat="1" ht="12" x14ac:dyDescent="0.2">
      <c r="C477" s="135"/>
    </row>
    <row r="478" spans="3:3" s="134" customFormat="1" ht="12" x14ac:dyDescent="0.2">
      <c r="C478" s="135"/>
    </row>
    <row r="479" spans="3:3" s="134" customFormat="1" ht="12" x14ac:dyDescent="0.2">
      <c r="C479" s="135"/>
    </row>
    <row r="480" spans="3:3" s="134" customFormat="1" ht="12" x14ac:dyDescent="0.2">
      <c r="C480" s="135"/>
    </row>
    <row r="481" spans="3:3" s="134" customFormat="1" ht="12" x14ac:dyDescent="0.2">
      <c r="C481" s="135"/>
    </row>
    <row r="482" spans="3:3" s="134" customFormat="1" ht="12" x14ac:dyDescent="0.2">
      <c r="C482" s="135"/>
    </row>
    <row r="483" spans="3:3" s="134" customFormat="1" ht="12" x14ac:dyDescent="0.2">
      <c r="C483" s="135"/>
    </row>
    <row r="484" spans="3:3" s="134" customFormat="1" ht="12" x14ac:dyDescent="0.2">
      <c r="C484" s="135"/>
    </row>
    <row r="485" spans="3:3" s="134" customFormat="1" ht="12" x14ac:dyDescent="0.2">
      <c r="C485" s="135"/>
    </row>
    <row r="486" spans="3:3" s="134" customFormat="1" ht="12" x14ac:dyDescent="0.2">
      <c r="C486" s="135"/>
    </row>
    <row r="487" spans="3:3" s="134" customFormat="1" ht="12" x14ac:dyDescent="0.2">
      <c r="C487" s="135"/>
    </row>
    <row r="488" spans="3:3" s="134" customFormat="1" ht="12" x14ac:dyDescent="0.2">
      <c r="C488" s="135"/>
    </row>
    <row r="489" spans="3:3" s="134" customFormat="1" ht="12" x14ac:dyDescent="0.2">
      <c r="C489" s="135"/>
    </row>
    <row r="490" spans="3:3" s="134" customFormat="1" ht="12" x14ac:dyDescent="0.2">
      <c r="C490" s="135"/>
    </row>
    <row r="491" spans="3:3" s="134" customFormat="1" ht="12" x14ac:dyDescent="0.2">
      <c r="C491" s="135"/>
    </row>
    <row r="492" spans="3:3" s="134" customFormat="1" ht="12" x14ac:dyDescent="0.2">
      <c r="C492" s="135"/>
    </row>
    <row r="493" spans="3:3" s="134" customFormat="1" ht="12" x14ac:dyDescent="0.2">
      <c r="C493" s="135"/>
    </row>
    <row r="494" spans="3:3" s="134" customFormat="1" ht="12" x14ac:dyDescent="0.2">
      <c r="C494" s="135"/>
    </row>
    <row r="495" spans="3:3" s="134" customFormat="1" ht="12" x14ac:dyDescent="0.2">
      <c r="C495" s="135"/>
    </row>
    <row r="496" spans="3:3" s="134" customFormat="1" ht="12" x14ac:dyDescent="0.2">
      <c r="C496" s="135"/>
    </row>
    <row r="497" spans="3:3" s="134" customFormat="1" ht="12" x14ac:dyDescent="0.2">
      <c r="C497" s="135"/>
    </row>
    <row r="498" spans="3:3" s="134" customFormat="1" ht="12" x14ac:dyDescent="0.2">
      <c r="C498" s="135"/>
    </row>
    <row r="499" spans="3:3" s="134" customFormat="1" ht="12" x14ac:dyDescent="0.2">
      <c r="C499" s="135"/>
    </row>
    <row r="500" spans="3:3" s="134" customFormat="1" ht="12" x14ac:dyDescent="0.2">
      <c r="C500" s="135"/>
    </row>
    <row r="501" spans="3:3" s="134" customFormat="1" ht="12" x14ac:dyDescent="0.2">
      <c r="C501" s="135"/>
    </row>
    <row r="502" spans="3:3" s="134" customFormat="1" ht="12" x14ac:dyDescent="0.2">
      <c r="C502" s="135"/>
    </row>
    <row r="503" spans="3:3" s="134" customFormat="1" ht="12" x14ac:dyDescent="0.2">
      <c r="C503" s="135"/>
    </row>
    <row r="504" spans="3:3" s="134" customFormat="1" ht="12" x14ac:dyDescent="0.2">
      <c r="C504" s="135"/>
    </row>
    <row r="505" spans="3:3" s="134" customFormat="1" ht="12" x14ac:dyDescent="0.2">
      <c r="C505" s="135"/>
    </row>
    <row r="506" spans="3:3" s="134" customFormat="1" ht="12" x14ac:dyDescent="0.2">
      <c r="C506" s="135"/>
    </row>
    <row r="507" spans="3:3" s="134" customFormat="1" ht="12" x14ac:dyDescent="0.2">
      <c r="C507" s="135"/>
    </row>
    <row r="508" spans="3:3" s="134" customFormat="1" ht="12" x14ac:dyDescent="0.2">
      <c r="C508" s="135"/>
    </row>
    <row r="509" spans="3:3" s="134" customFormat="1" ht="12" x14ac:dyDescent="0.2">
      <c r="C509" s="135"/>
    </row>
    <row r="510" spans="3:3" s="134" customFormat="1" ht="12" x14ac:dyDescent="0.2">
      <c r="C510" s="135"/>
    </row>
    <row r="511" spans="3:3" s="134" customFormat="1" ht="12" x14ac:dyDescent="0.2">
      <c r="C511" s="135"/>
    </row>
    <row r="512" spans="3:3" s="134" customFormat="1" ht="12" x14ac:dyDescent="0.2">
      <c r="C512" s="135"/>
    </row>
    <row r="513" spans="3:3" s="134" customFormat="1" ht="12" x14ac:dyDescent="0.2">
      <c r="C513" s="135"/>
    </row>
    <row r="514" spans="3:3" s="134" customFormat="1" ht="12" x14ac:dyDescent="0.2">
      <c r="C514" s="135"/>
    </row>
    <row r="515" spans="3:3" s="134" customFormat="1" ht="12" x14ac:dyDescent="0.2">
      <c r="C515" s="135"/>
    </row>
    <row r="516" spans="3:3" s="134" customFormat="1" ht="12" x14ac:dyDescent="0.2">
      <c r="C516" s="135"/>
    </row>
    <row r="517" spans="3:3" s="134" customFormat="1" ht="12" x14ac:dyDescent="0.2">
      <c r="C517" s="135"/>
    </row>
    <row r="518" spans="3:3" s="134" customFormat="1" ht="12" x14ac:dyDescent="0.2">
      <c r="C518" s="135"/>
    </row>
    <row r="519" spans="3:3" s="134" customFormat="1" ht="12" x14ac:dyDescent="0.2">
      <c r="C519" s="135"/>
    </row>
    <row r="520" spans="3:3" s="134" customFormat="1" ht="12" x14ac:dyDescent="0.2">
      <c r="C520" s="135"/>
    </row>
    <row r="521" spans="3:3" s="134" customFormat="1" ht="12" x14ac:dyDescent="0.2">
      <c r="C521" s="135"/>
    </row>
    <row r="522" spans="3:3" s="134" customFormat="1" ht="12" x14ac:dyDescent="0.2">
      <c r="C522" s="135"/>
    </row>
    <row r="523" spans="3:3" s="134" customFormat="1" ht="12" x14ac:dyDescent="0.2">
      <c r="C523" s="135"/>
    </row>
    <row r="524" spans="3:3" s="134" customFormat="1" ht="12" x14ac:dyDescent="0.2">
      <c r="C524" s="135"/>
    </row>
    <row r="525" spans="3:3" s="134" customFormat="1" ht="12" x14ac:dyDescent="0.2">
      <c r="C525" s="135"/>
    </row>
    <row r="526" spans="3:3" s="134" customFormat="1" ht="12" x14ac:dyDescent="0.2">
      <c r="C526" s="135"/>
    </row>
    <row r="527" spans="3:3" s="134" customFormat="1" ht="12" x14ac:dyDescent="0.2">
      <c r="C527" s="135"/>
    </row>
    <row r="528" spans="3:3" s="134" customFormat="1" ht="12" x14ac:dyDescent="0.2">
      <c r="C528" s="135"/>
    </row>
    <row r="529" spans="3:3" s="134" customFormat="1" ht="12" x14ac:dyDescent="0.2">
      <c r="C529" s="135"/>
    </row>
    <row r="530" spans="3:3" s="134" customFormat="1" ht="12" x14ac:dyDescent="0.2">
      <c r="C530" s="135"/>
    </row>
    <row r="531" spans="3:3" s="134" customFormat="1" ht="12" x14ac:dyDescent="0.2">
      <c r="C531" s="135"/>
    </row>
    <row r="532" spans="3:3" s="134" customFormat="1" ht="12" x14ac:dyDescent="0.2">
      <c r="C532" s="135"/>
    </row>
    <row r="533" spans="3:3" s="134" customFormat="1" ht="12" x14ac:dyDescent="0.2">
      <c r="C533" s="135"/>
    </row>
    <row r="534" spans="3:3" s="134" customFormat="1" ht="12" x14ac:dyDescent="0.2">
      <c r="C534" s="135"/>
    </row>
    <row r="535" spans="3:3" s="134" customFormat="1" ht="12" x14ac:dyDescent="0.2">
      <c r="C535" s="135"/>
    </row>
    <row r="536" spans="3:3" s="134" customFormat="1" ht="12" x14ac:dyDescent="0.2">
      <c r="C536" s="135"/>
    </row>
    <row r="537" spans="3:3" s="134" customFormat="1" ht="12" x14ac:dyDescent="0.2">
      <c r="C537" s="135"/>
    </row>
  </sheetData>
  <pageMargins left="0.7" right="0.7" top="0.75" bottom="0.75" header="0.3" footer="0.3"/>
  <pageSetup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A341B-05EF-4ECD-B25E-628F1B5E9A78}">
  <sheetPr>
    <tabColor theme="9" tint="-0.249977111117893"/>
  </sheetPr>
  <dimension ref="A1:AA352"/>
  <sheetViews>
    <sheetView zoomScale="115" zoomScaleNormal="115" workbookViewId="0">
      <pane ySplit="6" topLeftCell="A286" activePane="bottomLeft" state="frozen"/>
      <selection activeCell="E36" sqref="E36"/>
      <selection pane="bottomLeft" activeCell="E36" sqref="E36"/>
    </sheetView>
  </sheetViews>
  <sheetFormatPr defaultColWidth="9.140625" defaultRowHeight="15" outlineLevelRow="1" x14ac:dyDescent="0.25"/>
  <cols>
    <col min="1" max="1" width="2.140625" style="71" customWidth="1"/>
    <col min="2" max="2" width="7.42578125" style="175" customWidth="1"/>
    <col min="3" max="3" width="20.140625" style="71" customWidth="1"/>
    <col min="4" max="4" width="24" style="71" customWidth="1"/>
    <col min="5" max="5" width="8.140625" style="175" customWidth="1"/>
    <col min="6" max="6" width="3.140625" style="175" customWidth="1"/>
    <col min="7" max="7" width="13.28515625" style="71" customWidth="1"/>
    <col min="8" max="8" width="3.140625" style="175" customWidth="1"/>
    <col min="9" max="9" width="13.28515625" style="71" customWidth="1"/>
    <col min="10" max="10" width="3.140625" style="175" customWidth="1"/>
    <col min="11" max="11" width="13.28515625" style="71" customWidth="1"/>
    <col min="12" max="12" width="3.140625" style="175" customWidth="1"/>
    <col min="13" max="13" width="13.28515625" style="71" customWidth="1"/>
    <col min="14" max="14" width="3.140625" style="175" customWidth="1"/>
    <col min="15" max="15" width="13.28515625" style="71" customWidth="1"/>
    <col min="16" max="16" width="3.140625" style="175" customWidth="1"/>
    <col min="17" max="17" width="13.28515625" style="71" customWidth="1"/>
    <col min="18" max="16384" width="9.140625" style="71"/>
  </cols>
  <sheetData>
    <row r="1" spans="1:20" s="4" customFormat="1" ht="21" x14ac:dyDescent="0.35">
      <c r="A1" s="1" t="str">
        <f>'[1]Rev &amp; Enroll'!$D$5</f>
        <v>Teach High School - NV</v>
      </c>
      <c r="B1" s="12"/>
      <c r="C1" s="90"/>
      <c r="D1" s="90"/>
      <c r="E1" s="176"/>
      <c r="F1" s="176"/>
      <c r="G1" s="90"/>
      <c r="H1" s="176"/>
      <c r="I1" s="90"/>
      <c r="J1" s="176"/>
      <c r="K1" s="90"/>
      <c r="L1" s="176"/>
      <c r="M1" s="5"/>
      <c r="N1" s="12"/>
      <c r="O1" s="5"/>
      <c r="P1" s="12"/>
      <c r="Q1" s="5"/>
      <c r="S1" s="5"/>
      <c r="T1" s="5"/>
    </row>
    <row r="2" spans="1:20" s="4" customFormat="1" x14ac:dyDescent="0.25">
      <c r="A2" s="6" t="s">
        <v>325</v>
      </c>
      <c r="B2" s="3"/>
      <c r="C2" s="5"/>
      <c r="D2" s="5"/>
      <c r="E2" s="3"/>
      <c r="F2" s="3"/>
      <c r="G2" s="5"/>
      <c r="H2" s="12"/>
      <c r="I2" s="5"/>
      <c r="J2" s="12"/>
      <c r="L2" s="3"/>
      <c r="M2" s="93"/>
      <c r="N2" s="12"/>
      <c r="O2" s="93"/>
      <c r="P2" s="12"/>
      <c r="Q2" s="93"/>
      <c r="S2" s="93"/>
      <c r="T2" s="93"/>
    </row>
    <row r="3" spans="1:20" s="11" customFormat="1" ht="13.5" customHeight="1" x14ac:dyDescent="0.2">
      <c r="A3" s="9" t="str">
        <f>'FY22'!A3</f>
        <v>Revised 7/9/2021</v>
      </c>
      <c r="B3" s="12"/>
      <c r="C3" s="12"/>
      <c r="D3" s="12"/>
      <c r="E3" s="12"/>
      <c r="F3" s="12"/>
      <c r="G3" s="5">
        <f>'[1]Rev &amp; Enroll'!D3</f>
        <v>1.92</v>
      </c>
      <c r="H3" s="5"/>
      <c r="I3" s="5">
        <f>'[1]Rev &amp; Enroll'!G3</f>
        <v>17</v>
      </c>
      <c r="J3" s="5"/>
      <c r="K3" s="5">
        <f>'[1]Rev &amp; Enroll'!I3</f>
        <v>22</v>
      </c>
      <c r="L3" s="5"/>
      <c r="M3" s="5">
        <f>'[1]Rev &amp; Enroll'!K3</f>
        <v>27</v>
      </c>
      <c r="N3" s="5"/>
      <c r="O3" s="5">
        <f>'[1]Rev &amp; Enroll'!M3</f>
        <v>32</v>
      </c>
      <c r="P3" s="5"/>
      <c r="Q3" s="5">
        <f>'[1]Rev &amp; Enroll'!O3</f>
        <v>39</v>
      </c>
      <c r="S3" s="12"/>
      <c r="T3" s="12"/>
    </row>
    <row r="4" spans="1:20" s="134" customFormat="1" ht="12" x14ac:dyDescent="0.2">
      <c r="B4" s="135"/>
      <c r="E4" s="135"/>
      <c r="F4" s="135"/>
      <c r="H4" s="135"/>
      <c r="J4" s="135"/>
      <c r="L4" s="135"/>
      <c r="N4" s="135"/>
      <c r="P4" s="135"/>
    </row>
    <row r="5" spans="1:20" s="177" customFormat="1" ht="14.25" customHeight="1" x14ac:dyDescent="0.25">
      <c r="B5" s="178" t="s">
        <v>259</v>
      </c>
      <c r="C5" s="179" t="s">
        <v>326</v>
      </c>
      <c r="D5" s="179" t="s">
        <v>327</v>
      </c>
      <c r="E5" s="179" t="s">
        <v>328</v>
      </c>
      <c r="F5" s="180" t="s">
        <v>329</v>
      </c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2"/>
    </row>
    <row r="6" spans="1:20" s="183" customFormat="1" ht="14.25" customHeight="1" x14ac:dyDescent="0.25">
      <c r="B6" s="178"/>
      <c r="C6" s="179"/>
      <c r="D6" s="179"/>
      <c r="E6" s="179"/>
      <c r="F6" s="184" t="s">
        <v>1</v>
      </c>
      <c r="G6" s="185"/>
      <c r="H6" s="184" t="s">
        <v>2</v>
      </c>
      <c r="I6" s="185"/>
      <c r="J6" s="184" t="s">
        <v>3</v>
      </c>
      <c r="K6" s="185"/>
      <c r="L6" s="179" t="s">
        <v>4</v>
      </c>
      <c r="M6" s="179"/>
      <c r="N6" s="179" t="s">
        <v>5</v>
      </c>
      <c r="O6" s="179"/>
      <c r="P6" s="179" t="s">
        <v>6</v>
      </c>
      <c r="Q6" s="179"/>
    </row>
    <row r="7" spans="1:20" s="186" customFormat="1" ht="12" x14ac:dyDescent="0.25">
      <c r="E7" s="187" t="s">
        <v>330</v>
      </c>
      <c r="G7" s="186" t="s">
        <v>11</v>
      </c>
      <c r="I7" s="188">
        <v>0.02</v>
      </c>
      <c r="J7" s="188"/>
      <c r="K7" s="188">
        <v>0.02</v>
      </c>
      <c r="L7" s="188"/>
      <c r="M7" s="188">
        <v>0.02</v>
      </c>
      <c r="N7" s="188"/>
      <c r="O7" s="188">
        <v>0.02</v>
      </c>
      <c r="P7" s="188"/>
      <c r="Q7" s="188">
        <v>0.02</v>
      </c>
    </row>
    <row r="8" spans="1:20" s="134" customFormat="1" ht="12" outlineLevel="1" x14ac:dyDescent="0.2">
      <c r="B8" s="189" t="s">
        <v>36</v>
      </c>
      <c r="C8" s="190" t="s">
        <v>331</v>
      </c>
      <c r="E8" s="135"/>
      <c r="F8" s="135"/>
      <c r="H8" s="135"/>
      <c r="J8" s="135"/>
      <c r="L8" s="135"/>
      <c r="N8" s="135"/>
      <c r="P8" s="135"/>
    </row>
    <row r="9" spans="1:20" s="134" customFormat="1" ht="12" outlineLevel="1" x14ac:dyDescent="0.2">
      <c r="B9" s="135"/>
      <c r="C9" s="139"/>
      <c r="D9" s="156" t="s">
        <v>332</v>
      </c>
      <c r="E9" s="191">
        <v>11</v>
      </c>
      <c r="F9" s="191" t="s">
        <v>333</v>
      </c>
      <c r="G9" s="192">
        <v>47500</v>
      </c>
      <c r="H9" s="191" t="str">
        <f t="shared" ref="H9:H59" si="0">IF(F9="","",F9)</f>
        <v>y</v>
      </c>
      <c r="I9" s="192">
        <f t="shared" ref="I9:I59" si="1">IF(G9="","",G9*(1+I$7))</f>
        <v>48450</v>
      </c>
      <c r="J9" s="191" t="str">
        <f t="shared" ref="J9:J50" si="2">IF(H9="","",H9)</f>
        <v>y</v>
      </c>
      <c r="K9" s="192">
        <f t="shared" ref="K9:K50" si="3">IF(I9="","",I9*(1+K$7))</f>
        <v>49419</v>
      </c>
      <c r="L9" s="191" t="str">
        <f t="shared" ref="L9:L59" si="4">IF(J9="","",J9)</f>
        <v>y</v>
      </c>
      <c r="M9" s="192">
        <f t="shared" ref="M9:M59" si="5">IF(K9="","",K9*(1+M$7))</f>
        <v>50407.38</v>
      </c>
      <c r="N9" s="191" t="str">
        <f t="shared" ref="N9:N51" si="6">IF(L9="","",L9)</f>
        <v>y</v>
      </c>
      <c r="O9" s="192">
        <f t="shared" ref="O9:O51" si="7">IF(M9="","",M9*(1+O$7))</f>
        <v>51415.527600000001</v>
      </c>
      <c r="P9" s="191" t="str">
        <f t="shared" ref="P9:P33" si="8">IF(N9="","",N9)</f>
        <v>y</v>
      </c>
      <c r="Q9" s="192">
        <f t="shared" ref="Q9:Q33" si="9">IF(O9="","",O9*(1+Q$7))</f>
        <v>52443.838152000004</v>
      </c>
    </row>
    <row r="10" spans="1:20" s="134" customFormat="1" ht="12" outlineLevel="1" x14ac:dyDescent="0.2">
      <c r="B10" s="135"/>
      <c r="C10" s="139"/>
      <c r="D10" s="156" t="s">
        <v>334</v>
      </c>
      <c r="E10" s="191">
        <v>11</v>
      </c>
      <c r="F10" s="191" t="s">
        <v>333</v>
      </c>
      <c r="G10" s="192">
        <v>47500</v>
      </c>
      <c r="H10" s="191" t="str">
        <f t="shared" si="0"/>
        <v>y</v>
      </c>
      <c r="I10" s="192">
        <f t="shared" si="1"/>
        <v>48450</v>
      </c>
      <c r="J10" s="191" t="str">
        <f t="shared" si="2"/>
        <v>y</v>
      </c>
      <c r="K10" s="192">
        <f t="shared" si="3"/>
        <v>49419</v>
      </c>
      <c r="L10" s="191" t="str">
        <f t="shared" si="4"/>
        <v>y</v>
      </c>
      <c r="M10" s="192">
        <f t="shared" si="5"/>
        <v>50407.38</v>
      </c>
      <c r="N10" s="191" t="str">
        <f t="shared" si="6"/>
        <v>y</v>
      </c>
      <c r="O10" s="192">
        <f t="shared" si="7"/>
        <v>51415.527600000001</v>
      </c>
      <c r="P10" s="191" t="str">
        <f t="shared" si="8"/>
        <v>y</v>
      </c>
      <c r="Q10" s="192">
        <f t="shared" si="9"/>
        <v>52443.838152000004</v>
      </c>
      <c r="S10" s="159"/>
    </row>
    <row r="11" spans="1:20" s="134" customFormat="1" ht="12" outlineLevel="1" x14ac:dyDescent="0.2">
      <c r="B11" s="135"/>
      <c r="C11" s="139"/>
      <c r="D11" s="156" t="s">
        <v>335</v>
      </c>
      <c r="E11" s="191">
        <v>11</v>
      </c>
      <c r="F11" s="191" t="s">
        <v>333</v>
      </c>
      <c r="G11" s="192">
        <v>47500</v>
      </c>
      <c r="H11" s="191" t="str">
        <f t="shared" si="0"/>
        <v>y</v>
      </c>
      <c r="I11" s="192">
        <f t="shared" si="1"/>
        <v>48450</v>
      </c>
      <c r="J11" s="191" t="str">
        <f t="shared" si="2"/>
        <v>y</v>
      </c>
      <c r="K11" s="192">
        <f t="shared" si="3"/>
        <v>49419</v>
      </c>
      <c r="L11" s="191" t="str">
        <f t="shared" si="4"/>
        <v>y</v>
      </c>
      <c r="M11" s="192">
        <f t="shared" si="5"/>
        <v>50407.38</v>
      </c>
      <c r="N11" s="191" t="str">
        <f t="shared" si="6"/>
        <v>y</v>
      </c>
      <c r="O11" s="192">
        <f t="shared" si="7"/>
        <v>51415.527600000001</v>
      </c>
      <c r="P11" s="191" t="str">
        <f t="shared" si="8"/>
        <v>y</v>
      </c>
      <c r="Q11" s="192">
        <f t="shared" si="9"/>
        <v>52443.838152000004</v>
      </c>
    </row>
    <row r="12" spans="1:20" s="134" customFormat="1" ht="12" outlineLevel="1" x14ac:dyDescent="0.2">
      <c r="B12" s="135"/>
      <c r="C12" s="139"/>
      <c r="D12" s="156" t="s">
        <v>336</v>
      </c>
      <c r="E12" s="191">
        <v>11</v>
      </c>
      <c r="F12" s="191" t="s">
        <v>333</v>
      </c>
      <c r="G12" s="192">
        <v>47500</v>
      </c>
      <c r="H12" s="191" t="str">
        <f t="shared" si="0"/>
        <v>y</v>
      </c>
      <c r="I12" s="192">
        <f t="shared" si="1"/>
        <v>48450</v>
      </c>
      <c r="J12" s="191" t="str">
        <f t="shared" si="2"/>
        <v>y</v>
      </c>
      <c r="K12" s="192">
        <f t="shared" si="3"/>
        <v>49419</v>
      </c>
      <c r="L12" s="191" t="str">
        <f t="shared" si="4"/>
        <v>y</v>
      </c>
      <c r="M12" s="192">
        <f t="shared" si="5"/>
        <v>50407.38</v>
      </c>
      <c r="N12" s="191" t="str">
        <f t="shared" si="6"/>
        <v>y</v>
      </c>
      <c r="O12" s="192">
        <f t="shared" si="7"/>
        <v>51415.527600000001</v>
      </c>
      <c r="P12" s="191" t="str">
        <f t="shared" si="8"/>
        <v>y</v>
      </c>
      <c r="Q12" s="192">
        <f t="shared" si="9"/>
        <v>52443.838152000004</v>
      </c>
    </row>
    <row r="13" spans="1:20" s="134" customFormat="1" ht="12" outlineLevel="1" x14ac:dyDescent="0.2">
      <c r="B13" s="135"/>
      <c r="C13" s="139"/>
      <c r="D13" s="156" t="s">
        <v>337</v>
      </c>
      <c r="E13" s="191">
        <v>11</v>
      </c>
      <c r="F13" s="191" t="s">
        <v>333</v>
      </c>
      <c r="G13" s="192">
        <v>47500</v>
      </c>
      <c r="H13" s="191" t="str">
        <f t="shared" si="0"/>
        <v>y</v>
      </c>
      <c r="I13" s="192">
        <f t="shared" si="1"/>
        <v>48450</v>
      </c>
      <c r="J13" s="191" t="str">
        <f t="shared" si="2"/>
        <v>y</v>
      </c>
      <c r="K13" s="192">
        <f t="shared" si="3"/>
        <v>49419</v>
      </c>
      <c r="L13" s="191" t="str">
        <f t="shared" si="4"/>
        <v>y</v>
      </c>
      <c r="M13" s="192">
        <f t="shared" si="5"/>
        <v>50407.38</v>
      </c>
      <c r="N13" s="191" t="str">
        <f t="shared" si="6"/>
        <v>y</v>
      </c>
      <c r="O13" s="192">
        <f t="shared" si="7"/>
        <v>51415.527600000001</v>
      </c>
      <c r="P13" s="191" t="str">
        <f t="shared" si="8"/>
        <v>y</v>
      </c>
      <c r="Q13" s="192">
        <f t="shared" si="9"/>
        <v>52443.838152000004</v>
      </c>
    </row>
    <row r="14" spans="1:20" s="134" customFormat="1" ht="12" outlineLevel="1" x14ac:dyDescent="0.2">
      <c r="B14" s="135"/>
      <c r="C14" s="139"/>
      <c r="D14" s="156" t="s">
        <v>338</v>
      </c>
      <c r="E14" s="191">
        <v>11</v>
      </c>
      <c r="F14" s="191" t="s">
        <v>333</v>
      </c>
      <c r="G14" s="192">
        <v>47500</v>
      </c>
      <c r="H14" s="191" t="str">
        <f t="shared" si="0"/>
        <v>y</v>
      </c>
      <c r="I14" s="192">
        <f t="shared" si="1"/>
        <v>48450</v>
      </c>
      <c r="J14" s="191" t="str">
        <f t="shared" si="2"/>
        <v>y</v>
      </c>
      <c r="K14" s="192">
        <f t="shared" si="3"/>
        <v>49419</v>
      </c>
      <c r="L14" s="191" t="str">
        <f t="shared" si="4"/>
        <v>y</v>
      </c>
      <c r="M14" s="192">
        <f t="shared" si="5"/>
        <v>50407.38</v>
      </c>
      <c r="N14" s="191" t="str">
        <f t="shared" si="6"/>
        <v>y</v>
      </c>
      <c r="O14" s="192">
        <f t="shared" si="7"/>
        <v>51415.527600000001</v>
      </c>
      <c r="P14" s="191" t="str">
        <f t="shared" si="8"/>
        <v>y</v>
      </c>
      <c r="Q14" s="192">
        <f t="shared" si="9"/>
        <v>52443.838152000004</v>
      </c>
    </row>
    <row r="15" spans="1:20" s="134" customFormat="1" ht="12" outlineLevel="1" x14ac:dyDescent="0.2">
      <c r="B15" s="135"/>
      <c r="C15" s="139"/>
      <c r="D15" s="156" t="s">
        <v>339</v>
      </c>
      <c r="E15" s="191">
        <v>11</v>
      </c>
      <c r="F15" s="191" t="s">
        <v>333</v>
      </c>
      <c r="G15" s="192">
        <v>47500</v>
      </c>
      <c r="H15" s="191" t="str">
        <f t="shared" si="0"/>
        <v>y</v>
      </c>
      <c r="I15" s="192">
        <f t="shared" si="1"/>
        <v>48450</v>
      </c>
      <c r="J15" s="191" t="str">
        <f t="shared" si="2"/>
        <v>y</v>
      </c>
      <c r="K15" s="192">
        <f t="shared" si="3"/>
        <v>49419</v>
      </c>
      <c r="L15" s="191" t="str">
        <f t="shared" si="4"/>
        <v>y</v>
      </c>
      <c r="M15" s="192">
        <f t="shared" si="5"/>
        <v>50407.38</v>
      </c>
      <c r="N15" s="191" t="str">
        <f t="shared" si="6"/>
        <v>y</v>
      </c>
      <c r="O15" s="192">
        <f t="shared" si="7"/>
        <v>51415.527600000001</v>
      </c>
      <c r="P15" s="191" t="str">
        <f t="shared" si="8"/>
        <v>y</v>
      </c>
      <c r="Q15" s="192">
        <f t="shared" si="9"/>
        <v>52443.838152000004</v>
      </c>
    </row>
    <row r="16" spans="1:20" s="134" customFormat="1" ht="12" outlineLevel="1" x14ac:dyDescent="0.2">
      <c r="B16" s="135"/>
      <c r="C16" s="139"/>
      <c r="D16" s="156" t="s">
        <v>340</v>
      </c>
      <c r="E16" s="191">
        <v>11</v>
      </c>
      <c r="F16" s="191" t="s">
        <v>333</v>
      </c>
      <c r="G16" s="192"/>
      <c r="H16" s="191" t="str">
        <f t="shared" si="0"/>
        <v>y</v>
      </c>
      <c r="I16" s="192" t="str">
        <f t="shared" si="1"/>
        <v/>
      </c>
      <c r="J16" s="191" t="str">
        <f t="shared" si="2"/>
        <v>y</v>
      </c>
      <c r="K16" s="192" t="str">
        <f t="shared" si="3"/>
        <v/>
      </c>
      <c r="L16" s="191" t="str">
        <f t="shared" si="4"/>
        <v>y</v>
      </c>
      <c r="M16" s="192" t="str">
        <f t="shared" si="5"/>
        <v/>
      </c>
      <c r="N16" s="191" t="str">
        <f t="shared" si="6"/>
        <v>y</v>
      </c>
      <c r="O16" s="192" t="str">
        <f t="shared" si="7"/>
        <v/>
      </c>
      <c r="P16" s="191" t="str">
        <f t="shared" si="8"/>
        <v>y</v>
      </c>
      <c r="Q16" s="192" t="str">
        <f t="shared" si="9"/>
        <v/>
      </c>
    </row>
    <row r="17" spans="2:17" s="134" customFormat="1" ht="12" outlineLevel="1" x14ac:dyDescent="0.2">
      <c r="B17" s="135"/>
      <c r="C17" s="139"/>
      <c r="D17" s="156" t="s">
        <v>341</v>
      </c>
      <c r="E17" s="191">
        <v>11</v>
      </c>
      <c r="F17" s="191" t="s">
        <v>333</v>
      </c>
      <c r="G17" s="192"/>
      <c r="H17" s="191" t="str">
        <f t="shared" si="0"/>
        <v>y</v>
      </c>
      <c r="I17" s="192" t="str">
        <f t="shared" si="1"/>
        <v/>
      </c>
      <c r="J17" s="191" t="str">
        <f t="shared" si="2"/>
        <v>y</v>
      </c>
      <c r="K17" s="192" t="str">
        <f t="shared" si="3"/>
        <v/>
      </c>
      <c r="L17" s="191" t="str">
        <f t="shared" si="4"/>
        <v>y</v>
      </c>
      <c r="M17" s="192" t="str">
        <f t="shared" si="5"/>
        <v/>
      </c>
      <c r="N17" s="191" t="str">
        <f t="shared" si="6"/>
        <v>y</v>
      </c>
      <c r="O17" s="192" t="str">
        <f t="shared" si="7"/>
        <v/>
      </c>
      <c r="P17" s="191" t="str">
        <f t="shared" si="8"/>
        <v>y</v>
      </c>
      <c r="Q17" s="192" t="str">
        <f t="shared" si="9"/>
        <v/>
      </c>
    </row>
    <row r="18" spans="2:17" s="134" customFormat="1" ht="12" outlineLevel="1" x14ac:dyDescent="0.2">
      <c r="B18" s="135"/>
      <c r="C18" s="139"/>
      <c r="D18" s="156" t="s">
        <v>342</v>
      </c>
      <c r="E18" s="191">
        <v>11</v>
      </c>
      <c r="F18" s="191"/>
      <c r="G18" s="192"/>
      <c r="H18" s="191" t="str">
        <f t="shared" si="0"/>
        <v/>
      </c>
      <c r="I18" s="192" t="str">
        <f t="shared" si="1"/>
        <v/>
      </c>
      <c r="J18" s="191" t="str">
        <f t="shared" si="2"/>
        <v/>
      </c>
      <c r="K18" s="192" t="str">
        <f t="shared" si="3"/>
        <v/>
      </c>
      <c r="L18" s="191" t="str">
        <f t="shared" si="4"/>
        <v/>
      </c>
      <c r="M18" s="192" t="str">
        <f t="shared" si="5"/>
        <v/>
      </c>
      <c r="N18" s="191" t="str">
        <f t="shared" si="6"/>
        <v/>
      </c>
      <c r="O18" s="192" t="str">
        <f t="shared" si="7"/>
        <v/>
      </c>
      <c r="P18" s="191" t="str">
        <f t="shared" si="8"/>
        <v/>
      </c>
      <c r="Q18" s="192" t="str">
        <f t="shared" si="9"/>
        <v/>
      </c>
    </row>
    <row r="19" spans="2:17" s="134" customFormat="1" ht="12" outlineLevel="1" x14ac:dyDescent="0.2">
      <c r="B19" s="135"/>
      <c r="C19" s="139"/>
      <c r="D19" s="156" t="s">
        <v>343</v>
      </c>
      <c r="E19" s="191">
        <v>11</v>
      </c>
      <c r="F19" s="191"/>
      <c r="G19" s="192"/>
      <c r="H19" s="191" t="str">
        <f t="shared" si="0"/>
        <v/>
      </c>
      <c r="I19" s="192" t="str">
        <f t="shared" si="1"/>
        <v/>
      </c>
      <c r="J19" s="191" t="str">
        <f t="shared" si="2"/>
        <v/>
      </c>
      <c r="K19" s="192" t="str">
        <f t="shared" si="3"/>
        <v/>
      </c>
      <c r="L19" s="191" t="str">
        <f t="shared" si="4"/>
        <v/>
      </c>
      <c r="M19" s="192" t="str">
        <f t="shared" si="5"/>
        <v/>
      </c>
      <c r="N19" s="191" t="str">
        <f t="shared" si="6"/>
        <v/>
      </c>
      <c r="O19" s="192" t="str">
        <f t="shared" si="7"/>
        <v/>
      </c>
      <c r="P19" s="191" t="str">
        <f t="shared" si="8"/>
        <v/>
      </c>
      <c r="Q19" s="192" t="str">
        <f t="shared" si="9"/>
        <v/>
      </c>
    </row>
    <row r="20" spans="2:17" s="134" customFormat="1" ht="12" outlineLevel="1" x14ac:dyDescent="0.2">
      <c r="B20" s="135"/>
      <c r="C20" s="139"/>
      <c r="D20" s="156" t="s">
        <v>344</v>
      </c>
      <c r="E20" s="191">
        <v>11</v>
      </c>
      <c r="F20" s="191"/>
      <c r="G20" s="192"/>
      <c r="H20" s="191" t="str">
        <f t="shared" si="0"/>
        <v/>
      </c>
      <c r="I20" s="192" t="str">
        <f t="shared" si="1"/>
        <v/>
      </c>
      <c r="J20" s="191" t="str">
        <f t="shared" si="2"/>
        <v/>
      </c>
      <c r="K20" s="192" t="str">
        <f t="shared" si="3"/>
        <v/>
      </c>
      <c r="L20" s="191" t="str">
        <f t="shared" si="4"/>
        <v/>
      </c>
      <c r="M20" s="192" t="str">
        <f t="shared" si="5"/>
        <v/>
      </c>
      <c r="N20" s="191" t="str">
        <f t="shared" si="6"/>
        <v/>
      </c>
      <c r="O20" s="192" t="str">
        <f t="shared" si="7"/>
        <v/>
      </c>
      <c r="P20" s="191" t="str">
        <f t="shared" si="8"/>
        <v/>
      </c>
      <c r="Q20" s="192" t="str">
        <f t="shared" si="9"/>
        <v/>
      </c>
    </row>
    <row r="21" spans="2:17" s="134" customFormat="1" ht="12" outlineLevel="1" x14ac:dyDescent="0.2">
      <c r="B21" s="135"/>
      <c r="C21" s="139"/>
      <c r="D21" s="156" t="s">
        <v>345</v>
      </c>
      <c r="E21" s="191">
        <v>11</v>
      </c>
      <c r="F21" s="191"/>
      <c r="G21" s="192"/>
      <c r="H21" s="191" t="s">
        <v>333</v>
      </c>
      <c r="I21" s="192" t="str">
        <f>I20</f>
        <v/>
      </c>
      <c r="J21" s="191" t="str">
        <f t="shared" si="2"/>
        <v>y</v>
      </c>
      <c r="K21" s="192" t="str">
        <f t="shared" si="3"/>
        <v/>
      </c>
      <c r="L21" s="191" t="str">
        <f t="shared" si="4"/>
        <v>y</v>
      </c>
      <c r="M21" s="192" t="str">
        <f t="shared" si="5"/>
        <v/>
      </c>
      <c r="N21" s="191" t="str">
        <f t="shared" si="6"/>
        <v>y</v>
      </c>
      <c r="O21" s="192" t="str">
        <f t="shared" si="7"/>
        <v/>
      </c>
      <c r="P21" s="191" t="str">
        <f t="shared" si="8"/>
        <v>y</v>
      </c>
      <c r="Q21" s="192" t="str">
        <f t="shared" si="9"/>
        <v/>
      </c>
    </row>
    <row r="22" spans="2:17" s="134" customFormat="1" ht="12" outlineLevel="1" x14ac:dyDescent="0.2">
      <c r="B22" s="135"/>
      <c r="C22" s="139"/>
      <c r="D22" s="156" t="s">
        <v>346</v>
      </c>
      <c r="E22" s="191">
        <v>11</v>
      </c>
      <c r="F22" s="191"/>
      <c r="G22" s="192"/>
      <c r="H22" s="191" t="s">
        <v>333</v>
      </c>
      <c r="I22" s="192" t="str">
        <f>I21</f>
        <v/>
      </c>
      <c r="J22" s="191" t="str">
        <f t="shared" si="2"/>
        <v>y</v>
      </c>
      <c r="K22" s="192" t="str">
        <f t="shared" si="3"/>
        <v/>
      </c>
      <c r="L22" s="191" t="str">
        <f t="shared" si="4"/>
        <v>y</v>
      </c>
      <c r="M22" s="192" t="str">
        <f t="shared" si="5"/>
        <v/>
      </c>
      <c r="N22" s="191" t="str">
        <f t="shared" si="6"/>
        <v>y</v>
      </c>
      <c r="O22" s="192" t="str">
        <f t="shared" si="7"/>
        <v/>
      </c>
      <c r="P22" s="191" t="str">
        <f t="shared" si="8"/>
        <v>y</v>
      </c>
      <c r="Q22" s="192" t="str">
        <f t="shared" si="9"/>
        <v/>
      </c>
    </row>
    <row r="23" spans="2:17" s="134" customFormat="1" ht="12" outlineLevel="1" x14ac:dyDescent="0.2">
      <c r="B23" s="135"/>
      <c r="C23" s="139"/>
      <c r="D23" s="156" t="s">
        <v>347</v>
      </c>
      <c r="E23" s="191">
        <v>11</v>
      </c>
      <c r="F23" s="191"/>
      <c r="G23" s="192"/>
      <c r="H23" s="191" t="s">
        <v>333</v>
      </c>
      <c r="I23" s="192" t="str">
        <f>I22</f>
        <v/>
      </c>
      <c r="J23" s="191" t="str">
        <f t="shared" si="2"/>
        <v>y</v>
      </c>
      <c r="K23" s="192" t="str">
        <f t="shared" si="3"/>
        <v/>
      </c>
      <c r="L23" s="191" t="str">
        <f t="shared" si="4"/>
        <v>y</v>
      </c>
      <c r="M23" s="192" t="str">
        <f t="shared" si="5"/>
        <v/>
      </c>
      <c r="N23" s="191" t="str">
        <f t="shared" si="6"/>
        <v>y</v>
      </c>
      <c r="O23" s="192" t="str">
        <f t="shared" si="7"/>
        <v/>
      </c>
      <c r="P23" s="191" t="str">
        <f t="shared" si="8"/>
        <v>y</v>
      </c>
      <c r="Q23" s="192" t="str">
        <f t="shared" si="9"/>
        <v/>
      </c>
    </row>
    <row r="24" spans="2:17" s="134" customFormat="1" ht="12" outlineLevel="1" x14ac:dyDescent="0.2">
      <c r="B24" s="135"/>
      <c r="C24" s="139"/>
      <c r="D24" s="156" t="s">
        <v>348</v>
      </c>
      <c r="E24" s="191">
        <v>11</v>
      </c>
      <c r="F24" s="191"/>
      <c r="G24" s="192"/>
      <c r="H24" s="191" t="s">
        <v>333</v>
      </c>
      <c r="I24" s="192" t="str">
        <f t="shared" ref="I24" si="10">I23</f>
        <v/>
      </c>
      <c r="J24" s="191" t="str">
        <f t="shared" si="2"/>
        <v>y</v>
      </c>
      <c r="K24" s="192" t="str">
        <f t="shared" si="3"/>
        <v/>
      </c>
      <c r="L24" s="191" t="str">
        <f t="shared" si="4"/>
        <v>y</v>
      </c>
      <c r="M24" s="192" t="str">
        <f t="shared" si="5"/>
        <v/>
      </c>
      <c r="N24" s="191" t="str">
        <f t="shared" si="6"/>
        <v>y</v>
      </c>
      <c r="O24" s="192" t="str">
        <f t="shared" si="7"/>
        <v/>
      </c>
      <c r="P24" s="191" t="str">
        <f t="shared" si="8"/>
        <v>y</v>
      </c>
      <c r="Q24" s="192" t="str">
        <f t="shared" si="9"/>
        <v/>
      </c>
    </row>
    <row r="25" spans="2:17" s="134" customFormat="1" ht="12" outlineLevel="1" x14ac:dyDescent="0.2">
      <c r="B25" s="135"/>
      <c r="C25" s="139"/>
      <c r="D25" s="156" t="s">
        <v>349</v>
      </c>
      <c r="E25" s="191">
        <v>11</v>
      </c>
      <c r="F25" s="191"/>
      <c r="G25" s="192"/>
      <c r="H25" s="191" t="s">
        <v>350</v>
      </c>
      <c r="I25" s="192">
        <v>48925</v>
      </c>
      <c r="J25" s="191" t="s">
        <v>333</v>
      </c>
      <c r="K25" s="192" t="str">
        <f>K24</f>
        <v/>
      </c>
      <c r="L25" s="191" t="str">
        <f t="shared" si="4"/>
        <v>y</v>
      </c>
      <c r="M25" s="192" t="str">
        <f t="shared" si="5"/>
        <v/>
      </c>
      <c r="N25" s="191" t="str">
        <f t="shared" si="6"/>
        <v>y</v>
      </c>
      <c r="O25" s="192" t="str">
        <f t="shared" si="7"/>
        <v/>
      </c>
      <c r="P25" s="191" t="str">
        <f t="shared" si="8"/>
        <v>y</v>
      </c>
      <c r="Q25" s="192" t="str">
        <f t="shared" si="9"/>
        <v/>
      </c>
    </row>
    <row r="26" spans="2:17" s="134" customFormat="1" ht="12" outlineLevel="1" x14ac:dyDescent="0.2">
      <c r="B26" s="135"/>
      <c r="C26" s="139"/>
      <c r="D26" s="156" t="s">
        <v>351</v>
      </c>
      <c r="E26" s="191">
        <v>11</v>
      </c>
      <c r="F26" s="191"/>
      <c r="G26" s="192"/>
      <c r="H26" s="191" t="str">
        <f t="shared" si="0"/>
        <v/>
      </c>
      <c r="I26" s="192" t="str">
        <f t="shared" si="1"/>
        <v/>
      </c>
      <c r="J26" s="191" t="s">
        <v>333</v>
      </c>
      <c r="K26" s="192" t="str">
        <f>K25</f>
        <v/>
      </c>
      <c r="L26" s="191" t="str">
        <f t="shared" si="4"/>
        <v>y</v>
      </c>
      <c r="M26" s="192" t="str">
        <f t="shared" si="5"/>
        <v/>
      </c>
      <c r="N26" s="191" t="str">
        <f t="shared" si="6"/>
        <v>y</v>
      </c>
      <c r="O26" s="192" t="str">
        <f t="shared" si="7"/>
        <v/>
      </c>
      <c r="P26" s="191" t="str">
        <f t="shared" si="8"/>
        <v>y</v>
      </c>
      <c r="Q26" s="192" t="str">
        <f t="shared" si="9"/>
        <v/>
      </c>
    </row>
    <row r="27" spans="2:17" s="134" customFormat="1" ht="12" outlineLevel="1" x14ac:dyDescent="0.2">
      <c r="B27" s="135"/>
      <c r="C27" s="139"/>
      <c r="D27" s="156" t="s">
        <v>352</v>
      </c>
      <c r="E27" s="191">
        <v>11</v>
      </c>
      <c r="F27" s="191"/>
      <c r="G27" s="192"/>
      <c r="H27" s="191" t="str">
        <f t="shared" si="0"/>
        <v/>
      </c>
      <c r="I27" s="192" t="str">
        <f t="shared" si="1"/>
        <v/>
      </c>
      <c r="J27" s="191" t="s">
        <v>333</v>
      </c>
      <c r="K27" s="192" t="str">
        <f>K26</f>
        <v/>
      </c>
      <c r="L27" s="191" t="str">
        <f t="shared" si="4"/>
        <v>y</v>
      </c>
      <c r="M27" s="192" t="str">
        <f t="shared" si="5"/>
        <v/>
      </c>
      <c r="N27" s="191" t="str">
        <f t="shared" si="6"/>
        <v>y</v>
      </c>
      <c r="O27" s="192" t="str">
        <f t="shared" si="7"/>
        <v/>
      </c>
      <c r="P27" s="191" t="str">
        <f t="shared" si="8"/>
        <v>y</v>
      </c>
      <c r="Q27" s="192" t="str">
        <f t="shared" si="9"/>
        <v/>
      </c>
    </row>
    <row r="28" spans="2:17" s="134" customFormat="1" ht="12" outlineLevel="1" x14ac:dyDescent="0.2">
      <c r="B28" s="135"/>
      <c r="C28" s="139"/>
      <c r="D28" s="156" t="s">
        <v>353</v>
      </c>
      <c r="E28" s="191">
        <v>11</v>
      </c>
      <c r="F28" s="191"/>
      <c r="G28" s="192"/>
      <c r="H28" s="191" t="str">
        <f t="shared" si="0"/>
        <v/>
      </c>
      <c r="I28" s="192" t="str">
        <f t="shared" si="1"/>
        <v/>
      </c>
      <c r="J28" s="191" t="s">
        <v>333</v>
      </c>
      <c r="K28" s="192" t="str">
        <f t="shared" ref="K28:K29" si="11">K27</f>
        <v/>
      </c>
      <c r="L28" s="191" t="str">
        <f t="shared" si="4"/>
        <v>y</v>
      </c>
      <c r="M28" s="192" t="str">
        <f t="shared" si="5"/>
        <v/>
      </c>
      <c r="N28" s="191" t="str">
        <f t="shared" si="6"/>
        <v>y</v>
      </c>
      <c r="O28" s="192" t="str">
        <f t="shared" si="7"/>
        <v/>
      </c>
      <c r="P28" s="191" t="str">
        <f t="shared" si="8"/>
        <v>y</v>
      </c>
      <c r="Q28" s="192" t="str">
        <f t="shared" si="9"/>
        <v/>
      </c>
    </row>
    <row r="29" spans="2:17" s="134" customFormat="1" ht="12" outlineLevel="1" x14ac:dyDescent="0.2">
      <c r="B29" s="135"/>
      <c r="C29" s="139"/>
      <c r="D29" s="156" t="s">
        <v>354</v>
      </c>
      <c r="E29" s="191">
        <v>11</v>
      </c>
      <c r="F29" s="191"/>
      <c r="G29" s="192"/>
      <c r="H29" s="191" t="str">
        <f t="shared" si="0"/>
        <v/>
      </c>
      <c r="I29" s="192" t="str">
        <f t="shared" si="1"/>
        <v/>
      </c>
      <c r="J29" s="191" t="s">
        <v>333</v>
      </c>
      <c r="K29" s="192" t="str">
        <f t="shared" si="11"/>
        <v/>
      </c>
      <c r="L29" s="191" t="str">
        <f t="shared" si="4"/>
        <v>y</v>
      </c>
      <c r="M29" s="192" t="str">
        <f t="shared" si="5"/>
        <v/>
      </c>
      <c r="N29" s="191" t="str">
        <f t="shared" si="6"/>
        <v>y</v>
      </c>
      <c r="O29" s="192" t="str">
        <f t="shared" si="7"/>
        <v/>
      </c>
      <c r="P29" s="191" t="str">
        <f t="shared" si="8"/>
        <v>y</v>
      </c>
      <c r="Q29" s="192" t="str">
        <f t="shared" si="9"/>
        <v/>
      </c>
    </row>
    <row r="30" spans="2:17" s="134" customFormat="1" ht="12" outlineLevel="1" x14ac:dyDescent="0.2">
      <c r="B30" s="135"/>
      <c r="C30" s="139"/>
      <c r="D30" s="156" t="s">
        <v>355</v>
      </c>
      <c r="E30" s="191">
        <v>11</v>
      </c>
      <c r="F30" s="191"/>
      <c r="G30" s="192"/>
      <c r="H30" s="191" t="str">
        <f t="shared" si="0"/>
        <v/>
      </c>
      <c r="I30" s="192" t="str">
        <f t="shared" si="1"/>
        <v/>
      </c>
      <c r="J30" s="191" t="s">
        <v>350</v>
      </c>
      <c r="K30" s="192">
        <v>50593</v>
      </c>
      <c r="L30" s="191" t="s">
        <v>333</v>
      </c>
      <c r="M30" s="192" t="str">
        <f>M29</f>
        <v/>
      </c>
      <c r="N30" s="191" t="str">
        <f t="shared" si="6"/>
        <v>y</v>
      </c>
      <c r="O30" s="192" t="str">
        <f t="shared" si="7"/>
        <v/>
      </c>
      <c r="P30" s="191" t="str">
        <f t="shared" si="8"/>
        <v>y</v>
      </c>
      <c r="Q30" s="192" t="str">
        <f t="shared" si="9"/>
        <v/>
      </c>
    </row>
    <row r="31" spans="2:17" s="134" customFormat="1" ht="12" outlineLevel="1" x14ac:dyDescent="0.2">
      <c r="B31" s="135"/>
      <c r="C31" s="139"/>
      <c r="D31" s="156" t="s">
        <v>356</v>
      </c>
      <c r="E31" s="191">
        <v>11</v>
      </c>
      <c r="F31" s="191"/>
      <c r="G31" s="192"/>
      <c r="H31" s="191" t="str">
        <f t="shared" si="0"/>
        <v/>
      </c>
      <c r="I31" s="192" t="str">
        <f t="shared" si="1"/>
        <v/>
      </c>
      <c r="J31" s="191" t="str">
        <f t="shared" si="2"/>
        <v/>
      </c>
      <c r="K31" s="192" t="str">
        <f t="shared" si="3"/>
        <v/>
      </c>
      <c r="L31" s="191" t="s">
        <v>333</v>
      </c>
      <c r="M31" s="192" t="str">
        <f>M30</f>
        <v/>
      </c>
      <c r="N31" s="191" t="str">
        <f t="shared" si="6"/>
        <v>y</v>
      </c>
      <c r="O31" s="192" t="str">
        <f t="shared" si="7"/>
        <v/>
      </c>
      <c r="P31" s="191" t="str">
        <f t="shared" si="8"/>
        <v>y</v>
      </c>
      <c r="Q31" s="192" t="str">
        <f t="shared" si="9"/>
        <v/>
      </c>
    </row>
    <row r="32" spans="2:17" s="134" customFormat="1" ht="12" outlineLevel="1" x14ac:dyDescent="0.2">
      <c r="B32" s="135"/>
      <c r="C32" s="139"/>
      <c r="D32" s="156" t="s">
        <v>357</v>
      </c>
      <c r="E32" s="191">
        <v>11</v>
      </c>
      <c r="F32" s="191"/>
      <c r="G32" s="192"/>
      <c r="H32" s="191" t="str">
        <f t="shared" si="0"/>
        <v/>
      </c>
      <c r="I32" s="192" t="str">
        <f t="shared" si="1"/>
        <v/>
      </c>
      <c r="J32" s="191" t="str">
        <f t="shared" si="2"/>
        <v/>
      </c>
      <c r="K32" s="192" t="str">
        <f t="shared" si="3"/>
        <v/>
      </c>
      <c r="L32" s="191" t="s">
        <v>333</v>
      </c>
      <c r="M32" s="192" t="str">
        <f t="shared" ref="M32:M34" si="12">M31</f>
        <v/>
      </c>
      <c r="N32" s="191" t="str">
        <f t="shared" si="6"/>
        <v>y</v>
      </c>
      <c r="O32" s="192" t="str">
        <f t="shared" si="7"/>
        <v/>
      </c>
      <c r="P32" s="191" t="str">
        <f t="shared" si="8"/>
        <v>y</v>
      </c>
      <c r="Q32" s="192" t="str">
        <f t="shared" si="9"/>
        <v/>
      </c>
    </row>
    <row r="33" spans="2:17" s="134" customFormat="1" ht="12" outlineLevel="1" x14ac:dyDescent="0.2">
      <c r="B33" s="135"/>
      <c r="C33" s="139"/>
      <c r="D33" s="156" t="s">
        <v>358</v>
      </c>
      <c r="E33" s="191">
        <v>11</v>
      </c>
      <c r="F33" s="191"/>
      <c r="G33" s="192"/>
      <c r="H33" s="191" t="str">
        <f t="shared" si="0"/>
        <v/>
      </c>
      <c r="I33" s="192" t="str">
        <f t="shared" si="1"/>
        <v/>
      </c>
      <c r="J33" s="191" t="str">
        <f t="shared" si="2"/>
        <v/>
      </c>
      <c r="K33" s="192" t="str">
        <f t="shared" si="3"/>
        <v/>
      </c>
      <c r="L33" s="191" t="s">
        <v>333</v>
      </c>
      <c r="M33" s="192" t="str">
        <f t="shared" si="12"/>
        <v/>
      </c>
      <c r="N33" s="191" t="str">
        <f t="shared" si="6"/>
        <v>y</v>
      </c>
      <c r="O33" s="192" t="str">
        <f t="shared" si="7"/>
        <v/>
      </c>
      <c r="P33" s="191" t="str">
        <f t="shared" si="8"/>
        <v>y</v>
      </c>
      <c r="Q33" s="192" t="str">
        <f t="shared" si="9"/>
        <v/>
      </c>
    </row>
    <row r="34" spans="2:17" s="134" customFormat="1" ht="12" outlineLevel="1" x14ac:dyDescent="0.2">
      <c r="B34" s="135"/>
      <c r="C34" s="139"/>
      <c r="D34" s="156" t="s">
        <v>359</v>
      </c>
      <c r="E34" s="191">
        <v>11</v>
      </c>
      <c r="F34" s="191"/>
      <c r="G34" s="192"/>
      <c r="H34" s="191" t="str">
        <f t="shared" si="0"/>
        <v/>
      </c>
      <c r="I34" s="192" t="str">
        <f t="shared" si="1"/>
        <v/>
      </c>
      <c r="J34" s="191" t="str">
        <f t="shared" si="2"/>
        <v/>
      </c>
      <c r="K34" s="192" t="str">
        <f t="shared" si="3"/>
        <v/>
      </c>
      <c r="L34" s="191" t="s">
        <v>333</v>
      </c>
      <c r="M34" s="192" t="str">
        <f t="shared" si="12"/>
        <v/>
      </c>
      <c r="N34" s="191" t="s">
        <v>333</v>
      </c>
      <c r="O34" s="192" t="str">
        <f>O33</f>
        <v/>
      </c>
      <c r="P34" s="191" t="s">
        <v>333</v>
      </c>
      <c r="Q34" s="192" t="str">
        <f>Q33</f>
        <v/>
      </c>
    </row>
    <row r="35" spans="2:17" s="134" customFormat="1" ht="12" outlineLevel="1" x14ac:dyDescent="0.2">
      <c r="B35" s="135"/>
      <c r="C35" s="139"/>
      <c r="D35" s="156" t="s">
        <v>360</v>
      </c>
      <c r="E35" s="191">
        <v>11</v>
      </c>
      <c r="F35" s="191"/>
      <c r="G35" s="192"/>
      <c r="H35" s="191" t="str">
        <f t="shared" si="0"/>
        <v/>
      </c>
      <c r="I35" s="192" t="str">
        <f t="shared" si="1"/>
        <v/>
      </c>
      <c r="J35" s="191" t="str">
        <f t="shared" si="2"/>
        <v/>
      </c>
      <c r="K35" s="192" t="str">
        <f t="shared" si="3"/>
        <v/>
      </c>
      <c r="L35" s="191" t="s">
        <v>350</v>
      </c>
      <c r="M35" s="192">
        <v>51904</v>
      </c>
      <c r="N35" s="191" t="s">
        <v>333</v>
      </c>
      <c r="O35" s="192" t="str">
        <f>O34</f>
        <v/>
      </c>
      <c r="P35" s="191" t="s">
        <v>333</v>
      </c>
      <c r="Q35" s="192" t="str">
        <f>Q34</f>
        <v/>
      </c>
    </row>
    <row r="36" spans="2:17" s="134" customFormat="1" ht="12" outlineLevel="1" x14ac:dyDescent="0.2">
      <c r="B36" s="135"/>
      <c r="C36" s="139"/>
      <c r="D36" s="156" t="s">
        <v>361</v>
      </c>
      <c r="E36" s="191">
        <v>11</v>
      </c>
      <c r="F36" s="191"/>
      <c r="G36" s="192"/>
      <c r="H36" s="191" t="str">
        <f t="shared" si="0"/>
        <v/>
      </c>
      <c r="I36" s="192" t="str">
        <f t="shared" si="1"/>
        <v/>
      </c>
      <c r="J36" s="191" t="str">
        <f t="shared" si="2"/>
        <v/>
      </c>
      <c r="K36" s="192" t="str">
        <f t="shared" si="3"/>
        <v/>
      </c>
      <c r="L36" s="191" t="str">
        <f t="shared" si="4"/>
        <v/>
      </c>
      <c r="M36" s="192" t="str">
        <f t="shared" si="5"/>
        <v/>
      </c>
      <c r="N36" s="191" t="s">
        <v>333</v>
      </c>
      <c r="O36" s="192" t="str">
        <f t="shared" ref="O36:Q41" si="13">O35</f>
        <v/>
      </c>
      <c r="P36" s="191" t="s">
        <v>333</v>
      </c>
      <c r="Q36" s="192" t="str">
        <f t="shared" si="13"/>
        <v/>
      </c>
    </row>
    <row r="37" spans="2:17" s="134" customFormat="1" ht="12" outlineLevel="1" x14ac:dyDescent="0.2">
      <c r="B37" s="135"/>
      <c r="C37" s="139"/>
      <c r="D37" s="156" t="s">
        <v>362</v>
      </c>
      <c r="E37" s="191">
        <v>11</v>
      </c>
      <c r="F37" s="191"/>
      <c r="G37" s="192"/>
      <c r="H37" s="191" t="str">
        <f t="shared" si="0"/>
        <v/>
      </c>
      <c r="I37" s="192" t="str">
        <f t="shared" si="1"/>
        <v/>
      </c>
      <c r="J37" s="191" t="str">
        <f t="shared" si="2"/>
        <v/>
      </c>
      <c r="K37" s="192" t="str">
        <f t="shared" si="3"/>
        <v/>
      </c>
      <c r="L37" s="191" t="str">
        <f t="shared" si="4"/>
        <v/>
      </c>
      <c r="M37" s="192" t="str">
        <f t="shared" si="5"/>
        <v/>
      </c>
      <c r="N37" s="191" t="s">
        <v>333</v>
      </c>
      <c r="O37" s="192" t="str">
        <f t="shared" si="13"/>
        <v/>
      </c>
      <c r="P37" s="191" t="s">
        <v>333</v>
      </c>
      <c r="Q37" s="192" t="str">
        <f t="shared" si="13"/>
        <v/>
      </c>
    </row>
    <row r="38" spans="2:17" s="134" customFormat="1" ht="12" outlineLevel="1" x14ac:dyDescent="0.2">
      <c r="B38" s="135"/>
      <c r="C38" s="139"/>
      <c r="D38" s="156" t="s">
        <v>363</v>
      </c>
      <c r="E38" s="191">
        <v>11</v>
      </c>
      <c r="F38" s="191"/>
      <c r="G38" s="192"/>
      <c r="H38" s="191" t="str">
        <f t="shared" si="0"/>
        <v/>
      </c>
      <c r="I38" s="192" t="str">
        <f t="shared" si="1"/>
        <v/>
      </c>
      <c r="J38" s="191" t="str">
        <f t="shared" si="2"/>
        <v/>
      </c>
      <c r="K38" s="192" t="str">
        <f t="shared" si="3"/>
        <v/>
      </c>
      <c r="L38" s="191" t="str">
        <f t="shared" si="4"/>
        <v/>
      </c>
      <c r="M38" s="192" t="str">
        <f t="shared" si="5"/>
        <v/>
      </c>
      <c r="N38" s="191" t="s">
        <v>333</v>
      </c>
      <c r="O38" s="192" t="str">
        <f t="shared" si="13"/>
        <v/>
      </c>
      <c r="P38" s="191" t="s">
        <v>333</v>
      </c>
      <c r="Q38" s="192" t="str">
        <f t="shared" si="13"/>
        <v/>
      </c>
    </row>
    <row r="39" spans="2:17" s="134" customFormat="1" ht="12" outlineLevel="1" x14ac:dyDescent="0.2">
      <c r="B39" s="135"/>
      <c r="C39" s="139"/>
      <c r="D39" s="156" t="s">
        <v>364</v>
      </c>
      <c r="E39" s="191">
        <v>11</v>
      </c>
      <c r="F39" s="191"/>
      <c r="G39" s="192"/>
      <c r="H39" s="191" t="str">
        <f t="shared" si="0"/>
        <v/>
      </c>
      <c r="I39" s="192" t="str">
        <f t="shared" si="1"/>
        <v/>
      </c>
      <c r="J39" s="191" t="str">
        <f t="shared" si="2"/>
        <v/>
      </c>
      <c r="K39" s="192" t="str">
        <f t="shared" si="3"/>
        <v/>
      </c>
      <c r="L39" s="191" t="str">
        <f t="shared" si="4"/>
        <v/>
      </c>
      <c r="M39" s="192" t="str">
        <f t="shared" si="5"/>
        <v/>
      </c>
      <c r="N39" s="191" t="s">
        <v>350</v>
      </c>
      <c r="O39" s="192">
        <v>53461</v>
      </c>
      <c r="P39" s="191" t="s">
        <v>333</v>
      </c>
      <c r="Q39" s="192" t="str">
        <f t="shared" si="13"/>
        <v/>
      </c>
    </row>
    <row r="40" spans="2:17" s="134" customFormat="1" ht="12" outlineLevel="1" x14ac:dyDescent="0.2">
      <c r="B40" s="135"/>
      <c r="C40" s="139"/>
      <c r="D40" s="156" t="s">
        <v>365</v>
      </c>
      <c r="E40" s="191">
        <v>11</v>
      </c>
      <c r="F40" s="191"/>
      <c r="G40" s="192"/>
      <c r="H40" s="191" t="str">
        <f t="shared" si="0"/>
        <v/>
      </c>
      <c r="I40" s="192" t="str">
        <f t="shared" si="1"/>
        <v/>
      </c>
      <c r="J40" s="191" t="str">
        <f t="shared" si="2"/>
        <v/>
      </c>
      <c r="K40" s="192" t="str">
        <f t="shared" si="3"/>
        <v/>
      </c>
      <c r="L40" s="191"/>
      <c r="M40" s="192" t="str">
        <f t="shared" ref="M40:M42" si="14">M39</f>
        <v/>
      </c>
      <c r="N40" s="191" t="s">
        <v>350</v>
      </c>
      <c r="O40" s="192">
        <v>53461</v>
      </c>
      <c r="P40" s="191" t="s">
        <v>333</v>
      </c>
      <c r="Q40" s="192" t="str">
        <f t="shared" si="13"/>
        <v/>
      </c>
    </row>
    <row r="41" spans="2:17" s="134" customFormat="1" ht="12" outlineLevel="1" x14ac:dyDescent="0.2">
      <c r="B41" s="135"/>
      <c r="C41" s="139"/>
      <c r="D41" s="156" t="s">
        <v>366</v>
      </c>
      <c r="E41" s="191">
        <v>11</v>
      </c>
      <c r="F41" s="191"/>
      <c r="G41" s="192"/>
      <c r="H41" s="191" t="str">
        <f t="shared" si="0"/>
        <v/>
      </c>
      <c r="I41" s="192" t="str">
        <f t="shared" si="1"/>
        <v/>
      </c>
      <c r="J41" s="191" t="str">
        <f t="shared" si="2"/>
        <v/>
      </c>
      <c r="K41" s="192" t="str">
        <f t="shared" si="3"/>
        <v/>
      </c>
      <c r="L41" s="191"/>
      <c r="M41" s="192" t="str">
        <f t="shared" si="14"/>
        <v/>
      </c>
      <c r="N41" s="191" t="str">
        <f t="shared" ref="N41" si="15">IF(L41="","",L41)</f>
        <v/>
      </c>
      <c r="O41" s="192" t="str">
        <f t="shared" ref="O41" si="16">IF(M41="","",M41*(1+O$7))</f>
        <v/>
      </c>
      <c r="P41" s="191" t="s">
        <v>333</v>
      </c>
      <c r="Q41" s="192" t="str">
        <f t="shared" si="13"/>
        <v/>
      </c>
    </row>
    <row r="42" spans="2:17" s="134" customFormat="1" ht="12" outlineLevel="1" x14ac:dyDescent="0.2">
      <c r="B42" s="135"/>
      <c r="C42" s="139"/>
      <c r="D42" s="156" t="s">
        <v>367</v>
      </c>
      <c r="E42" s="191">
        <v>11</v>
      </c>
      <c r="F42" s="191"/>
      <c r="G42" s="192"/>
      <c r="H42" s="191" t="str">
        <f t="shared" si="0"/>
        <v/>
      </c>
      <c r="I42" s="192" t="str">
        <f t="shared" si="1"/>
        <v/>
      </c>
      <c r="J42" s="191" t="str">
        <f t="shared" si="2"/>
        <v/>
      </c>
      <c r="K42" s="192" t="str">
        <f t="shared" si="3"/>
        <v/>
      </c>
      <c r="L42" s="191"/>
      <c r="M42" s="192" t="str">
        <f t="shared" si="14"/>
        <v/>
      </c>
      <c r="N42" s="191"/>
      <c r="O42" s="192" t="str">
        <f>O41</f>
        <v/>
      </c>
      <c r="P42" s="191"/>
      <c r="Q42" s="192">
        <v>55065</v>
      </c>
    </row>
    <row r="43" spans="2:17" s="134" customFormat="1" ht="12" outlineLevel="1" x14ac:dyDescent="0.2">
      <c r="B43" s="135"/>
      <c r="C43" s="139"/>
      <c r="D43" s="156" t="s">
        <v>368</v>
      </c>
      <c r="E43" s="191">
        <v>11</v>
      </c>
      <c r="F43" s="191"/>
      <c r="G43" s="192"/>
      <c r="H43" s="191" t="str">
        <f t="shared" si="0"/>
        <v/>
      </c>
      <c r="I43" s="192" t="str">
        <f t="shared" si="1"/>
        <v/>
      </c>
      <c r="J43" s="191" t="str">
        <f t="shared" si="2"/>
        <v/>
      </c>
      <c r="K43" s="192" t="str">
        <f t="shared" si="3"/>
        <v/>
      </c>
      <c r="L43" s="191"/>
      <c r="M43" s="192" t="str">
        <f t="shared" ref="M43:M47" si="17">IF(K43="","",K43*(1+M$7))</f>
        <v/>
      </c>
      <c r="N43" s="191"/>
      <c r="O43" s="192" t="str">
        <f>O42</f>
        <v/>
      </c>
      <c r="P43" s="191"/>
      <c r="Q43" s="192">
        <v>55065</v>
      </c>
    </row>
    <row r="44" spans="2:17" s="134" customFormat="1" ht="12" outlineLevel="1" x14ac:dyDescent="0.2">
      <c r="B44" s="135"/>
      <c r="C44" s="139"/>
      <c r="D44" s="156" t="s">
        <v>369</v>
      </c>
      <c r="E44" s="191">
        <v>11</v>
      </c>
      <c r="F44" s="191"/>
      <c r="G44" s="192"/>
      <c r="H44" s="191" t="str">
        <f t="shared" si="0"/>
        <v/>
      </c>
      <c r="I44" s="192" t="str">
        <f t="shared" si="1"/>
        <v/>
      </c>
      <c r="J44" s="191" t="str">
        <f t="shared" si="2"/>
        <v/>
      </c>
      <c r="K44" s="192" t="str">
        <f t="shared" si="3"/>
        <v/>
      </c>
      <c r="L44" s="191" t="str">
        <f t="shared" ref="L44:L47" si="18">IF(J44="","",J44)</f>
        <v/>
      </c>
      <c r="M44" s="192" t="str">
        <f t="shared" si="17"/>
        <v/>
      </c>
      <c r="N44" s="191"/>
      <c r="O44" s="192" t="str">
        <f t="shared" ref="O44:O47" si="19">O43</f>
        <v/>
      </c>
      <c r="P44" s="191"/>
      <c r="Q44" s="192">
        <v>55065</v>
      </c>
    </row>
    <row r="45" spans="2:17" s="134" customFormat="1" ht="12" outlineLevel="1" x14ac:dyDescent="0.2">
      <c r="B45" s="135"/>
      <c r="C45" s="139"/>
      <c r="D45" s="156" t="s">
        <v>370</v>
      </c>
      <c r="E45" s="191">
        <v>11</v>
      </c>
      <c r="F45" s="191"/>
      <c r="G45" s="192"/>
      <c r="H45" s="191" t="str">
        <f t="shared" si="0"/>
        <v/>
      </c>
      <c r="I45" s="192" t="str">
        <f t="shared" si="1"/>
        <v/>
      </c>
      <c r="J45" s="191" t="str">
        <f t="shared" si="2"/>
        <v/>
      </c>
      <c r="K45" s="192" t="str">
        <f t="shared" si="3"/>
        <v/>
      </c>
      <c r="L45" s="191" t="str">
        <f t="shared" si="18"/>
        <v/>
      </c>
      <c r="M45" s="192" t="str">
        <f t="shared" si="17"/>
        <v/>
      </c>
      <c r="N45" s="191"/>
      <c r="O45" s="192" t="str">
        <f t="shared" si="19"/>
        <v/>
      </c>
      <c r="P45" s="191"/>
      <c r="Q45" s="192">
        <f t="shared" ref="Q45:Q47" si="20">Q44</f>
        <v>55065</v>
      </c>
    </row>
    <row r="46" spans="2:17" s="134" customFormat="1" ht="12" outlineLevel="1" x14ac:dyDescent="0.2">
      <c r="B46" s="135"/>
      <c r="C46" s="139"/>
      <c r="D46" s="156" t="s">
        <v>371</v>
      </c>
      <c r="E46" s="191">
        <v>11</v>
      </c>
      <c r="F46" s="191"/>
      <c r="G46" s="192"/>
      <c r="H46" s="191" t="str">
        <f t="shared" si="0"/>
        <v/>
      </c>
      <c r="I46" s="192" t="str">
        <f t="shared" si="1"/>
        <v/>
      </c>
      <c r="J46" s="191" t="str">
        <f t="shared" si="2"/>
        <v/>
      </c>
      <c r="K46" s="192" t="str">
        <f t="shared" si="3"/>
        <v/>
      </c>
      <c r="L46" s="191" t="str">
        <f t="shared" si="18"/>
        <v/>
      </c>
      <c r="M46" s="192" t="str">
        <f t="shared" si="17"/>
        <v/>
      </c>
      <c r="N46" s="191"/>
      <c r="O46" s="192" t="str">
        <f t="shared" si="19"/>
        <v/>
      </c>
      <c r="P46" s="191"/>
      <c r="Q46" s="192">
        <f t="shared" si="20"/>
        <v>55065</v>
      </c>
    </row>
    <row r="47" spans="2:17" s="134" customFormat="1" ht="12" outlineLevel="1" x14ac:dyDescent="0.2">
      <c r="B47" s="135"/>
      <c r="C47" s="139"/>
      <c r="D47" s="156" t="s">
        <v>372</v>
      </c>
      <c r="E47" s="191">
        <v>11</v>
      </c>
      <c r="F47" s="191"/>
      <c r="G47" s="192"/>
      <c r="H47" s="191" t="str">
        <f t="shared" si="0"/>
        <v/>
      </c>
      <c r="I47" s="192" t="str">
        <f t="shared" si="1"/>
        <v/>
      </c>
      <c r="J47" s="191" t="str">
        <f t="shared" si="2"/>
        <v/>
      </c>
      <c r="K47" s="192" t="str">
        <f t="shared" si="3"/>
        <v/>
      </c>
      <c r="L47" s="191" t="str">
        <f t="shared" si="18"/>
        <v/>
      </c>
      <c r="M47" s="192" t="str">
        <f t="shared" si="17"/>
        <v/>
      </c>
      <c r="N47" s="191"/>
      <c r="O47" s="192" t="str">
        <f t="shared" si="19"/>
        <v/>
      </c>
      <c r="P47" s="191"/>
      <c r="Q47" s="192">
        <f t="shared" si="20"/>
        <v>55065</v>
      </c>
    </row>
    <row r="48" spans="2:17" s="134" customFormat="1" ht="12" outlineLevel="1" x14ac:dyDescent="0.2">
      <c r="B48" s="135"/>
      <c r="C48" s="139"/>
      <c r="D48" s="139"/>
      <c r="E48" s="191">
        <v>11</v>
      </c>
      <c r="F48" s="191"/>
      <c r="G48" s="192"/>
      <c r="H48" s="191" t="str">
        <f t="shared" si="0"/>
        <v/>
      </c>
      <c r="I48" s="192" t="str">
        <f t="shared" si="1"/>
        <v/>
      </c>
      <c r="J48" s="191" t="str">
        <f t="shared" si="2"/>
        <v/>
      </c>
      <c r="K48" s="192" t="str">
        <f t="shared" si="3"/>
        <v/>
      </c>
      <c r="L48" s="191" t="str">
        <f t="shared" si="4"/>
        <v/>
      </c>
      <c r="M48" s="192" t="str">
        <f t="shared" si="5"/>
        <v/>
      </c>
      <c r="N48" s="191" t="str">
        <f t="shared" ref="N48:N49" si="21">IF(L48="","",L48)</f>
        <v/>
      </c>
      <c r="O48" s="192" t="str">
        <f t="shared" ref="O48:O49" si="22">IF(M48="","",M48*(1+O$7))</f>
        <v/>
      </c>
      <c r="P48" s="191" t="str">
        <f t="shared" ref="P48:P51" si="23">IF(N48="","",N48)</f>
        <v/>
      </c>
      <c r="Q48" s="192" t="str">
        <f t="shared" ref="Q48:Q51" si="24">IF(O48="","",O48*(1+Q$7))</f>
        <v/>
      </c>
    </row>
    <row r="49" spans="2:19" s="134" customFormat="1" ht="12" outlineLevel="1" x14ac:dyDescent="0.2">
      <c r="B49" s="135"/>
      <c r="C49" s="139"/>
      <c r="D49" s="139"/>
      <c r="E49" s="191">
        <v>11</v>
      </c>
      <c r="F49" s="191"/>
      <c r="G49" s="192"/>
      <c r="H49" s="191" t="str">
        <f t="shared" si="0"/>
        <v/>
      </c>
      <c r="I49" s="192" t="str">
        <f t="shared" si="1"/>
        <v/>
      </c>
      <c r="J49" s="191" t="str">
        <f t="shared" si="2"/>
        <v/>
      </c>
      <c r="K49" s="192" t="str">
        <f t="shared" si="3"/>
        <v/>
      </c>
      <c r="L49" s="191" t="str">
        <f t="shared" si="4"/>
        <v/>
      </c>
      <c r="M49" s="192" t="str">
        <f t="shared" si="5"/>
        <v/>
      </c>
      <c r="N49" s="191" t="str">
        <f t="shared" si="21"/>
        <v/>
      </c>
      <c r="O49" s="192" t="str">
        <f t="shared" si="22"/>
        <v/>
      </c>
      <c r="P49" s="191" t="str">
        <f t="shared" si="23"/>
        <v/>
      </c>
      <c r="Q49" s="192" t="str">
        <f t="shared" si="24"/>
        <v/>
      </c>
    </row>
    <row r="50" spans="2:19" s="134" customFormat="1" ht="12" outlineLevel="1" x14ac:dyDescent="0.2">
      <c r="B50" s="135"/>
      <c r="C50" s="139"/>
      <c r="D50" s="156" t="s">
        <v>373</v>
      </c>
      <c r="E50" s="191">
        <v>11</v>
      </c>
      <c r="F50" s="191" t="s">
        <v>333</v>
      </c>
      <c r="G50" s="192">
        <v>45000</v>
      </c>
      <c r="H50" s="191" t="str">
        <f t="shared" si="0"/>
        <v>y</v>
      </c>
      <c r="I50" s="192">
        <f t="shared" si="1"/>
        <v>45900</v>
      </c>
      <c r="J50" s="191" t="str">
        <f t="shared" si="2"/>
        <v>y</v>
      </c>
      <c r="K50" s="192">
        <f t="shared" si="3"/>
        <v>46818</v>
      </c>
      <c r="L50" s="191" t="str">
        <f t="shared" si="4"/>
        <v>y</v>
      </c>
      <c r="M50" s="192">
        <f t="shared" si="5"/>
        <v>47754.36</v>
      </c>
      <c r="N50" s="191" t="str">
        <f t="shared" si="6"/>
        <v>y</v>
      </c>
      <c r="O50" s="192">
        <f t="shared" si="7"/>
        <v>48709.447200000002</v>
      </c>
      <c r="P50" s="191" t="str">
        <f t="shared" si="23"/>
        <v>y</v>
      </c>
      <c r="Q50" s="192">
        <f t="shared" si="24"/>
        <v>49683.636144000004</v>
      </c>
    </row>
    <row r="51" spans="2:19" s="134" customFormat="1" ht="12" outlineLevel="1" x14ac:dyDescent="0.2">
      <c r="B51" s="135"/>
      <c r="C51" s="139"/>
      <c r="D51" s="156" t="s">
        <v>374</v>
      </c>
      <c r="E51" s="191">
        <v>11</v>
      </c>
      <c r="F51" s="191"/>
      <c r="G51" s="192"/>
      <c r="H51" s="191" t="str">
        <f t="shared" si="0"/>
        <v/>
      </c>
      <c r="I51" s="192" t="str">
        <f t="shared" si="1"/>
        <v/>
      </c>
      <c r="J51" s="191" t="s">
        <v>333</v>
      </c>
      <c r="K51" s="192">
        <f>K50</f>
        <v>46818</v>
      </c>
      <c r="L51" s="191" t="str">
        <f t="shared" si="4"/>
        <v>y</v>
      </c>
      <c r="M51" s="192">
        <f t="shared" si="5"/>
        <v>47754.36</v>
      </c>
      <c r="N51" s="191" t="str">
        <f t="shared" si="6"/>
        <v>y</v>
      </c>
      <c r="O51" s="192">
        <f t="shared" si="7"/>
        <v>48709.447200000002</v>
      </c>
      <c r="P51" s="191" t="str">
        <f t="shared" si="23"/>
        <v>y</v>
      </c>
      <c r="Q51" s="192">
        <f t="shared" si="24"/>
        <v>49683.636144000004</v>
      </c>
    </row>
    <row r="52" spans="2:19" s="134" customFormat="1" ht="12" outlineLevel="1" x14ac:dyDescent="0.2">
      <c r="B52" s="135"/>
      <c r="C52" s="139"/>
      <c r="D52" s="156" t="s">
        <v>375</v>
      </c>
      <c r="E52" s="191">
        <v>11</v>
      </c>
      <c r="F52" s="191"/>
      <c r="G52" s="192"/>
      <c r="H52" s="191" t="str">
        <f t="shared" si="0"/>
        <v/>
      </c>
      <c r="I52" s="192" t="str">
        <f t="shared" si="1"/>
        <v/>
      </c>
      <c r="J52" s="191"/>
      <c r="K52" s="192" t="str">
        <f>I51</f>
        <v/>
      </c>
      <c r="L52" s="191" t="str">
        <f t="shared" si="4"/>
        <v/>
      </c>
      <c r="M52" s="192" t="str">
        <f t="shared" si="5"/>
        <v/>
      </c>
      <c r="N52" s="191" t="s">
        <v>333</v>
      </c>
      <c r="O52" s="192">
        <f>O51</f>
        <v>48709.447200000002</v>
      </c>
      <c r="P52" s="191" t="s">
        <v>333</v>
      </c>
      <c r="Q52" s="192">
        <f>Q51</f>
        <v>49683.636144000004</v>
      </c>
    </row>
    <row r="53" spans="2:19" s="134" customFormat="1" ht="12" outlineLevel="1" x14ac:dyDescent="0.2">
      <c r="B53" s="135"/>
      <c r="C53" s="139"/>
      <c r="D53" s="156" t="s">
        <v>376</v>
      </c>
      <c r="E53" s="191">
        <v>11</v>
      </c>
      <c r="F53" s="191"/>
      <c r="G53" s="192"/>
      <c r="H53" s="191" t="str">
        <f t="shared" si="0"/>
        <v/>
      </c>
      <c r="I53" s="192" t="str">
        <f t="shared" si="1"/>
        <v/>
      </c>
      <c r="J53" s="191"/>
      <c r="K53" s="192" t="str">
        <f>I52</f>
        <v/>
      </c>
      <c r="L53" s="191" t="str">
        <f t="shared" si="4"/>
        <v/>
      </c>
      <c r="M53" s="192" t="str">
        <f t="shared" si="5"/>
        <v/>
      </c>
      <c r="N53" s="191"/>
      <c r="O53" s="192"/>
      <c r="P53" s="191" t="s">
        <v>333</v>
      </c>
      <c r="Q53" s="192">
        <f>Q52</f>
        <v>49683.636144000004</v>
      </c>
    </row>
    <row r="54" spans="2:19" s="134" customFormat="1" ht="12" outlineLevel="1" x14ac:dyDescent="0.2">
      <c r="B54" s="135"/>
      <c r="C54" s="139"/>
      <c r="D54" s="156" t="s">
        <v>377</v>
      </c>
      <c r="E54" s="191">
        <v>11</v>
      </c>
      <c r="F54" s="191"/>
      <c r="G54" s="192"/>
      <c r="H54" s="191" t="str">
        <f t="shared" si="0"/>
        <v/>
      </c>
      <c r="I54" s="192" t="str">
        <f t="shared" si="1"/>
        <v/>
      </c>
      <c r="J54" s="191" t="s">
        <v>333</v>
      </c>
      <c r="K54" s="192">
        <v>53045</v>
      </c>
      <c r="L54" s="191" t="str">
        <f t="shared" si="4"/>
        <v>y</v>
      </c>
      <c r="M54" s="192">
        <f t="shared" si="5"/>
        <v>54105.9</v>
      </c>
      <c r="N54" s="191" t="str">
        <f t="shared" ref="N54:N58" si="25">IF(L54="","",L54)</f>
        <v>y</v>
      </c>
      <c r="O54" s="192">
        <f t="shared" ref="O54:O58" si="26">IF(M54="","",M54*(1+O$7))</f>
        <v>55188.018000000004</v>
      </c>
      <c r="P54" s="191" t="str">
        <f t="shared" ref="P54:P58" si="27">IF(N54="","",N54)</f>
        <v>y</v>
      </c>
      <c r="Q54" s="192">
        <f t="shared" ref="Q54:Q58" si="28">IF(O54="","",O54*(1+Q$7))</f>
        <v>56291.778360000004</v>
      </c>
    </row>
    <row r="55" spans="2:19" s="134" customFormat="1" ht="12" outlineLevel="1" x14ac:dyDescent="0.2">
      <c r="B55" s="135"/>
      <c r="C55" s="139"/>
      <c r="D55" s="156" t="s">
        <v>377</v>
      </c>
      <c r="E55" s="191">
        <v>11</v>
      </c>
      <c r="F55" s="191"/>
      <c r="G55" s="192"/>
      <c r="H55" s="191" t="str">
        <f t="shared" si="0"/>
        <v/>
      </c>
      <c r="I55" s="192" t="str">
        <f t="shared" si="1"/>
        <v/>
      </c>
      <c r="J55" s="191"/>
      <c r="K55" s="192"/>
      <c r="L55" s="191"/>
      <c r="M55" s="192"/>
      <c r="N55" s="191" t="s">
        <v>350</v>
      </c>
      <c r="O55" s="192">
        <v>56275</v>
      </c>
      <c r="P55" s="191" t="s">
        <v>333</v>
      </c>
      <c r="Q55" s="192">
        <f>Q54</f>
        <v>56291.778360000004</v>
      </c>
    </row>
    <row r="56" spans="2:19" s="134" customFormat="1" ht="12" outlineLevel="1" x14ac:dyDescent="0.2">
      <c r="B56" s="135"/>
      <c r="C56" s="139"/>
      <c r="D56" s="156" t="s">
        <v>378</v>
      </c>
      <c r="E56" s="191">
        <v>12</v>
      </c>
      <c r="F56" s="191" t="s">
        <v>350</v>
      </c>
      <c r="G56" s="192">
        <v>68000</v>
      </c>
      <c r="H56" s="191" t="str">
        <f t="shared" si="0"/>
        <v>Y</v>
      </c>
      <c r="I56" s="192">
        <f t="shared" si="1"/>
        <v>69360</v>
      </c>
      <c r="J56" s="191" t="str">
        <f t="shared" ref="J56:J59" si="29">IF(H56="","",H56)</f>
        <v>Y</v>
      </c>
      <c r="K56" s="192">
        <f t="shared" ref="K56:M59" si="30">IF(I56="","",I56*(1+K$7))</f>
        <v>70747.199999999997</v>
      </c>
      <c r="L56" s="191" t="s">
        <v>333</v>
      </c>
      <c r="M56" s="192">
        <f t="shared" si="30"/>
        <v>72162.144</v>
      </c>
      <c r="N56" s="191" t="str">
        <f t="shared" si="25"/>
        <v>y</v>
      </c>
      <c r="O56" s="192">
        <f t="shared" si="26"/>
        <v>73605.386880000005</v>
      </c>
      <c r="P56" s="191" t="str">
        <f t="shared" si="27"/>
        <v>y</v>
      </c>
      <c r="Q56" s="192">
        <f t="shared" si="28"/>
        <v>75077.494617600008</v>
      </c>
    </row>
    <row r="57" spans="2:19" s="134" customFormat="1" ht="12" outlineLevel="1" x14ac:dyDescent="0.2">
      <c r="B57" s="135"/>
      <c r="C57" s="139"/>
      <c r="D57" s="139"/>
      <c r="E57" s="191"/>
      <c r="F57" s="191"/>
      <c r="G57" s="192"/>
      <c r="H57" s="191" t="str">
        <f t="shared" si="0"/>
        <v/>
      </c>
      <c r="I57" s="192" t="str">
        <f t="shared" si="1"/>
        <v/>
      </c>
      <c r="J57" s="191" t="str">
        <f t="shared" si="29"/>
        <v/>
      </c>
      <c r="K57" s="192" t="str">
        <f t="shared" si="30"/>
        <v/>
      </c>
      <c r="L57" s="191" t="str">
        <f t="shared" si="4"/>
        <v/>
      </c>
      <c r="M57" s="192" t="str">
        <f t="shared" si="5"/>
        <v/>
      </c>
      <c r="N57" s="191" t="str">
        <f t="shared" si="25"/>
        <v/>
      </c>
      <c r="O57" s="192" t="str">
        <f t="shared" si="26"/>
        <v/>
      </c>
      <c r="P57" s="191" t="str">
        <f t="shared" si="27"/>
        <v/>
      </c>
      <c r="Q57" s="192" t="str">
        <f t="shared" si="28"/>
        <v/>
      </c>
    </row>
    <row r="58" spans="2:19" s="134" customFormat="1" ht="12" outlineLevel="1" x14ac:dyDescent="0.2">
      <c r="B58" s="135"/>
      <c r="C58" s="139"/>
      <c r="D58" s="139"/>
      <c r="E58" s="191"/>
      <c r="F58" s="191"/>
      <c r="G58" s="192"/>
      <c r="H58" s="191" t="str">
        <f t="shared" si="0"/>
        <v/>
      </c>
      <c r="I58" s="192" t="str">
        <f t="shared" si="1"/>
        <v/>
      </c>
      <c r="J58" s="191" t="str">
        <f t="shared" si="29"/>
        <v/>
      </c>
      <c r="K58" s="192" t="str">
        <f t="shared" si="30"/>
        <v/>
      </c>
      <c r="L58" s="191" t="str">
        <f t="shared" si="4"/>
        <v/>
      </c>
      <c r="M58" s="192" t="str">
        <f t="shared" si="5"/>
        <v/>
      </c>
      <c r="N58" s="191" t="str">
        <f t="shared" si="25"/>
        <v/>
      </c>
      <c r="O58" s="192" t="str">
        <f t="shared" si="26"/>
        <v/>
      </c>
      <c r="P58" s="191" t="str">
        <f t="shared" si="27"/>
        <v/>
      </c>
      <c r="Q58" s="192" t="str">
        <f t="shared" si="28"/>
        <v/>
      </c>
    </row>
    <row r="59" spans="2:19" s="134" customFormat="1" ht="6.6" customHeight="1" outlineLevel="1" x14ac:dyDescent="0.2">
      <c r="B59" s="135"/>
      <c r="E59" s="191"/>
      <c r="F59" s="135"/>
      <c r="G59" s="193"/>
      <c r="H59" s="191" t="str">
        <f t="shared" si="0"/>
        <v/>
      </c>
      <c r="I59" s="192" t="str">
        <f t="shared" si="1"/>
        <v/>
      </c>
      <c r="J59" s="191" t="str">
        <f t="shared" si="29"/>
        <v/>
      </c>
      <c r="K59" s="192" t="str">
        <f t="shared" si="30"/>
        <v/>
      </c>
      <c r="L59" s="191" t="str">
        <f t="shared" si="4"/>
        <v/>
      </c>
      <c r="M59" s="192" t="str">
        <f t="shared" si="5"/>
        <v/>
      </c>
      <c r="N59" s="135"/>
      <c r="O59" s="193"/>
      <c r="P59" s="135"/>
      <c r="Q59" s="193"/>
    </row>
    <row r="60" spans="2:19" s="190" customFormat="1" ht="12" x14ac:dyDescent="0.2">
      <c r="B60" s="194"/>
      <c r="C60" s="134" t="str">
        <f>C8</f>
        <v>Salaries: Teachers</v>
      </c>
      <c r="D60" s="194"/>
      <c r="E60" s="195" t="str">
        <f>B8</f>
        <v>0111</v>
      </c>
      <c r="F60" s="196">
        <f>COUNTIF(F9:F59,"y")</f>
        <v>11</v>
      </c>
      <c r="G60" s="197">
        <f>SUBTOTAL(9,G9:G59)</f>
        <v>445500</v>
      </c>
      <c r="H60" s="196">
        <f>COUNTIF(H9:H59,"y")</f>
        <v>16</v>
      </c>
      <c r="I60" s="197">
        <f>SUBTOTAL(9,I9:I59)</f>
        <v>503335</v>
      </c>
      <c r="J60" s="196">
        <f>COUNTIF(J9:J59,"y")</f>
        <v>23</v>
      </c>
      <c r="K60" s="197">
        <f>SUBTOTAL(9,K9:K59)</f>
        <v>613954.19999999995</v>
      </c>
      <c r="L60" s="196">
        <f>COUNTIF(L9:L59,"y")</f>
        <v>28</v>
      </c>
      <c r="M60" s="197">
        <f>SUBTOTAL(9,M9:M59)</f>
        <v>626532.42399999988</v>
      </c>
      <c r="N60" s="196">
        <f>COUNTIF(N9:N59,"y")</f>
        <v>35</v>
      </c>
      <c r="O60" s="197">
        <f>SUBTOTAL(9,O9:O59)</f>
        <v>798027.43968000007</v>
      </c>
      <c r="P60" s="196">
        <f>COUNTIF(P9:P59,"y")</f>
        <v>37</v>
      </c>
      <c r="Q60" s="197">
        <f>SUBTOTAL(9,Q9:Q59)</f>
        <v>1083892.4629776001</v>
      </c>
    </row>
    <row r="61" spans="2:19" s="134" customFormat="1" ht="12" outlineLevel="1" x14ac:dyDescent="0.2">
      <c r="B61" s="189" t="s">
        <v>38</v>
      </c>
      <c r="C61" s="190" t="s">
        <v>379</v>
      </c>
      <c r="E61" s="135"/>
      <c r="F61" s="135"/>
      <c r="H61" s="135"/>
      <c r="J61" s="135"/>
      <c r="L61" s="135"/>
      <c r="N61" s="135"/>
      <c r="P61" s="135"/>
    </row>
    <row r="62" spans="2:19" s="134" customFormat="1" ht="12" outlineLevel="1" x14ac:dyDescent="0.2">
      <c r="B62" s="135"/>
      <c r="C62" s="139"/>
      <c r="D62" s="139" t="s">
        <v>380</v>
      </c>
      <c r="E62" s="191">
        <v>11</v>
      </c>
      <c r="F62" s="191"/>
      <c r="G62" s="192">
        <v>0</v>
      </c>
      <c r="H62" s="191" t="str">
        <f t="shared" ref="H62:H73" si="31">IF(F62="","",F62)</f>
        <v/>
      </c>
      <c r="I62" s="192">
        <v>30000</v>
      </c>
      <c r="J62" s="191" t="str">
        <f t="shared" ref="J62:J73" si="32">IF(H62="","",H62)</f>
        <v/>
      </c>
      <c r="K62" s="192">
        <f t="shared" ref="K62:K73" si="33">IF(I62="","",I62*(1+K$7))</f>
        <v>30600</v>
      </c>
      <c r="L62" s="191" t="str">
        <f>IF(J62="","",J62)</f>
        <v/>
      </c>
      <c r="M62" s="192">
        <f>IF(K62="","",K62*(1+M$7))</f>
        <v>31212</v>
      </c>
      <c r="N62" s="191" t="str">
        <f>IF(L62="","",L62)</f>
        <v/>
      </c>
      <c r="O62" s="192">
        <f>IF(M62="","",M62*(1+O$7))</f>
        <v>31836.240000000002</v>
      </c>
      <c r="P62" s="191" t="str">
        <f>IF(N62="","",N62)</f>
        <v/>
      </c>
      <c r="Q62" s="192">
        <f>IF(O62="","",O62*(1+Q$7))</f>
        <v>32472.964800000002</v>
      </c>
    </row>
    <row r="63" spans="2:19" s="134" customFormat="1" ht="12" outlineLevel="1" x14ac:dyDescent="0.2">
      <c r="B63" s="135"/>
      <c r="C63" s="139"/>
      <c r="D63" s="139" t="s">
        <v>381</v>
      </c>
      <c r="E63" s="191">
        <v>11</v>
      </c>
      <c r="F63" s="191"/>
      <c r="G63" s="192">
        <v>0</v>
      </c>
      <c r="H63" s="191" t="s">
        <v>333</v>
      </c>
      <c r="I63" s="192">
        <f>I62</f>
        <v>30000</v>
      </c>
      <c r="J63" s="191" t="str">
        <f t="shared" si="32"/>
        <v>y</v>
      </c>
      <c r="K63" s="192">
        <f t="shared" si="33"/>
        <v>30600</v>
      </c>
      <c r="L63" s="191" t="str">
        <f t="shared" ref="L63:L73" si="34">IF(J63="","",J63)</f>
        <v>y</v>
      </c>
      <c r="M63" s="192">
        <f t="shared" ref="M63:M73" si="35">IF(K63="","",K63*(1+M$7))</f>
        <v>31212</v>
      </c>
      <c r="N63" s="191" t="str">
        <f t="shared" ref="N63:N73" si="36">IF(L63="","",L63)</f>
        <v>y</v>
      </c>
      <c r="O63" s="192">
        <f t="shared" ref="O63:O73" si="37">IF(M63="","",M63*(1+O$7))</f>
        <v>31836.240000000002</v>
      </c>
      <c r="P63" s="191" t="str">
        <f t="shared" ref="P63:P65" si="38">IF(N63="","",N63)</f>
        <v>y</v>
      </c>
      <c r="Q63" s="192">
        <f t="shared" ref="Q63:Q65" si="39">IF(O63="","",O63*(1+Q$7))</f>
        <v>32472.964800000002</v>
      </c>
      <c r="S63" s="159"/>
    </row>
    <row r="64" spans="2:19" s="134" customFormat="1" ht="12" outlineLevel="1" x14ac:dyDescent="0.2">
      <c r="B64" s="135"/>
      <c r="C64" s="139"/>
      <c r="D64" s="139" t="s">
        <v>382</v>
      </c>
      <c r="E64" s="191">
        <v>11</v>
      </c>
      <c r="F64" s="191"/>
      <c r="G64" s="192"/>
      <c r="H64" s="191" t="str">
        <f t="shared" si="31"/>
        <v/>
      </c>
      <c r="I64" s="192" t="str">
        <f t="shared" ref="I64:I73" si="40">IF(G64="","",G64*(1+I$7))</f>
        <v/>
      </c>
      <c r="J64" s="191" t="s">
        <v>333</v>
      </c>
      <c r="K64" s="192">
        <f>K63</f>
        <v>30600</v>
      </c>
      <c r="L64" s="191" t="str">
        <f t="shared" si="34"/>
        <v>y</v>
      </c>
      <c r="M64" s="192">
        <f t="shared" si="35"/>
        <v>31212</v>
      </c>
      <c r="N64" s="191" t="str">
        <f t="shared" si="36"/>
        <v>y</v>
      </c>
      <c r="O64" s="192">
        <f t="shared" si="37"/>
        <v>31836.240000000002</v>
      </c>
      <c r="P64" s="191" t="str">
        <f t="shared" si="38"/>
        <v>y</v>
      </c>
      <c r="Q64" s="192">
        <f t="shared" si="39"/>
        <v>32472.964800000002</v>
      </c>
    </row>
    <row r="65" spans="2:17" s="134" customFormat="1" ht="12" outlineLevel="1" x14ac:dyDescent="0.2">
      <c r="B65" s="135"/>
      <c r="C65" s="139"/>
      <c r="D65" s="139" t="s">
        <v>383</v>
      </c>
      <c r="E65" s="191">
        <v>11</v>
      </c>
      <c r="F65" s="191"/>
      <c r="G65" s="192"/>
      <c r="H65" s="191"/>
      <c r="I65" s="192"/>
      <c r="J65" s="191" t="str">
        <f t="shared" si="32"/>
        <v/>
      </c>
      <c r="K65" s="192" t="str">
        <f t="shared" si="33"/>
        <v/>
      </c>
      <c r="L65" s="191" t="s">
        <v>333</v>
      </c>
      <c r="M65" s="192">
        <f>M64</f>
        <v>31212</v>
      </c>
      <c r="N65" s="191" t="str">
        <f t="shared" si="36"/>
        <v>y</v>
      </c>
      <c r="O65" s="192">
        <f t="shared" si="37"/>
        <v>31836.240000000002</v>
      </c>
      <c r="P65" s="191" t="str">
        <f t="shared" si="38"/>
        <v>y</v>
      </c>
      <c r="Q65" s="192">
        <f t="shared" si="39"/>
        <v>32472.964800000002</v>
      </c>
    </row>
    <row r="66" spans="2:17" s="134" customFormat="1" ht="12" outlineLevel="1" x14ac:dyDescent="0.2">
      <c r="B66" s="135"/>
      <c r="C66" s="139"/>
      <c r="D66" s="139" t="s">
        <v>384</v>
      </c>
      <c r="E66" s="191">
        <v>11</v>
      </c>
      <c r="F66" s="191"/>
      <c r="G66" s="192"/>
      <c r="H66" s="191"/>
      <c r="I66" s="192"/>
      <c r="J66" s="191" t="str">
        <f t="shared" si="32"/>
        <v/>
      </c>
      <c r="K66" s="192" t="str">
        <f t="shared" si="33"/>
        <v/>
      </c>
      <c r="L66" s="191" t="str">
        <f t="shared" si="34"/>
        <v/>
      </c>
      <c r="M66" s="192" t="str">
        <f t="shared" si="35"/>
        <v/>
      </c>
      <c r="N66" s="191" t="s">
        <v>333</v>
      </c>
      <c r="O66" s="192">
        <f>O65</f>
        <v>31836.240000000002</v>
      </c>
      <c r="P66" s="191" t="s">
        <v>333</v>
      </c>
      <c r="Q66" s="192">
        <f>Q65</f>
        <v>32472.964800000002</v>
      </c>
    </row>
    <row r="67" spans="2:17" s="134" customFormat="1" ht="12" outlineLevel="1" x14ac:dyDescent="0.2">
      <c r="B67" s="135"/>
      <c r="C67" s="139"/>
      <c r="D67" s="139" t="s">
        <v>385</v>
      </c>
      <c r="E67" s="191">
        <v>11</v>
      </c>
      <c r="F67" s="191"/>
      <c r="G67" s="192"/>
      <c r="H67" s="191" t="str">
        <f t="shared" si="31"/>
        <v/>
      </c>
      <c r="I67" s="192" t="str">
        <f t="shared" si="40"/>
        <v/>
      </c>
      <c r="J67" s="191"/>
      <c r="K67" s="192"/>
      <c r="L67" s="191" t="str">
        <f t="shared" si="34"/>
        <v/>
      </c>
      <c r="M67" s="192" t="str">
        <f t="shared" si="35"/>
        <v/>
      </c>
      <c r="N67" s="191" t="s">
        <v>333</v>
      </c>
      <c r="O67" s="192">
        <f>O66</f>
        <v>31836.240000000002</v>
      </c>
      <c r="P67" s="191" t="s">
        <v>333</v>
      </c>
      <c r="Q67" s="192">
        <f>Q66</f>
        <v>32472.964800000002</v>
      </c>
    </row>
    <row r="68" spans="2:17" s="134" customFormat="1" ht="12" outlineLevel="1" x14ac:dyDescent="0.2">
      <c r="B68" s="135"/>
      <c r="C68" s="139"/>
      <c r="D68" s="139" t="s">
        <v>386</v>
      </c>
      <c r="E68" s="191">
        <v>11</v>
      </c>
      <c r="F68" s="191"/>
      <c r="G68" s="192"/>
      <c r="H68" s="191" t="str">
        <f t="shared" si="31"/>
        <v/>
      </c>
      <c r="I68" s="192" t="str">
        <f t="shared" si="40"/>
        <v/>
      </c>
      <c r="J68" s="191" t="str">
        <f t="shared" si="32"/>
        <v/>
      </c>
      <c r="K68" s="192" t="str">
        <f t="shared" si="33"/>
        <v/>
      </c>
      <c r="L68" s="191"/>
      <c r="M68" s="192"/>
      <c r="N68" s="191"/>
      <c r="O68" s="192"/>
      <c r="P68" s="191" t="s">
        <v>333</v>
      </c>
      <c r="Q68" s="192">
        <f>Q67</f>
        <v>32472.964800000002</v>
      </c>
    </row>
    <row r="69" spans="2:17" s="134" customFormat="1" ht="12" outlineLevel="1" x14ac:dyDescent="0.2">
      <c r="B69" s="135"/>
      <c r="C69" s="139"/>
      <c r="D69" s="139" t="s">
        <v>387</v>
      </c>
      <c r="E69" s="191">
        <v>11</v>
      </c>
      <c r="F69" s="191"/>
      <c r="G69" s="192"/>
      <c r="H69" s="191" t="str">
        <f t="shared" si="31"/>
        <v/>
      </c>
      <c r="I69" s="192" t="str">
        <f t="shared" si="40"/>
        <v/>
      </c>
      <c r="J69" s="191" t="str">
        <f t="shared" si="32"/>
        <v/>
      </c>
      <c r="K69" s="192" t="str">
        <f t="shared" si="33"/>
        <v/>
      </c>
      <c r="L69" s="191"/>
      <c r="M69" s="192"/>
      <c r="N69" s="191"/>
      <c r="O69" s="192"/>
      <c r="P69" s="191" t="s">
        <v>333</v>
      </c>
      <c r="Q69" s="192">
        <f>Q68</f>
        <v>32472.964800000002</v>
      </c>
    </row>
    <row r="70" spans="2:17" s="134" customFormat="1" ht="12" outlineLevel="1" x14ac:dyDescent="0.2">
      <c r="B70" s="135"/>
      <c r="C70" s="139"/>
      <c r="D70" s="139"/>
      <c r="E70" s="191"/>
      <c r="F70" s="191"/>
      <c r="G70" s="192"/>
      <c r="H70" s="191" t="str">
        <f t="shared" si="31"/>
        <v/>
      </c>
      <c r="I70" s="192" t="str">
        <f t="shared" si="40"/>
        <v/>
      </c>
      <c r="J70" s="191" t="str">
        <f t="shared" si="32"/>
        <v/>
      </c>
      <c r="K70" s="192" t="str">
        <f t="shared" si="33"/>
        <v/>
      </c>
      <c r="L70" s="191" t="str">
        <f t="shared" si="34"/>
        <v/>
      </c>
      <c r="M70" s="192" t="str">
        <f t="shared" si="35"/>
        <v/>
      </c>
      <c r="N70" s="191"/>
      <c r="O70" s="192"/>
      <c r="P70" s="191"/>
      <c r="Q70" s="192"/>
    </row>
    <row r="71" spans="2:17" s="134" customFormat="1" ht="12" outlineLevel="1" x14ac:dyDescent="0.2">
      <c r="B71" s="135"/>
      <c r="C71" s="139"/>
      <c r="D71" s="139"/>
      <c r="E71" s="191"/>
      <c r="F71" s="191"/>
      <c r="G71" s="192"/>
      <c r="H71" s="191" t="str">
        <f t="shared" si="31"/>
        <v/>
      </c>
      <c r="I71" s="192" t="str">
        <f t="shared" si="40"/>
        <v/>
      </c>
      <c r="J71" s="191" t="str">
        <f t="shared" si="32"/>
        <v/>
      </c>
      <c r="K71" s="192" t="str">
        <f t="shared" si="33"/>
        <v/>
      </c>
      <c r="L71" s="191" t="str">
        <f t="shared" si="34"/>
        <v/>
      </c>
      <c r="M71" s="192" t="str">
        <f t="shared" si="35"/>
        <v/>
      </c>
      <c r="N71" s="191" t="str">
        <f t="shared" si="36"/>
        <v/>
      </c>
      <c r="O71" s="192" t="str">
        <f t="shared" si="37"/>
        <v/>
      </c>
      <c r="P71" s="191" t="str">
        <f t="shared" ref="P71:P73" si="41">IF(N71="","",N71)</f>
        <v/>
      </c>
      <c r="Q71" s="192" t="str">
        <f t="shared" ref="Q71:Q73" si="42">IF(O71="","",O71*(1+Q$7))</f>
        <v/>
      </c>
    </row>
    <row r="72" spans="2:17" s="134" customFormat="1" ht="12" outlineLevel="1" x14ac:dyDescent="0.2">
      <c r="B72" s="135"/>
      <c r="C72" s="139"/>
      <c r="D72" s="139"/>
      <c r="E72" s="191"/>
      <c r="F72" s="191"/>
      <c r="G72" s="192"/>
      <c r="H72" s="191" t="str">
        <f t="shared" si="31"/>
        <v/>
      </c>
      <c r="I72" s="192" t="str">
        <f t="shared" si="40"/>
        <v/>
      </c>
      <c r="J72" s="191" t="str">
        <f t="shared" si="32"/>
        <v/>
      </c>
      <c r="K72" s="192" t="str">
        <f t="shared" si="33"/>
        <v/>
      </c>
      <c r="L72" s="191" t="str">
        <f t="shared" si="34"/>
        <v/>
      </c>
      <c r="M72" s="192" t="str">
        <f t="shared" si="35"/>
        <v/>
      </c>
      <c r="N72" s="191" t="str">
        <f t="shared" si="36"/>
        <v/>
      </c>
      <c r="O72" s="192" t="str">
        <f t="shared" si="37"/>
        <v/>
      </c>
      <c r="P72" s="191" t="str">
        <f t="shared" si="41"/>
        <v/>
      </c>
      <c r="Q72" s="192" t="str">
        <f t="shared" si="42"/>
        <v/>
      </c>
    </row>
    <row r="73" spans="2:17" s="134" customFormat="1" ht="12" outlineLevel="1" x14ac:dyDescent="0.2">
      <c r="B73" s="135"/>
      <c r="C73" s="139"/>
      <c r="D73" s="139"/>
      <c r="E73" s="191"/>
      <c r="F73" s="191"/>
      <c r="G73" s="192"/>
      <c r="H73" s="191" t="str">
        <f t="shared" si="31"/>
        <v/>
      </c>
      <c r="I73" s="192" t="str">
        <f t="shared" si="40"/>
        <v/>
      </c>
      <c r="J73" s="191" t="str">
        <f t="shared" si="32"/>
        <v/>
      </c>
      <c r="K73" s="192" t="str">
        <f t="shared" si="33"/>
        <v/>
      </c>
      <c r="L73" s="191" t="str">
        <f t="shared" si="34"/>
        <v/>
      </c>
      <c r="M73" s="192" t="str">
        <f t="shared" si="35"/>
        <v/>
      </c>
      <c r="N73" s="191" t="str">
        <f t="shared" si="36"/>
        <v/>
      </c>
      <c r="O73" s="192" t="str">
        <f t="shared" si="37"/>
        <v/>
      </c>
      <c r="P73" s="191" t="str">
        <f t="shared" si="41"/>
        <v/>
      </c>
      <c r="Q73" s="192" t="str">
        <f t="shared" si="42"/>
        <v/>
      </c>
    </row>
    <row r="74" spans="2:17" s="134" customFormat="1" ht="6.6" customHeight="1" outlineLevel="1" x14ac:dyDescent="0.2">
      <c r="B74" s="135"/>
      <c r="E74" s="135"/>
      <c r="F74" s="135"/>
      <c r="G74" s="193"/>
      <c r="H74" s="135"/>
      <c r="I74" s="193"/>
      <c r="J74" s="135"/>
      <c r="K74" s="193"/>
      <c r="L74" s="135"/>
      <c r="M74" s="193"/>
      <c r="N74" s="135"/>
      <c r="O74" s="193"/>
      <c r="P74" s="135"/>
      <c r="Q74" s="193"/>
    </row>
    <row r="75" spans="2:17" s="190" customFormat="1" ht="12" x14ac:dyDescent="0.2">
      <c r="B75" s="194"/>
      <c r="C75" s="134" t="str">
        <f>C61</f>
        <v>Salaries: Instructional Aides</v>
      </c>
      <c r="D75" s="194"/>
      <c r="E75" s="195" t="str">
        <f>B61</f>
        <v>0112</v>
      </c>
      <c r="F75" s="196">
        <f>COUNTIF(F62:F74,"y")</f>
        <v>0</v>
      </c>
      <c r="G75" s="197">
        <f>SUBTOTAL(9,G62:G74)</f>
        <v>0</v>
      </c>
      <c r="H75" s="196">
        <f>COUNTIF(H62:H74,"y")</f>
        <v>1</v>
      </c>
      <c r="I75" s="197">
        <f>SUBTOTAL(9,I62:I74)</f>
        <v>60000</v>
      </c>
      <c r="J75" s="196">
        <f>COUNTIF(J62:J74,"y")</f>
        <v>2</v>
      </c>
      <c r="K75" s="197">
        <f>SUBTOTAL(9,K62:K74)</f>
        <v>91800</v>
      </c>
      <c r="L75" s="196">
        <f>COUNTIF(L62:L74,"y")</f>
        <v>3</v>
      </c>
      <c r="M75" s="197">
        <f>SUBTOTAL(9,M62:M74)</f>
        <v>124848</v>
      </c>
      <c r="N75" s="196">
        <f>COUNTIF(N62:N74,"y")</f>
        <v>5</v>
      </c>
      <c r="O75" s="197">
        <f>SUBTOTAL(9,O62:O74)</f>
        <v>191017.44</v>
      </c>
      <c r="P75" s="196">
        <f>COUNTIF(P62:P74,"y")</f>
        <v>7</v>
      </c>
      <c r="Q75" s="197">
        <f>SUBTOTAL(9,Q62:Q74)</f>
        <v>259783.71840000007</v>
      </c>
    </row>
    <row r="76" spans="2:17" s="134" customFormat="1" ht="12" outlineLevel="1" x14ac:dyDescent="0.2">
      <c r="B76" s="189" t="s">
        <v>40</v>
      </c>
      <c r="C76" s="190" t="s">
        <v>388</v>
      </c>
      <c r="E76" s="135"/>
      <c r="F76" s="135"/>
      <c r="H76" s="135"/>
      <c r="J76" s="135"/>
      <c r="L76" s="135"/>
      <c r="N76" s="135"/>
      <c r="P76" s="135"/>
    </row>
    <row r="77" spans="2:17" s="134" customFormat="1" ht="12" outlineLevel="1" x14ac:dyDescent="0.2">
      <c r="B77" s="135"/>
      <c r="C77" s="139"/>
      <c r="D77" s="156" t="s">
        <v>389</v>
      </c>
      <c r="E77" s="191">
        <v>12</v>
      </c>
      <c r="F77" s="191" t="s">
        <v>333</v>
      </c>
      <c r="G77" s="192">
        <v>90000</v>
      </c>
      <c r="H77" s="191" t="s">
        <v>333</v>
      </c>
      <c r="I77" s="192">
        <f>IF(G77="","",G77*(1+I$7))</f>
        <v>91800</v>
      </c>
      <c r="J77" s="191" t="str">
        <f t="shared" ref="J77" si="43">IF(H77="","",H77)</f>
        <v>y</v>
      </c>
      <c r="K77" s="192">
        <f t="shared" ref="K77" si="44">IF(I77="","",I77*(1+K$7))</f>
        <v>93636</v>
      </c>
      <c r="L77" s="191" t="str">
        <f t="shared" ref="L77" si="45">IF(J77="","",J77)</f>
        <v>y</v>
      </c>
      <c r="M77" s="192">
        <f t="shared" ref="M77" si="46">IF(K77="","",K77*(1+M$7))</f>
        <v>95508.72</v>
      </c>
      <c r="N77" s="191" t="str">
        <f t="shared" ref="N77" si="47">IF(L77="","",L77)</f>
        <v>y</v>
      </c>
      <c r="O77" s="192">
        <f t="shared" ref="O77" si="48">IF(M77="","",M77*(1+O$7))</f>
        <v>97418.894400000005</v>
      </c>
      <c r="P77" s="191" t="str">
        <f t="shared" ref="P77" si="49">IF(N77="","",N77)</f>
        <v>y</v>
      </c>
      <c r="Q77" s="192">
        <f t="shared" ref="Q77" si="50">IF(O77="","",O77*(1+Q$7))</f>
        <v>99367.272288000007</v>
      </c>
    </row>
    <row r="78" spans="2:17" s="134" customFormat="1" ht="12" outlineLevel="1" x14ac:dyDescent="0.2">
      <c r="B78" s="135"/>
      <c r="C78" s="139"/>
      <c r="D78" s="156" t="s">
        <v>390</v>
      </c>
      <c r="E78" s="191">
        <v>12</v>
      </c>
      <c r="F78" s="191"/>
      <c r="G78" s="192"/>
      <c r="H78" s="191" t="s">
        <v>333</v>
      </c>
      <c r="I78" s="192">
        <v>0</v>
      </c>
      <c r="J78" s="191" t="str">
        <f>IF(H78="","",H78)</f>
        <v>y</v>
      </c>
      <c r="K78" s="192">
        <f>IF(I78="","",I78*(1+K$7))</f>
        <v>0</v>
      </c>
      <c r="L78" s="191" t="str">
        <f>IF(J78="","",J78)</f>
        <v>y</v>
      </c>
      <c r="M78" s="192">
        <f>IF(K78="","",K78*(1+M$7))</f>
        <v>0</v>
      </c>
      <c r="N78" s="191" t="str">
        <f>IF(L78="","",L78)</f>
        <v>y</v>
      </c>
      <c r="O78" s="192">
        <f>IF(M78="","",M78*(1+O$7))</f>
        <v>0</v>
      </c>
      <c r="P78" s="191" t="str">
        <f>IF(N78="","",N78)</f>
        <v>y</v>
      </c>
      <c r="Q78" s="192">
        <f>IF(O78="","",O78*(1+Q$7))</f>
        <v>0</v>
      </c>
    </row>
    <row r="79" spans="2:17" s="134" customFormat="1" ht="12" outlineLevel="1" x14ac:dyDescent="0.2">
      <c r="B79" s="135"/>
      <c r="C79" s="139"/>
      <c r="D79" s="156" t="s">
        <v>391</v>
      </c>
      <c r="E79" s="191">
        <v>12</v>
      </c>
      <c r="F79" s="191" t="s">
        <v>333</v>
      </c>
      <c r="G79" s="192">
        <v>0</v>
      </c>
      <c r="H79" s="191" t="str">
        <f t="shared" ref="H79" si="51">IF(F79="","",F79)</f>
        <v>y</v>
      </c>
      <c r="I79" s="192">
        <f>IF(G79="","",G79*(1+I$7))</f>
        <v>0</v>
      </c>
      <c r="J79" s="191" t="str">
        <f t="shared" ref="J79:J84" si="52">IF(H79="","",H79)</f>
        <v>y</v>
      </c>
      <c r="K79" s="192">
        <f>IF(I79="","",I79*(1+K$7))</f>
        <v>0</v>
      </c>
      <c r="L79" s="191" t="str">
        <f t="shared" ref="L79:L84" si="53">IF(J79="","",J79)</f>
        <v>y</v>
      </c>
      <c r="M79" s="192">
        <f>IF(K79="","",K79*(1+M$7))</f>
        <v>0</v>
      </c>
      <c r="N79" s="191" t="str">
        <f t="shared" ref="N79:N84" si="54">IF(L79="","",L79)</f>
        <v>y</v>
      </c>
      <c r="O79" s="192">
        <f>IF(M79="","",M79*(1+O$7))</f>
        <v>0</v>
      </c>
      <c r="P79" s="191" t="str">
        <f t="shared" ref="P79:P84" si="55">IF(N79="","",N79)</f>
        <v>y</v>
      </c>
      <c r="Q79" s="192">
        <f>IF(O79="","",O79*(1+Q$7))</f>
        <v>0</v>
      </c>
    </row>
    <row r="80" spans="2:17" s="134" customFormat="1" ht="12" outlineLevel="1" x14ac:dyDescent="0.2">
      <c r="B80" s="135"/>
      <c r="C80" s="139"/>
      <c r="D80" s="156" t="s">
        <v>392</v>
      </c>
      <c r="E80" s="191">
        <v>12</v>
      </c>
      <c r="F80" s="191" t="s">
        <v>333</v>
      </c>
      <c r="G80" s="192">
        <v>0</v>
      </c>
      <c r="H80" s="191" t="s">
        <v>333</v>
      </c>
      <c r="I80" s="192">
        <v>72100</v>
      </c>
      <c r="J80" s="191" t="str">
        <f t="shared" si="52"/>
        <v>y</v>
      </c>
      <c r="K80" s="192">
        <f t="shared" ref="K80:K84" si="56">IF(I80="","",I80*(1+K$7))</f>
        <v>73542</v>
      </c>
      <c r="L80" s="191" t="str">
        <f t="shared" si="53"/>
        <v>y</v>
      </c>
      <c r="M80" s="192">
        <f t="shared" ref="M80:M84" si="57">IF(K80="","",K80*(1+M$7))</f>
        <v>75012.84</v>
      </c>
      <c r="N80" s="191" t="str">
        <f t="shared" si="54"/>
        <v>y</v>
      </c>
      <c r="O80" s="192">
        <f t="shared" ref="O80:O84" si="58">IF(M80="","",M80*(1+O$7))</f>
        <v>76513.096799999999</v>
      </c>
      <c r="P80" s="191" t="str">
        <f t="shared" si="55"/>
        <v>y</v>
      </c>
      <c r="Q80" s="192">
        <f t="shared" ref="Q80:Q84" si="59">IF(O80="","",O80*(1+Q$7))</f>
        <v>78043.358735999995</v>
      </c>
    </row>
    <row r="81" spans="2:17" s="134" customFormat="1" ht="12" outlineLevel="1" x14ac:dyDescent="0.2">
      <c r="B81" s="135"/>
      <c r="C81" s="139"/>
      <c r="D81" s="156" t="s">
        <v>392</v>
      </c>
      <c r="E81" s="191">
        <v>12</v>
      </c>
      <c r="F81" s="191"/>
      <c r="G81" s="192"/>
      <c r="H81" s="191" t="str">
        <f t="shared" ref="H81:H84" si="60">IF(F81="","",F81)</f>
        <v/>
      </c>
      <c r="I81" s="192" t="str">
        <f t="shared" ref="I81:I84" si="61">IF(G81="","",G81*(1+I$7))</f>
        <v/>
      </c>
      <c r="J81" s="191"/>
      <c r="K81" s="192"/>
      <c r="L81" s="191" t="s">
        <v>333</v>
      </c>
      <c r="M81" s="192">
        <v>76491</v>
      </c>
      <c r="N81" s="191" t="str">
        <f t="shared" si="54"/>
        <v>y</v>
      </c>
      <c r="O81" s="192">
        <f t="shared" si="58"/>
        <v>78020.820000000007</v>
      </c>
      <c r="P81" s="191" t="str">
        <f t="shared" si="55"/>
        <v>y</v>
      </c>
      <c r="Q81" s="192">
        <f t="shared" si="59"/>
        <v>79581.236400000009</v>
      </c>
    </row>
    <row r="82" spans="2:17" s="134" customFormat="1" ht="12" outlineLevel="1" x14ac:dyDescent="0.2">
      <c r="B82" s="135"/>
      <c r="C82" s="139"/>
      <c r="D82" s="156" t="s">
        <v>392</v>
      </c>
      <c r="E82" s="191">
        <v>12</v>
      </c>
      <c r="F82" s="191"/>
      <c r="G82" s="192"/>
      <c r="H82" s="191" t="str">
        <f t="shared" si="60"/>
        <v/>
      </c>
      <c r="I82" s="192" t="str">
        <f t="shared" si="61"/>
        <v/>
      </c>
      <c r="J82" s="191" t="str">
        <f t="shared" si="52"/>
        <v/>
      </c>
      <c r="K82" s="192" t="str">
        <f t="shared" ref="K82:K83" si="62">IF(I82="","",I82*(1+K$7))</f>
        <v/>
      </c>
      <c r="L82" s="191" t="str">
        <f t="shared" si="53"/>
        <v/>
      </c>
      <c r="M82" s="192" t="str">
        <f t="shared" ref="M82:M83" si="63">IF(K82="","",K82*(1+M$7))</f>
        <v/>
      </c>
      <c r="N82" s="191" t="s">
        <v>350</v>
      </c>
      <c r="O82" s="192">
        <v>90041</v>
      </c>
      <c r="P82" s="191" t="str">
        <f t="shared" si="55"/>
        <v>Y</v>
      </c>
      <c r="Q82" s="192">
        <f t="shared" si="59"/>
        <v>91841.82</v>
      </c>
    </row>
    <row r="83" spans="2:17" s="134" customFormat="1" ht="12" outlineLevel="1" x14ac:dyDescent="0.2">
      <c r="B83" s="135"/>
      <c r="C83" s="139"/>
      <c r="D83" s="139"/>
      <c r="E83" s="191"/>
      <c r="F83" s="191"/>
      <c r="G83" s="192"/>
      <c r="H83" s="191" t="str">
        <f t="shared" si="60"/>
        <v/>
      </c>
      <c r="I83" s="192" t="str">
        <f t="shared" si="61"/>
        <v/>
      </c>
      <c r="J83" s="191" t="str">
        <f t="shared" si="52"/>
        <v/>
      </c>
      <c r="K83" s="192" t="str">
        <f t="shared" si="62"/>
        <v/>
      </c>
      <c r="L83" s="191" t="str">
        <f t="shared" si="53"/>
        <v/>
      </c>
      <c r="M83" s="192" t="str">
        <f t="shared" si="63"/>
        <v/>
      </c>
      <c r="N83" s="191" t="str">
        <f t="shared" si="54"/>
        <v/>
      </c>
      <c r="O83" s="192" t="str">
        <f t="shared" si="58"/>
        <v/>
      </c>
      <c r="P83" s="191" t="str">
        <f t="shared" si="55"/>
        <v/>
      </c>
      <c r="Q83" s="192" t="str">
        <f t="shared" si="59"/>
        <v/>
      </c>
    </row>
    <row r="84" spans="2:17" s="134" customFormat="1" ht="12" outlineLevel="1" x14ac:dyDescent="0.2">
      <c r="B84" s="135"/>
      <c r="C84" s="139"/>
      <c r="D84" s="139"/>
      <c r="E84" s="191"/>
      <c r="F84" s="191"/>
      <c r="G84" s="192"/>
      <c r="H84" s="191" t="str">
        <f t="shared" si="60"/>
        <v/>
      </c>
      <c r="I84" s="192" t="str">
        <f t="shared" si="61"/>
        <v/>
      </c>
      <c r="J84" s="191" t="str">
        <f t="shared" si="52"/>
        <v/>
      </c>
      <c r="K84" s="192" t="str">
        <f t="shared" si="56"/>
        <v/>
      </c>
      <c r="L84" s="191" t="str">
        <f t="shared" si="53"/>
        <v/>
      </c>
      <c r="M84" s="192" t="str">
        <f t="shared" si="57"/>
        <v/>
      </c>
      <c r="N84" s="191" t="str">
        <f t="shared" si="54"/>
        <v/>
      </c>
      <c r="O84" s="192" t="str">
        <f t="shared" si="58"/>
        <v/>
      </c>
      <c r="P84" s="191" t="str">
        <f t="shared" si="55"/>
        <v/>
      </c>
      <c r="Q84" s="192" t="str">
        <f t="shared" si="59"/>
        <v/>
      </c>
    </row>
    <row r="85" spans="2:17" s="134" customFormat="1" ht="6.6" customHeight="1" outlineLevel="1" x14ac:dyDescent="0.2">
      <c r="B85" s="135"/>
      <c r="E85" s="135"/>
      <c r="F85" s="135"/>
      <c r="G85" s="193"/>
      <c r="H85" s="135"/>
      <c r="I85" s="193"/>
      <c r="J85" s="135"/>
      <c r="K85" s="193"/>
      <c r="L85" s="135"/>
      <c r="M85" s="193"/>
      <c r="N85" s="135"/>
      <c r="O85" s="193"/>
      <c r="P85" s="135"/>
      <c r="Q85" s="193"/>
    </row>
    <row r="86" spans="2:17" s="190" customFormat="1" ht="12" x14ac:dyDescent="0.2">
      <c r="B86" s="194"/>
      <c r="C86" s="134" t="str">
        <f>C76</f>
        <v>Salaries: Licensed Admin</v>
      </c>
      <c r="D86" s="194"/>
      <c r="E86" s="195" t="str">
        <f>B76</f>
        <v>0114</v>
      </c>
      <c r="F86" s="196">
        <f>COUNTIF(F77:F85,"y")</f>
        <v>3</v>
      </c>
      <c r="G86" s="197">
        <f>SUBTOTAL(9,G77:G85)</f>
        <v>90000</v>
      </c>
      <c r="H86" s="196">
        <f>COUNTIF(H77:H85,"y")</f>
        <v>4</v>
      </c>
      <c r="I86" s="197">
        <f>SUBTOTAL(9,I77:I85)</f>
        <v>163900</v>
      </c>
      <c r="J86" s="196">
        <f>COUNTIF(J77:J85,"y")</f>
        <v>4</v>
      </c>
      <c r="K86" s="197">
        <f>SUBTOTAL(9,K77:K85)</f>
        <v>167178</v>
      </c>
      <c r="L86" s="196">
        <f>COUNTIF(L77:L85,"y")</f>
        <v>5</v>
      </c>
      <c r="M86" s="197">
        <f>SUBTOTAL(9,M77:M85)</f>
        <v>247012.56</v>
      </c>
      <c r="N86" s="196">
        <f>COUNTIF(N77:N85,"y")</f>
        <v>6</v>
      </c>
      <c r="O86" s="197">
        <f>SUBTOTAL(9,O77:O85)</f>
        <v>341993.8112</v>
      </c>
      <c r="P86" s="196">
        <f>COUNTIF(P77:P85,"y")</f>
        <v>6</v>
      </c>
      <c r="Q86" s="197">
        <f>SUBTOTAL(9,Q77:Q85)</f>
        <v>348833.687424</v>
      </c>
    </row>
    <row r="87" spans="2:17" s="134" customFormat="1" ht="12" outlineLevel="1" x14ac:dyDescent="0.2">
      <c r="B87" s="189" t="s">
        <v>42</v>
      </c>
      <c r="C87" s="190" t="s">
        <v>393</v>
      </c>
      <c r="E87" s="135"/>
      <c r="F87" s="135"/>
      <c r="H87" s="135"/>
      <c r="J87" s="135"/>
      <c r="L87" s="135"/>
      <c r="N87" s="135"/>
      <c r="P87" s="135"/>
    </row>
    <row r="88" spans="2:17" s="134" customFormat="1" ht="12" outlineLevel="1" x14ac:dyDescent="0.2">
      <c r="B88" s="135"/>
      <c r="C88" s="139"/>
      <c r="D88" s="156" t="s">
        <v>394</v>
      </c>
      <c r="E88" s="191">
        <v>12</v>
      </c>
      <c r="F88" s="191" t="s">
        <v>333</v>
      </c>
      <c r="G88" s="192">
        <v>28000</v>
      </c>
      <c r="H88" s="191" t="str">
        <f t="shared" ref="H88:H103" si="64">IF(F88="","",F88)</f>
        <v>y</v>
      </c>
      <c r="I88" s="192">
        <f t="shared" ref="I88:I103" si="65">IF(G88="","",G88*(1+I$7))</f>
        <v>28560</v>
      </c>
      <c r="J88" s="191" t="str">
        <f t="shared" ref="J88:J103" si="66">IF(H88="","",H88)</f>
        <v>y</v>
      </c>
      <c r="K88" s="192">
        <f t="shared" ref="K88:K103" si="67">IF(I88="","",I88*(1+K$7))</f>
        <v>29131.200000000001</v>
      </c>
      <c r="L88" s="191" t="str">
        <f t="shared" ref="L88:L103" si="68">IF(J88="","",J88)</f>
        <v>y</v>
      </c>
      <c r="M88" s="192">
        <f t="shared" ref="M88:M103" si="69">IF(K88="","",K88*(1+M$7))</f>
        <v>29713.824000000001</v>
      </c>
      <c r="N88" s="191" t="str">
        <f t="shared" ref="N88:N103" si="70">IF(L88="","",L88)</f>
        <v>y</v>
      </c>
      <c r="O88" s="192">
        <f t="shared" ref="O88:O103" si="71">IF(M88="","",M88*(1+O$7))</f>
        <v>30308.100480000001</v>
      </c>
      <c r="P88" s="191" t="str">
        <f t="shared" ref="P88:P103" si="72">IF(N88="","",N88)</f>
        <v>y</v>
      </c>
      <c r="Q88" s="192">
        <f t="shared" ref="Q88:Q103" si="73">IF(O88="","",O88*(1+Q$7))</f>
        <v>30914.262489600002</v>
      </c>
    </row>
    <row r="89" spans="2:17" s="134" customFormat="1" ht="12" outlineLevel="1" x14ac:dyDescent="0.2">
      <c r="B89" s="135"/>
      <c r="C89" s="139"/>
      <c r="D89" s="156" t="s">
        <v>395</v>
      </c>
      <c r="E89" s="191">
        <v>12</v>
      </c>
      <c r="F89" s="191"/>
      <c r="G89" s="192">
        <v>0</v>
      </c>
      <c r="H89" s="191" t="str">
        <f>IF(F89="","",F89)</f>
        <v/>
      </c>
      <c r="I89" s="192">
        <v>30000</v>
      </c>
      <c r="J89" s="191" t="str">
        <f>IF(H89="","",H89)</f>
        <v/>
      </c>
      <c r="K89" s="192">
        <f>IF(I89="","",I89*(1+K$7))</f>
        <v>30600</v>
      </c>
      <c r="L89" s="191" t="str">
        <f>IF(J89="","",J89)</f>
        <v/>
      </c>
      <c r="M89" s="192">
        <f>IF(K89="","",K89*(1+M$7))</f>
        <v>31212</v>
      </c>
      <c r="N89" s="191" t="str">
        <f>IF(L89="","",L89)</f>
        <v/>
      </c>
      <c r="O89" s="192">
        <f>IF(M89="","",M89*(1+O$7))</f>
        <v>31836.240000000002</v>
      </c>
      <c r="P89" s="191" t="str">
        <f>IF(N89="","",N89)</f>
        <v/>
      </c>
      <c r="Q89" s="192">
        <f>IF(O89="","",O89*(1+Q$7))</f>
        <v>32472.964800000002</v>
      </c>
    </row>
    <row r="90" spans="2:17" s="134" customFormat="1" ht="12" outlineLevel="1" x14ac:dyDescent="0.2">
      <c r="B90" s="135"/>
      <c r="C90" s="139"/>
      <c r="D90" s="156" t="s">
        <v>395</v>
      </c>
      <c r="E90" s="191">
        <v>12</v>
      </c>
      <c r="F90" s="191"/>
      <c r="G90" s="192"/>
      <c r="H90" s="191" t="str">
        <f>IF(F90="","",F90)</f>
        <v/>
      </c>
      <c r="I90" s="192" t="str">
        <f>IF(G90="","",G90*(1+I$7))</f>
        <v/>
      </c>
      <c r="J90" s="191" t="s">
        <v>333</v>
      </c>
      <c r="K90" s="192">
        <v>31827</v>
      </c>
      <c r="L90" s="191" t="str">
        <f>IF(J90="","",J90)</f>
        <v>y</v>
      </c>
      <c r="M90" s="192">
        <f>IF(K90="","",K90*(1+M$7))</f>
        <v>32463.54</v>
      </c>
      <c r="N90" s="191" t="str">
        <f>IF(L90="","",L90)</f>
        <v>y</v>
      </c>
      <c r="O90" s="192">
        <f>IF(M90="","",M90*(1+O$7))</f>
        <v>33112.810799999999</v>
      </c>
      <c r="P90" s="191" t="str">
        <f>IF(N90="","",N90)</f>
        <v>y</v>
      </c>
      <c r="Q90" s="192">
        <f>IF(O90="","",O90*(1+Q$7))</f>
        <v>33775.067016000001</v>
      </c>
    </row>
    <row r="91" spans="2:17" s="134" customFormat="1" ht="12" outlineLevel="1" x14ac:dyDescent="0.2">
      <c r="B91" s="135"/>
      <c r="C91" s="139"/>
      <c r="D91" s="156"/>
      <c r="E91" s="191"/>
      <c r="F91" s="191"/>
      <c r="G91" s="192"/>
      <c r="H91" s="191"/>
      <c r="I91" s="192"/>
      <c r="J91" s="191"/>
      <c r="K91" s="192"/>
      <c r="L91" s="191"/>
      <c r="M91" s="192"/>
      <c r="N91" s="191"/>
      <c r="O91" s="192"/>
      <c r="P91" s="191"/>
      <c r="Q91" s="192"/>
    </row>
    <row r="92" spans="2:17" s="134" customFormat="1" ht="12" outlineLevel="1" x14ac:dyDescent="0.2">
      <c r="B92" s="135"/>
      <c r="C92" s="139"/>
      <c r="D92" s="156" t="s">
        <v>396</v>
      </c>
      <c r="E92" s="191">
        <v>11</v>
      </c>
      <c r="F92" s="191"/>
      <c r="G92" s="192"/>
      <c r="H92" s="191" t="str">
        <f t="shared" si="64"/>
        <v/>
      </c>
      <c r="I92" s="192">
        <v>30000</v>
      </c>
      <c r="J92" s="191" t="str">
        <f t="shared" si="66"/>
        <v/>
      </c>
      <c r="K92" s="192">
        <f t="shared" si="67"/>
        <v>30600</v>
      </c>
      <c r="L92" s="191" t="str">
        <f t="shared" si="68"/>
        <v/>
      </c>
      <c r="M92" s="192">
        <f t="shared" si="69"/>
        <v>31212</v>
      </c>
      <c r="N92" s="191" t="str">
        <f t="shared" si="70"/>
        <v/>
      </c>
      <c r="O92" s="192">
        <f t="shared" si="71"/>
        <v>31836.240000000002</v>
      </c>
      <c r="P92" s="191" t="str">
        <f t="shared" si="72"/>
        <v/>
      </c>
      <c r="Q92" s="192">
        <f t="shared" si="73"/>
        <v>32472.964800000002</v>
      </c>
    </row>
    <row r="93" spans="2:17" s="134" customFormat="1" ht="12" outlineLevel="1" x14ac:dyDescent="0.2">
      <c r="B93" s="135"/>
      <c r="C93" s="139"/>
      <c r="D93" s="156" t="s">
        <v>396</v>
      </c>
      <c r="E93" s="191">
        <v>11</v>
      </c>
      <c r="F93" s="191"/>
      <c r="G93" s="192"/>
      <c r="H93" s="191" t="str">
        <f t="shared" si="64"/>
        <v/>
      </c>
      <c r="I93" s="192" t="str">
        <f>IF(G93="","",G93*(1+I$7))</f>
        <v/>
      </c>
      <c r="J93" s="191" t="s">
        <v>333</v>
      </c>
      <c r="K93" s="192">
        <f>K92</f>
        <v>30600</v>
      </c>
      <c r="L93" s="191" t="str">
        <f t="shared" si="68"/>
        <v>y</v>
      </c>
      <c r="M93" s="192">
        <f>IF(K93="","",K93*(1+M$7))</f>
        <v>31212</v>
      </c>
      <c r="N93" s="191" t="str">
        <f t="shared" si="70"/>
        <v>y</v>
      </c>
      <c r="O93" s="192">
        <f>IF(M93="","",M93*(1+O$7))</f>
        <v>31836.240000000002</v>
      </c>
      <c r="P93" s="191" t="str">
        <f>IF(N93="","",N93)</f>
        <v>y</v>
      </c>
      <c r="Q93" s="192">
        <f>IF(O93="","",O93*(1+Q$7))</f>
        <v>32472.964800000002</v>
      </c>
    </row>
    <row r="94" spans="2:17" s="134" customFormat="1" ht="12" outlineLevel="1" x14ac:dyDescent="0.2">
      <c r="B94" s="135"/>
      <c r="C94" s="139"/>
      <c r="D94" s="156"/>
      <c r="E94" s="191"/>
      <c r="F94" s="191"/>
      <c r="G94" s="192"/>
      <c r="H94" s="191"/>
      <c r="I94" s="192"/>
      <c r="J94" s="191"/>
      <c r="K94" s="192"/>
      <c r="L94" s="191"/>
      <c r="M94" s="192"/>
      <c r="N94" s="191"/>
      <c r="O94" s="192"/>
      <c r="P94" s="191"/>
      <c r="Q94" s="192"/>
    </row>
    <row r="95" spans="2:17" s="134" customFormat="1" ht="12" outlineLevel="1" x14ac:dyDescent="0.2">
      <c r="B95" s="135"/>
      <c r="C95" s="139"/>
      <c r="D95" s="156" t="s">
        <v>397</v>
      </c>
      <c r="E95" s="191">
        <v>12</v>
      </c>
      <c r="F95" s="191"/>
      <c r="G95" s="192"/>
      <c r="H95" s="191" t="str">
        <f>IF(F95="","",F95)</f>
        <v/>
      </c>
      <c r="I95" s="192" t="str">
        <f>IF(G95="","",G95*(1+I$7))</f>
        <v/>
      </c>
      <c r="J95" s="191" t="str">
        <f>IF(H95="","",H95)</f>
        <v/>
      </c>
      <c r="K95" s="192" t="str">
        <f>IF(I95="","",I95*(1+K$7))</f>
        <v/>
      </c>
      <c r="L95" s="191"/>
      <c r="M95" s="192"/>
      <c r="N95" s="191"/>
      <c r="O95" s="192">
        <v>0</v>
      </c>
      <c r="P95" s="191" t="s">
        <v>333</v>
      </c>
      <c r="Q95" s="192">
        <v>57964</v>
      </c>
    </row>
    <row r="96" spans="2:17" s="134" customFormat="1" ht="12" outlineLevel="1" x14ac:dyDescent="0.2">
      <c r="B96" s="135"/>
      <c r="C96" s="139"/>
      <c r="D96" s="156" t="s">
        <v>398</v>
      </c>
      <c r="E96" s="191">
        <v>12</v>
      </c>
      <c r="F96" s="191"/>
      <c r="G96" s="192">
        <v>0</v>
      </c>
      <c r="H96" s="191" t="str">
        <f t="shared" ref="H96" si="74">IF(F96="","",F96)</f>
        <v/>
      </c>
      <c r="I96" s="192">
        <v>30000</v>
      </c>
      <c r="J96" s="191" t="str">
        <f t="shared" ref="J96" si="75">IF(H96="","",H96)</f>
        <v/>
      </c>
      <c r="K96" s="192">
        <f t="shared" ref="K96" si="76">IF(I96="","",I96*(1+K$7))</f>
        <v>30600</v>
      </c>
      <c r="L96" s="191" t="str">
        <f t="shared" ref="L96" si="77">IF(J96="","",J96)</f>
        <v/>
      </c>
      <c r="M96" s="192">
        <f t="shared" ref="M96" si="78">IF(K96="","",K96*(1+M$7))</f>
        <v>31212</v>
      </c>
      <c r="N96" s="191" t="str">
        <f t="shared" ref="N96" si="79">IF(L96="","",L96)</f>
        <v/>
      </c>
      <c r="O96" s="192">
        <f t="shared" ref="O96" si="80">IF(M96="","",M96*(1+O$7))</f>
        <v>31836.240000000002</v>
      </c>
      <c r="P96" s="191" t="str">
        <f t="shared" si="72"/>
        <v/>
      </c>
      <c r="Q96" s="192">
        <f t="shared" si="73"/>
        <v>32472.964800000002</v>
      </c>
    </row>
    <row r="97" spans="2:17" s="134" customFormat="1" ht="12" outlineLevel="1" x14ac:dyDescent="0.2">
      <c r="B97" s="135"/>
      <c r="C97" s="139"/>
      <c r="D97" s="156" t="s">
        <v>398</v>
      </c>
      <c r="E97" s="191">
        <v>12</v>
      </c>
      <c r="F97" s="191"/>
      <c r="G97" s="192"/>
      <c r="H97" s="191"/>
      <c r="I97" s="192"/>
      <c r="J97" s="191"/>
      <c r="K97" s="192"/>
      <c r="L97" s="191"/>
      <c r="M97" s="192"/>
      <c r="N97" s="191"/>
      <c r="O97" s="192"/>
      <c r="P97" s="191" t="s">
        <v>333</v>
      </c>
      <c r="Q97" s="192">
        <f>Q96</f>
        <v>32472.964800000002</v>
      </c>
    </row>
    <row r="98" spans="2:17" s="134" customFormat="1" ht="12" outlineLevel="1" x14ac:dyDescent="0.2">
      <c r="B98" s="135"/>
      <c r="C98" s="139"/>
      <c r="D98" s="156" t="s">
        <v>399</v>
      </c>
      <c r="E98" s="191">
        <v>11</v>
      </c>
      <c r="F98" s="191"/>
      <c r="G98" s="192">
        <v>0</v>
      </c>
      <c r="H98" s="191" t="s">
        <v>333</v>
      </c>
      <c r="I98" s="192">
        <v>36050</v>
      </c>
      <c r="J98" s="191" t="str">
        <f t="shared" si="66"/>
        <v>y</v>
      </c>
      <c r="K98" s="192">
        <f t="shared" si="67"/>
        <v>36771</v>
      </c>
      <c r="L98" s="191" t="str">
        <f t="shared" si="68"/>
        <v>y</v>
      </c>
      <c r="M98" s="192">
        <f t="shared" si="69"/>
        <v>37506.42</v>
      </c>
      <c r="N98" s="191" t="str">
        <f t="shared" si="70"/>
        <v>y</v>
      </c>
      <c r="O98" s="192">
        <f t="shared" si="71"/>
        <v>38256.5484</v>
      </c>
      <c r="P98" s="191" t="str">
        <f t="shared" si="72"/>
        <v>y</v>
      </c>
      <c r="Q98" s="192">
        <f t="shared" si="73"/>
        <v>39021.679367999997</v>
      </c>
    </row>
    <row r="99" spans="2:17" s="134" customFormat="1" ht="12" outlineLevel="1" x14ac:dyDescent="0.2">
      <c r="B99" s="135"/>
      <c r="C99" s="139"/>
      <c r="D99" s="156" t="s">
        <v>400</v>
      </c>
      <c r="E99" s="191">
        <v>12</v>
      </c>
      <c r="F99" s="191"/>
      <c r="G99" s="192"/>
      <c r="H99" s="191"/>
      <c r="I99" s="192">
        <v>0</v>
      </c>
      <c r="J99" s="191"/>
      <c r="K99" s="192"/>
      <c r="L99" s="191" t="s">
        <v>333</v>
      </c>
      <c r="M99" s="192">
        <v>0</v>
      </c>
      <c r="N99" s="191" t="str">
        <f t="shared" si="70"/>
        <v>y</v>
      </c>
      <c r="O99" s="192">
        <f t="shared" si="71"/>
        <v>0</v>
      </c>
      <c r="P99" s="191" t="str">
        <f t="shared" si="72"/>
        <v>y</v>
      </c>
      <c r="Q99" s="192">
        <f t="shared" si="73"/>
        <v>0</v>
      </c>
    </row>
    <row r="100" spans="2:17" s="134" customFormat="1" ht="12" outlineLevel="1" x14ac:dyDescent="0.2">
      <c r="B100" s="135"/>
      <c r="C100" s="139"/>
      <c r="D100" s="139"/>
      <c r="E100" s="191"/>
      <c r="F100" s="191"/>
      <c r="G100" s="192"/>
      <c r="H100" s="191" t="str">
        <f t="shared" ref="H100:H101" si="81">IF(F100="","",F100)</f>
        <v/>
      </c>
      <c r="I100" s="192" t="str">
        <f t="shared" ref="I100:I101" si="82">IF(G100="","",G100*(1+I$7))</f>
        <v/>
      </c>
      <c r="J100" s="191" t="str">
        <f t="shared" ref="J100:J101" si="83">IF(H100="","",H100)</f>
        <v/>
      </c>
      <c r="K100" s="192" t="str">
        <f t="shared" ref="K100:K101" si="84">IF(I100="","",I100*(1+K$7))</f>
        <v/>
      </c>
      <c r="L100" s="191" t="str">
        <f t="shared" ref="L100:L101" si="85">IF(J100="","",J100)</f>
        <v/>
      </c>
      <c r="M100" s="192" t="str">
        <f t="shared" ref="M100:M101" si="86">IF(K100="","",K100*(1+M$7))</f>
        <v/>
      </c>
      <c r="N100" s="191" t="str">
        <f t="shared" si="70"/>
        <v/>
      </c>
      <c r="O100" s="192" t="str">
        <f t="shared" si="71"/>
        <v/>
      </c>
      <c r="P100" s="191" t="str">
        <f t="shared" si="72"/>
        <v/>
      </c>
      <c r="Q100" s="192" t="str">
        <f t="shared" si="73"/>
        <v/>
      </c>
    </row>
    <row r="101" spans="2:17" s="134" customFormat="1" ht="12" outlineLevel="1" x14ac:dyDescent="0.2">
      <c r="B101" s="135"/>
      <c r="C101" s="139"/>
      <c r="D101" s="139"/>
      <c r="E101" s="191"/>
      <c r="F101" s="191"/>
      <c r="G101" s="192"/>
      <c r="H101" s="191" t="str">
        <f t="shared" si="81"/>
        <v/>
      </c>
      <c r="I101" s="192" t="str">
        <f t="shared" si="82"/>
        <v/>
      </c>
      <c r="J101" s="191" t="str">
        <f t="shared" si="83"/>
        <v/>
      </c>
      <c r="K101" s="192" t="str">
        <f t="shared" si="84"/>
        <v/>
      </c>
      <c r="L101" s="191" t="str">
        <f t="shared" si="85"/>
        <v/>
      </c>
      <c r="M101" s="192" t="str">
        <f t="shared" si="86"/>
        <v/>
      </c>
      <c r="N101" s="191" t="str">
        <f t="shared" si="70"/>
        <v/>
      </c>
      <c r="O101" s="192" t="str">
        <f t="shared" si="71"/>
        <v/>
      </c>
      <c r="P101" s="191" t="str">
        <f t="shared" si="72"/>
        <v/>
      </c>
      <c r="Q101" s="192" t="str">
        <f t="shared" si="73"/>
        <v/>
      </c>
    </row>
    <row r="102" spans="2:17" s="134" customFormat="1" ht="12" outlineLevel="1" x14ac:dyDescent="0.2">
      <c r="B102" s="135"/>
      <c r="C102" s="139"/>
      <c r="D102" s="139"/>
      <c r="E102" s="191"/>
      <c r="F102" s="191"/>
      <c r="G102" s="192"/>
      <c r="H102" s="191" t="str">
        <f t="shared" si="64"/>
        <v/>
      </c>
      <c r="I102" s="192" t="str">
        <f t="shared" si="65"/>
        <v/>
      </c>
      <c r="J102" s="191" t="str">
        <f t="shared" si="66"/>
        <v/>
      </c>
      <c r="K102" s="192" t="str">
        <f t="shared" si="67"/>
        <v/>
      </c>
      <c r="L102" s="191" t="str">
        <f t="shared" si="68"/>
        <v/>
      </c>
      <c r="M102" s="192" t="str">
        <f t="shared" si="69"/>
        <v/>
      </c>
      <c r="N102" s="191" t="str">
        <f t="shared" si="70"/>
        <v/>
      </c>
      <c r="O102" s="192" t="str">
        <f t="shared" si="71"/>
        <v/>
      </c>
      <c r="P102" s="191" t="str">
        <f t="shared" si="72"/>
        <v/>
      </c>
      <c r="Q102" s="192" t="str">
        <f t="shared" si="73"/>
        <v/>
      </c>
    </row>
    <row r="103" spans="2:17" s="134" customFormat="1" ht="12" outlineLevel="1" x14ac:dyDescent="0.2">
      <c r="B103" s="135"/>
      <c r="C103" s="139"/>
      <c r="D103" s="139"/>
      <c r="E103" s="191"/>
      <c r="F103" s="191"/>
      <c r="G103" s="192"/>
      <c r="H103" s="191" t="str">
        <f t="shared" si="64"/>
        <v/>
      </c>
      <c r="I103" s="192" t="str">
        <f t="shared" si="65"/>
        <v/>
      </c>
      <c r="J103" s="191" t="str">
        <f t="shared" si="66"/>
        <v/>
      </c>
      <c r="K103" s="192" t="str">
        <f t="shared" si="67"/>
        <v/>
      </c>
      <c r="L103" s="191" t="str">
        <f t="shared" si="68"/>
        <v/>
      </c>
      <c r="M103" s="192" t="str">
        <f t="shared" si="69"/>
        <v/>
      </c>
      <c r="N103" s="191" t="str">
        <f t="shared" si="70"/>
        <v/>
      </c>
      <c r="O103" s="192" t="str">
        <f t="shared" si="71"/>
        <v/>
      </c>
      <c r="P103" s="191" t="str">
        <f t="shared" si="72"/>
        <v/>
      </c>
      <c r="Q103" s="192" t="str">
        <f t="shared" si="73"/>
        <v/>
      </c>
    </row>
    <row r="104" spans="2:17" s="134" customFormat="1" ht="6.6" customHeight="1" outlineLevel="1" x14ac:dyDescent="0.2">
      <c r="B104" s="135"/>
      <c r="E104" s="135"/>
      <c r="F104" s="135"/>
      <c r="G104" s="193"/>
      <c r="H104" s="135"/>
      <c r="I104" s="193"/>
      <c r="J104" s="135"/>
      <c r="K104" s="193"/>
      <c r="L104" s="135"/>
      <c r="M104" s="193"/>
      <c r="N104" s="135"/>
      <c r="O104" s="193"/>
      <c r="P104" s="135"/>
      <c r="Q104" s="193"/>
    </row>
    <row r="105" spans="2:17" s="190" customFormat="1" ht="12" x14ac:dyDescent="0.2">
      <c r="B105" s="194"/>
      <c r="C105" s="134" t="str">
        <f>C87</f>
        <v>Salaries: Other Classified/Support Staff</v>
      </c>
      <c r="D105" s="194"/>
      <c r="E105" s="195" t="str">
        <f>B87</f>
        <v>0117</v>
      </c>
      <c r="F105" s="196">
        <f>COUNTIF(F88:F104,"y")</f>
        <v>1</v>
      </c>
      <c r="G105" s="197">
        <f>SUBTOTAL(9,G88:G104)</f>
        <v>28000</v>
      </c>
      <c r="H105" s="196">
        <f>COUNTIF(H88:H104,"y")</f>
        <v>2</v>
      </c>
      <c r="I105" s="197">
        <f>SUBTOTAL(9,I88:I104)</f>
        <v>154610</v>
      </c>
      <c r="J105" s="196">
        <f>COUNTIF(J88:J104,"y")</f>
        <v>4</v>
      </c>
      <c r="K105" s="197">
        <f>SUBTOTAL(9,K88:K104)</f>
        <v>220129.2</v>
      </c>
      <c r="L105" s="196">
        <f>COUNTIF(L88:L104,"y")</f>
        <v>5</v>
      </c>
      <c r="M105" s="197">
        <f>SUBTOTAL(9,M88:M104)</f>
        <v>224531.78399999999</v>
      </c>
      <c r="N105" s="196">
        <f>COUNTIF(N88:N104,"y")</f>
        <v>5</v>
      </c>
      <c r="O105" s="197">
        <f>SUBTOTAL(9,O88:O104)</f>
        <v>229022.41967999999</v>
      </c>
      <c r="P105" s="196">
        <f>COUNTIF(P88:P104,"y")</f>
        <v>7</v>
      </c>
      <c r="Q105" s="197">
        <f>SUBTOTAL(9,Q88:Q104)</f>
        <v>324039.83287360007</v>
      </c>
    </row>
    <row r="106" spans="2:17" s="134" customFormat="1" ht="12" outlineLevel="1" x14ac:dyDescent="0.2">
      <c r="B106" s="189" t="s">
        <v>44</v>
      </c>
      <c r="C106" s="190" t="s">
        <v>401</v>
      </c>
      <c r="E106" s="135"/>
      <c r="F106" s="135"/>
      <c r="H106" s="135"/>
      <c r="J106" s="135"/>
      <c r="L106" s="135"/>
      <c r="N106" s="135"/>
      <c r="P106" s="135"/>
    </row>
    <row r="107" spans="2:17" s="134" customFormat="1" ht="12" outlineLevel="1" x14ac:dyDescent="0.2">
      <c r="B107" s="135"/>
      <c r="C107" s="139"/>
      <c r="D107" s="139"/>
      <c r="E107" s="191"/>
      <c r="F107" s="191"/>
      <c r="G107" s="192"/>
      <c r="H107" s="191" t="str">
        <f>IF(F107="","",F107)</f>
        <v/>
      </c>
      <c r="I107" s="192" t="str">
        <f>IF(G107="","",G107*(1+I$7))</f>
        <v/>
      </c>
      <c r="J107" s="191" t="str">
        <f>IF(H107="","",H107)</f>
        <v/>
      </c>
      <c r="K107" s="192" t="str">
        <f>IF(I107="","",I107*(1+K$7))</f>
        <v/>
      </c>
      <c r="L107" s="191" t="str">
        <f>IF(J107="","",J107)</f>
        <v/>
      </c>
      <c r="M107" s="192" t="str">
        <f>IF(K107="","",K107*(1+M$7))</f>
        <v/>
      </c>
      <c r="N107" s="191" t="str">
        <f>IF(L107="","",L107)</f>
        <v/>
      </c>
      <c r="O107" s="192" t="str">
        <f>IF(M107="","",M107*(1+O$7))</f>
        <v/>
      </c>
      <c r="P107" s="191" t="str">
        <f>IF(N107="","",N107)</f>
        <v/>
      </c>
      <c r="Q107" s="192" t="str">
        <f>IF(O107="","",O107*(1+Q$7))</f>
        <v/>
      </c>
    </row>
    <row r="108" spans="2:17" s="134" customFormat="1" ht="12" outlineLevel="1" x14ac:dyDescent="0.2">
      <c r="B108" s="135"/>
      <c r="C108" s="139"/>
      <c r="D108" s="139"/>
      <c r="E108" s="191"/>
      <c r="F108" s="191"/>
      <c r="G108" s="192"/>
      <c r="H108" s="191" t="str">
        <f t="shared" ref="H108:H115" si="87">IF(F108="","",F108)</f>
        <v/>
      </c>
      <c r="I108" s="192" t="str">
        <f t="shared" ref="I108:I126" si="88">IF(G108="","",G108*(1+I$7))</f>
        <v/>
      </c>
      <c r="J108" s="191" t="str">
        <f t="shared" ref="J108:J115" si="89">IF(H108="","",H108)</f>
        <v/>
      </c>
      <c r="K108" s="192" t="str">
        <f t="shared" ref="K108:K126" si="90">IF(I108="","",I108*(1+K$7))</f>
        <v/>
      </c>
      <c r="L108" s="191" t="str">
        <f t="shared" ref="L108:L115" si="91">IF(J108="","",J108)</f>
        <v/>
      </c>
      <c r="M108" s="192" t="str">
        <f t="shared" ref="M108:M126" si="92">IF(K108="","",K108*(1+M$7))</f>
        <v/>
      </c>
      <c r="N108" s="191" t="str">
        <f t="shared" ref="N108:N115" si="93">IF(L108="","",L108)</f>
        <v/>
      </c>
      <c r="O108" s="192" t="str">
        <f t="shared" ref="O108:O110" si="94">IF(M108="","",M108*(1+O$7))</f>
        <v/>
      </c>
      <c r="P108" s="191" t="str">
        <f t="shared" ref="P108:P115" si="95">IF(N108="","",N108)</f>
        <v/>
      </c>
      <c r="Q108" s="192" t="str">
        <f t="shared" ref="Q108:Q110" si="96">IF(O108="","",O108*(1+Q$7))</f>
        <v/>
      </c>
    </row>
    <row r="109" spans="2:17" s="134" customFormat="1" ht="12" outlineLevel="1" x14ac:dyDescent="0.2">
      <c r="B109" s="135"/>
      <c r="C109" s="139"/>
      <c r="D109" s="139"/>
      <c r="E109" s="191"/>
      <c r="F109" s="191"/>
      <c r="G109" s="192"/>
      <c r="H109" s="191" t="str">
        <f t="shared" si="87"/>
        <v/>
      </c>
      <c r="I109" s="192" t="str">
        <f t="shared" si="88"/>
        <v/>
      </c>
      <c r="J109" s="191" t="str">
        <f t="shared" si="89"/>
        <v/>
      </c>
      <c r="K109" s="192" t="str">
        <f t="shared" si="90"/>
        <v/>
      </c>
      <c r="L109" s="191" t="str">
        <f t="shared" si="91"/>
        <v/>
      </c>
      <c r="M109" s="192" t="str">
        <f t="shared" si="92"/>
        <v/>
      </c>
      <c r="N109" s="191" t="str">
        <f t="shared" si="93"/>
        <v/>
      </c>
      <c r="O109" s="192" t="str">
        <f t="shared" si="94"/>
        <v/>
      </c>
      <c r="P109" s="191" t="str">
        <f t="shared" si="95"/>
        <v/>
      </c>
      <c r="Q109" s="192" t="str">
        <f t="shared" si="96"/>
        <v/>
      </c>
    </row>
    <row r="110" spans="2:17" s="134" customFormat="1" ht="12" outlineLevel="1" x14ac:dyDescent="0.2">
      <c r="B110" s="135"/>
      <c r="C110" s="139"/>
      <c r="D110" s="139"/>
      <c r="E110" s="191"/>
      <c r="F110" s="191"/>
      <c r="G110" s="192"/>
      <c r="H110" s="191" t="str">
        <f t="shared" si="87"/>
        <v/>
      </c>
      <c r="I110" s="192" t="str">
        <f t="shared" si="88"/>
        <v/>
      </c>
      <c r="J110" s="191" t="str">
        <f t="shared" si="89"/>
        <v/>
      </c>
      <c r="K110" s="192" t="str">
        <f t="shared" si="90"/>
        <v/>
      </c>
      <c r="L110" s="191" t="str">
        <f t="shared" si="91"/>
        <v/>
      </c>
      <c r="M110" s="192" t="str">
        <f t="shared" si="92"/>
        <v/>
      </c>
      <c r="N110" s="191" t="str">
        <f t="shared" si="93"/>
        <v/>
      </c>
      <c r="O110" s="192" t="str">
        <f t="shared" si="94"/>
        <v/>
      </c>
      <c r="P110" s="191" t="str">
        <f t="shared" si="95"/>
        <v/>
      </c>
      <c r="Q110" s="192" t="str">
        <f t="shared" si="96"/>
        <v/>
      </c>
    </row>
    <row r="111" spans="2:17" s="134" customFormat="1" ht="12" outlineLevel="1" x14ac:dyDescent="0.2">
      <c r="B111" s="135"/>
      <c r="C111" s="139"/>
      <c r="D111" s="139"/>
      <c r="E111" s="191"/>
      <c r="F111" s="191"/>
      <c r="G111" s="192"/>
      <c r="H111" s="191" t="str">
        <f t="shared" si="87"/>
        <v/>
      </c>
      <c r="I111" s="192" t="str">
        <f t="shared" si="88"/>
        <v/>
      </c>
      <c r="J111" s="191" t="str">
        <f t="shared" si="89"/>
        <v/>
      </c>
      <c r="K111" s="192" t="str">
        <f t="shared" si="90"/>
        <v/>
      </c>
      <c r="L111" s="191" t="str">
        <f t="shared" si="91"/>
        <v/>
      </c>
      <c r="M111" s="192" t="str">
        <f t="shared" si="92"/>
        <v/>
      </c>
      <c r="N111" s="191" t="str">
        <f t="shared" si="93"/>
        <v/>
      </c>
      <c r="O111" s="192" t="str">
        <f>IF(M111="","",M111*(1+O$7))</f>
        <v/>
      </c>
      <c r="P111" s="191" t="str">
        <f t="shared" si="95"/>
        <v/>
      </c>
      <c r="Q111" s="192" t="str">
        <f>IF(O111="","",O111*(1+Q$7))</f>
        <v/>
      </c>
    </row>
    <row r="112" spans="2:17" s="134" customFormat="1" ht="12" outlineLevel="1" x14ac:dyDescent="0.2">
      <c r="B112" s="135"/>
      <c r="C112" s="139"/>
      <c r="D112" s="139"/>
      <c r="E112" s="191"/>
      <c r="F112" s="191"/>
      <c r="G112" s="192"/>
      <c r="H112" s="191" t="str">
        <f t="shared" si="87"/>
        <v/>
      </c>
      <c r="I112" s="192" t="str">
        <f t="shared" si="88"/>
        <v/>
      </c>
      <c r="J112" s="191" t="str">
        <f t="shared" si="89"/>
        <v/>
      </c>
      <c r="K112" s="192" t="str">
        <f t="shared" si="90"/>
        <v/>
      </c>
      <c r="L112" s="191" t="str">
        <f t="shared" si="91"/>
        <v/>
      </c>
      <c r="M112" s="192" t="str">
        <f t="shared" si="92"/>
        <v/>
      </c>
      <c r="N112" s="191" t="str">
        <f t="shared" si="93"/>
        <v/>
      </c>
      <c r="O112" s="192" t="str">
        <f t="shared" ref="O112:O126" si="97">IF(M112="","",M112*(1+O$7))</f>
        <v/>
      </c>
      <c r="P112" s="191" t="str">
        <f t="shared" si="95"/>
        <v/>
      </c>
      <c r="Q112" s="192" t="str">
        <f t="shared" ref="Q112:Q126" si="98">IF(O112="","",O112*(1+Q$7))</f>
        <v/>
      </c>
    </row>
    <row r="113" spans="2:17" s="134" customFormat="1" ht="12" outlineLevel="1" x14ac:dyDescent="0.2">
      <c r="B113" s="135"/>
      <c r="C113" s="139"/>
      <c r="D113" s="139"/>
      <c r="E113" s="191"/>
      <c r="F113" s="191"/>
      <c r="G113" s="192"/>
      <c r="H113" s="191" t="str">
        <f t="shared" si="87"/>
        <v/>
      </c>
      <c r="I113" s="192" t="str">
        <f t="shared" si="88"/>
        <v/>
      </c>
      <c r="J113" s="191" t="str">
        <f t="shared" si="89"/>
        <v/>
      </c>
      <c r="K113" s="192" t="str">
        <f t="shared" si="90"/>
        <v/>
      </c>
      <c r="L113" s="191" t="str">
        <f t="shared" si="91"/>
        <v/>
      </c>
      <c r="M113" s="192" t="str">
        <f t="shared" si="92"/>
        <v/>
      </c>
      <c r="N113" s="191" t="str">
        <f t="shared" si="93"/>
        <v/>
      </c>
      <c r="O113" s="192" t="str">
        <f t="shared" si="97"/>
        <v/>
      </c>
      <c r="P113" s="191" t="str">
        <f t="shared" si="95"/>
        <v/>
      </c>
      <c r="Q113" s="192" t="str">
        <f t="shared" si="98"/>
        <v/>
      </c>
    </row>
    <row r="114" spans="2:17" s="134" customFormat="1" ht="12" outlineLevel="1" x14ac:dyDescent="0.2">
      <c r="B114" s="135"/>
      <c r="C114" s="139"/>
      <c r="D114" s="139"/>
      <c r="E114" s="191"/>
      <c r="F114" s="191"/>
      <c r="G114" s="192"/>
      <c r="H114" s="191" t="str">
        <f t="shared" si="87"/>
        <v/>
      </c>
      <c r="I114" s="192" t="str">
        <f t="shared" si="88"/>
        <v/>
      </c>
      <c r="J114" s="191" t="str">
        <f t="shared" si="89"/>
        <v/>
      </c>
      <c r="K114" s="192" t="str">
        <f t="shared" si="90"/>
        <v/>
      </c>
      <c r="L114" s="191" t="str">
        <f t="shared" si="91"/>
        <v/>
      </c>
      <c r="M114" s="192" t="str">
        <f t="shared" si="92"/>
        <v/>
      </c>
      <c r="N114" s="191" t="str">
        <f t="shared" si="93"/>
        <v/>
      </c>
      <c r="O114" s="192" t="str">
        <f t="shared" si="97"/>
        <v/>
      </c>
      <c r="P114" s="191" t="str">
        <f t="shared" si="95"/>
        <v/>
      </c>
      <c r="Q114" s="192" t="str">
        <f t="shared" si="98"/>
        <v/>
      </c>
    </row>
    <row r="115" spans="2:17" s="134" customFormat="1" ht="12" outlineLevel="1" x14ac:dyDescent="0.2">
      <c r="B115" s="135"/>
      <c r="C115" s="139"/>
      <c r="D115" s="139"/>
      <c r="E115" s="191"/>
      <c r="F115" s="191"/>
      <c r="G115" s="192"/>
      <c r="H115" s="191" t="str">
        <f t="shared" si="87"/>
        <v/>
      </c>
      <c r="I115" s="192" t="str">
        <f t="shared" si="88"/>
        <v/>
      </c>
      <c r="J115" s="191" t="str">
        <f t="shared" si="89"/>
        <v/>
      </c>
      <c r="K115" s="192" t="str">
        <f t="shared" si="90"/>
        <v/>
      </c>
      <c r="L115" s="191" t="str">
        <f t="shared" si="91"/>
        <v/>
      </c>
      <c r="M115" s="192" t="str">
        <f t="shared" si="92"/>
        <v/>
      </c>
      <c r="N115" s="191" t="str">
        <f t="shared" si="93"/>
        <v/>
      </c>
      <c r="O115" s="192" t="str">
        <f t="shared" si="97"/>
        <v/>
      </c>
      <c r="P115" s="191" t="str">
        <f t="shared" si="95"/>
        <v/>
      </c>
      <c r="Q115" s="192" t="str">
        <f t="shared" si="98"/>
        <v/>
      </c>
    </row>
    <row r="116" spans="2:17" s="134" customFormat="1" ht="12" outlineLevel="1" x14ac:dyDescent="0.2">
      <c r="B116" s="135"/>
      <c r="C116" s="139"/>
      <c r="D116" s="139"/>
      <c r="E116" s="191"/>
      <c r="F116" s="191"/>
      <c r="G116" s="192"/>
      <c r="H116" s="191" t="str">
        <f>IF(F116="","",F116)</f>
        <v/>
      </c>
      <c r="I116" s="192" t="str">
        <f t="shared" si="88"/>
        <v/>
      </c>
      <c r="J116" s="191" t="str">
        <f>IF(H116="","",H116)</f>
        <v/>
      </c>
      <c r="K116" s="192" t="str">
        <f t="shared" si="90"/>
        <v/>
      </c>
      <c r="L116" s="191" t="str">
        <f>IF(J116="","",J116)</f>
        <v/>
      </c>
      <c r="M116" s="192" t="str">
        <f t="shared" si="92"/>
        <v/>
      </c>
      <c r="N116" s="191" t="str">
        <f>IF(L116="","",L116)</f>
        <v/>
      </c>
      <c r="O116" s="192" t="str">
        <f t="shared" si="97"/>
        <v/>
      </c>
      <c r="P116" s="191" t="str">
        <f>IF(N116="","",N116)</f>
        <v/>
      </c>
      <c r="Q116" s="192" t="str">
        <f t="shared" si="98"/>
        <v/>
      </c>
    </row>
    <row r="117" spans="2:17" s="134" customFormat="1" ht="12" outlineLevel="1" x14ac:dyDescent="0.2">
      <c r="B117" s="135"/>
      <c r="C117" s="139"/>
      <c r="D117" s="139"/>
      <c r="E117" s="191"/>
      <c r="F117" s="191"/>
      <c r="G117" s="192"/>
      <c r="H117" s="191" t="str">
        <f>IF(F117="","",F117)</f>
        <v/>
      </c>
      <c r="I117" s="192" t="str">
        <f t="shared" si="88"/>
        <v/>
      </c>
      <c r="J117" s="191" t="str">
        <f>IF(H117="","",H117)</f>
        <v/>
      </c>
      <c r="K117" s="192" t="str">
        <f t="shared" si="90"/>
        <v/>
      </c>
      <c r="L117" s="191" t="str">
        <f>IF(J117="","",J117)</f>
        <v/>
      </c>
      <c r="M117" s="192" t="str">
        <f t="shared" si="92"/>
        <v/>
      </c>
      <c r="N117" s="191" t="str">
        <f>IF(L117="","",L117)</f>
        <v/>
      </c>
      <c r="O117" s="192" t="str">
        <f t="shared" si="97"/>
        <v/>
      </c>
      <c r="P117" s="191" t="str">
        <f>IF(N117="","",N117)</f>
        <v/>
      </c>
      <c r="Q117" s="192" t="str">
        <f t="shared" si="98"/>
        <v/>
      </c>
    </row>
    <row r="118" spans="2:17" s="134" customFormat="1" ht="12" outlineLevel="1" x14ac:dyDescent="0.2">
      <c r="B118" s="135"/>
      <c r="C118" s="139"/>
      <c r="D118" s="139"/>
      <c r="E118" s="191"/>
      <c r="F118" s="191"/>
      <c r="G118" s="192"/>
      <c r="H118" s="191" t="str">
        <f t="shared" ref="H118:H126" si="99">IF(F118="","",F118)</f>
        <v/>
      </c>
      <c r="I118" s="192" t="str">
        <f t="shared" si="88"/>
        <v/>
      </c>
      <c r="J118" s="191" t="str">
        <f t="shared" ref="J118:J126" si="100">IF(H118="","",H118)</f>
        <v/>
      </c>
      <c r="K118" s="192" t="str">
        <f t="shared" si="90"/>
        <v/>
      </c>
      <c r="L118" s="191" t="str">
        <f t="shared" ref="L118:L126" si="101">IF(J118="","",J118)</f>
        <v/>
      </c>
      <c r="M118" s="192" t="str">
        <f t="shared" si="92"/>
        <v/>
      </c>
      <c r="N118" s="191" t="str">
        <f t="shared" ref="N118:N126" si="102">IF(L118="","",L118)</f>
        <v/>
      </c>
      <c r="O118" s="192" t="str">
        <f t="shared" si="97"/>
        <v/>
      </c>
      <c r="P118" s="191" t="str">
        <f t="shared" ref="P118:P126" si="103">IF(N118="","",N118)</f>
        <v/>
      </c>
      <c r="Q118" s="192" t="str">
        <f t="shared" si="98"/>
        <v/>
      </c>
    </row>
    <row r="119" spans="2:17" s="134" customFormat="1" ht="12" outlineLevel="1" x14ac:dyDescent="0.2">
      <c r="B119" s="135"/>
      <c r="C119" s="139"/>
      <c r="D119" s="139"/>
      <c r="E119" s="191"/>
      <c r="F119" s="191"/>
      <c r="G119" s="192"/>
      <c r="H119" s="191" t="str">
        <f t="shared" si="99"/>
        <v/>
      </c>
      <c r="I119" s="192" t="str">
        <f t="shared" si="88"/>
        <v/>
      </c>
      <c r="J119" s="191" t="str">
        <f t="shared" si="100"/>
        <v/>
      </c>
      <c r="K119" s="192" t="str">
        <f t="shared" si="90"/>
        <v/>
      </c>
      <c r="L119" s="191" t="str">
        <f t="shared" si="101"/>
        <v/>
      </c>
      <c r="M119" s="192" t="str">
        <f t="shared" si="92"/>
        <v/>
      </c>
      <c r="N119" s="191" t="str">
        <f t="shared" si="102"/>
        <v/>
      </c>
      <c r="O119" s="192" t="str">
        <f t="shared" si="97"/>
        <v/>
      </c>
      <c r="P119" s="191" t="str">
        <f t="shared" si="103"/>
        <v/>
      </c>
      <c r="Q119" s="192" t="str">
        <f t="shared" si="98"/>
        <v/>
      </c>
    </row>
    <row r="120" spans="2:17" s="134" customFormat="1" ht="12" outlineLevel="1" x14ac:dyDescent="0.2">
      <c r="B120" s="135"/>
      <c r="C120" s="139"/>
      <c r="D120" s="139"/>
      <c r="E120" s="191"/>
      <c r="F120" s="191"/>
      <c r="G120" s="192"/>
      <c r="H120" s="191" t="str">
        <f t="shared" si="99"/>
        <v/>
      </c>
      <c r="I120" s="192" t="str">
        <f t="shared" si="88"/>
        <v/>
      </c>
      <c r="J120" s="191" t="str">
        <f t="shared" si="100"/>
        <v/>
      </c>
      <c r="K120" s="192" t="str">
        <f t="shared" si="90"/>
        <v/>
      </c>
      <c r="L120" s="191" t="str">
        <f t="shared" si="101"/>
        <v/>
      </c>
      <c r="M120" s="192" t="str">
        <f t="shared" si="92"/>
        <v/>
      </c>
      <c r="N120" s="191" t="str">
        <f t="shared" si="102"/>
        <v/>
      </c>
      <c r="O120" s="192" t="str">
        <f t="shared" si="97"/>
        <v/>
      </c>
      <c r="P120" s="191" t="str">
        <f t="shared" si="103"/>
        <v/>
      </c>
      <c r="Q120" s="192" t="str">
        <f t="shared" si="98"/>
        <v/>
      </c>
    </row>
    <row r="121" spans="2:17" s="134" customFormat="1" ht="12" outlineLevel="1" x14ac:dyDescent="0.2">
      <c r="B121" s="135"/>
      <c r="C121" s="139"/>
      <c r="D121" s="139"/>
      <c r="E121" s="191"/>
      <c r="F121" s="191"/>
      <c r="G121" s="192"/>
      <c r="H121" s="191" t="str">
        <f t="shared" si="99"/>
        <v/>
      </c>
      <c r="I121" s="192" t="str">
        <f t="shared" si="88"/>
        <v/>
      </c>
      <c r="J121" s="191" t="str">
        <f t="shared" si="100"/>
        <v/>
      </c>
      <c r="K121" s="192" t="str">
        <f t="shared" si="90"/>
        <v/>
      </c>
      <c r="L121" s="191" t="str">
        <f t="shared" si="101"/>
        <v/>
      </c>
      <c r="M121" s="192" t="str">
        <f t="shared" si="92"/>
        <v/>
      </c>
      <c r="N121" s="191" t="str">
        <f t="shared" si="102"/>
        <v/>
      </c>
      <c r="O121" s="192" t="str">
        <f t="shared" si="97"/>
        <v/>
      </c>
      <c r="P121" s="191" t="str">
        <f t="shared" si="103"/>
        <v/>
      </c>
      <c r="Q121" s="192" t="str">
        <f t="shared" si="98"/>
        <v/>
      </c>
    </row>
    <row r="122" spans="2:17" s="134" customFormat="1" ht="12" outlineLevel="1" x14ac:dyDescent="0.2">
      <c r="B122" s="135"/>
      <c r="C122" s="139"/>
      <c r="D122" s="139"/>
      <c r="E122" s="191"/>
      <c r="F122" s="191"/>
      <c r="G122" s="192"/>
      <c r="H122" s="191" t="str">
        <f t="shared" si="99"/>
        <v/>
      </c>
      <c r="I122" s="192" t="str">
        <f t="shared" si="88"/>
        <v/>
      </c>
      <c r="J122" s="191" t="str">
        <f t="shared" si="100"/>
        <v/>
      </c>
      <c r="K122" s="192" t="str">
        <f t="shared" si="90"/>
        <v/>
      </c>
      <c r="L122" s="191" t="str">
        <f t="shared" si="101"/>
        <v/>
      </c>
      <c r="M122" s="192" t="str">
        <f t="shared" si="92"/>
        <v/>
      </c>
      <c r="N122" s="191" t="str">
        <f t="shared" si="102"/>
        <v/>
      </c>
      <c r="O122" s="192" t="str">
        <f t="shared" si="97"/>
        <v/>
      </c>
      <c r="P122" s="191" t="str">
        <f t="shared" si="103"/>
        <v/>
      </c>
      <c r="Q122" s="192" t="str">
        <f t="shared" si="98"/>
        <v/>
      </c>
    </row>
    <row r="123" spans="2:17" s="134" customFormat="1" ht="12" outlineLevel="1" x14ac:dyDescent="0.2">
      <c r="B123" s="135"/>
      <c r="C123" s="139"/>
      <c r="D123" s="139"/>
      <c r="E123" s="191"/>
      <c r="F123" s="191"/>
      <c r="G123" s="192"/>
      <c r="H123" s="191" t="str">
        <f t="shared" si="99"/>
        <v/>
      </c>
      <c r="I123" s="192" t="str">
        <f t="shared" si="88"/>
        <v/>
      </c>
      <c r="J123" s="191" t="str">
        <f t="shared" si="100"/>
        <v/>
      </c>
      <c r="K123" s="192" t="str">
        <f t="shared" si="90"/>
        <v/>
      </c>
      <c r="L123" s="191" t="str">
        <f t="shared" si="101"/>
        <v/>
      </c>
      <c r="M123" s="192" t="str">
        <f t="shared" si="92"/>
        <v/>
      </c>
      <c r="N123" s="191" t="str">
        <f t="shared" si="102"/>
        <v/>
      </c>
      <c r="O123" s="192" t="str">
        <f t="shared" si="97"/>
        <v/>
      </c>
      <c r="P123" s="191" t="str">
        <f t="shared" si="103"/>
        <v/>
      </c>
      <c r="Q123" s="192" t="str">
        <f t="shared" si="98"/>
        <v/>
      </c>
    </row>
    <row r="124" spans="2:17" s="134" customFormat="1" ht="12" outlineLevel="1" x14ac:dyDescent="0.2">
      <c r="B124" s="135"/>
      <c r="C124" s="139"/>
      <c r="D124" s="139"/>
      <c r="E124" s="191"/>
      <c r="F124" s="191"/>
      <c r="G124" s="192"/>
      <c r="H124" s="191" t="str">
        <f t="shared" si="99"/>
        <v/>
      </c>
      <c r="I124" s="192" t="str">
        <f t="shared" si="88"/>
        <v/>
      </c>
      <c r="J124" s="191" t="str">
        <f t="shared" si="100"/>
        <v/>
      </c>
      <c r="K124" s="192" t="str">
        <f t="shared" si="90"/>
        <v/>
      </c>
      <c r="L124" s="191" t="str">
        <f t="shared" si="101"/>
        <v/>
      </c>
      <c r="M124" s="192" t="str">
        <f t="shared" si="92"/>
        <v/>
      </c>
      <c r="N124" s="191" t="str">
        <f t="shared" si="102"/>
        <v/>
      </c>
      <c r="O124" s="192" t="str">
        <f t="shared" si="97"/>
        <v/>
      </c>
      <c r="P124" s="191" t="str">
        <f t="shared" si="103"/>
        <v/>
      </c>
      <c r="Q124" s="192" t="str">
        <f t="shared" si="98"/>
        <v/>
      </c>
    </row>
    <row r="125" spans="2:17" s="134" customFormat="1" ht="12" outlineLevel="1" x14ac:dyDescent="0.2">
      <c r="B125" s="135"/>
      <c r="C125" s="139"/>
      <c r="D125" s="139"/>
      <c r="E125" s="191"/>
      <c r="F125" s="191"/>
      <c r="G125" s="192"/>
      <c r="H125" s="191" t="str">
        <f t="shared" si="99"/>
        <v/>
      </c>
      <c r="I125" s="192" t="str">
        <f t="shared" si="88"/>
        <v/>
      </c>
      <c r="J125" s="191" t="str">
        <f t="shared" si="100"/>
        <v/>
      </c>
      <c r="K125" s="192" t="str">
        <f t="shared" si="90"/>
        <v/>
      </c>
      <c r="L125" s="191" t="str">
        <f t="shared" si="101"/>
        <v/>
      </c>
      <c r="M125" s="192" t="str">
        <f t="shared" si="92"/>
        <v/>
      </c>
      <c r="N125" s="191" t="str">
        <f t="shared" si="102"/>
        <v/>
      </c>
      <c r="O125" s="192" t="str">
        <f t="shared" si="97"/>
        <v/>
      </c>
      <c r="P125" s="191" t="str">
        <f t="shared" si="103"/>
        <v/>
      </c>
      <c r="Q125" s="192" t="str">
        <f t="shared" si="98"/>
        <v/>
      </c>
    </row>
    <row r="126" spans="2:17" s="134" customFormat="1" ht="12" outlineLevel="1" x14ac:dyDescent="0.2">
      <c r="B126" s="135"/>
      <c r="C126" s="139"/>
      <c r="D126" s="139"/>
      <c r="E126" s="191"/>
      <c r="F126" s="191"/>
      <c r="G126" s="192"/>
      <c r="H126" s="191" t="str">
        <f t="shared" si="99"/>
        <v/>
      </c>
      <c r="I126" s="192" t="str">
        <f t="shared" si="88"/>
        <v/>
      </c>
      <c r="J126" s="191" t="str">
        <f t="shared" si="100"/>
        <v/>
      </c>
      <c r="K126" s="192" t="str">
        <f t="shared" si="90"/>
        <v/>
      </c>
      <c r="L126" s="191" t="str">
        <f t="shared" si="101"/>
        <v/>
      </c>
      <c r="M126" s="192" t="str">
        <f t="shared" si="92"/>
        <v/>
      </c>
      <c r="N126" s="191" t="str">
        <f t="shared" si="102"/>
        <v/>
      </c>
      <c r="O126" s="192" t="str">
        <f t="shared" si="97"/>
        <v/>
      </c>
      <c r="P126" s="191" t="str">
        <f t="shared" si="103"/>
        <v/>
      </c>
      <c r="Q126" s="192" t="str">
        <f t="shared" si="98"/>
        <v/>
      </c>
    </row>
    <row r="127" spans="2:17" s="134" customFormat="1" ht="6.6" customHeight="1" outlineLevel="1" x14ac:dyDescent="0.2">
      <c r="B127" s="135"/>
      <c r="E127" s="135"/>
      <c r="F127" s="135"/>
      <c r="G127" s="193"/>
      <c r="H127" s="135"/>
      <c r="I127" s="193"/>
      <c r="J127" s="135"/>
      <c r="K127" s="193"/>
      <c r="L127" s="135"/>
      <c r="M127" s="193"/>
      <c r="N127" s="135"/>
      <c r="O127" s="193"/>
      <c r="P127" s="135"/>
      <c r="Q127" s="193"/>
    </row>
    <row r="128" spans="2:17" s="190" customFormat="1" ht="12" x14ac:dyDescent="0.2">
      <c r="B128" s="194"/>
      <c r="C128" s="134" t="str">
        <f>C106</f>
        <v>Temp Salaries: Instructional Aides</v>
      </c>
      <c r="D128" s="194"/>
      <c r="E128" s="195" t="str">
        <f>B106</f>
        <v>0122</v>
      </c>
      <c r="F128" s="196">
        <f>COUNTIF(F107:F127,"y")</f>
        <v>0</v>
      </c>
      <c r="G128" s="197">
        <f>SUBTOTAL(9,G107:G127)</f>
        <v>0</v>
      </c>
      <c r="H128" s="196">
        <f>COUNTIF(H107:H127,"y")</f>
        <v>0</v>
      </c>
      <c r="I128" s="197">
        <f>SUBTOTAL(9,I107:I127)</f>
        <v>0</v>
      </c>
      <c r="J128" s="196">
        <f>COUNTIF(J107:J127,"y")</f>
        <v>0</v>
      </c>
      <c r="K128" s="197">
        <f>SUBTOTAL(9,K107:K127)</f>
        <v>0</v>
      </c>
      <c r="L128" s="196">
        <f>COUNTIF(L107:L127,"y")</f>
        <v>0</v>
      </c>
      <c r="M128" s="197">
        <f>SUBTOTAL(9,M107:M127)</f>
        <v>0</v>
      </c>
      <c r="N128" s="196">
        <f>COUNTIF(N107:N127,"y")</f>
        <v>0</v>
      </c>
      <c r="O128" s="197">
        <f>SUBTOTAL(9,O107:O127)</f>
        <v>0</v>
      </c>
      <c r="P128" s="196">
        <f>COUNTIF(P107:P127,"y")</f>
        <v>0</v>
      </c>
      <c r="Q128" s="197">
        <f>SUBTOTAL(9,Q107:Q127)</f>
        <v>0</v>
      </c>
    </row>
    <row r="129" spans="2:17" s="134" customFormat="1" ht="12" outlineLevel="1" x14ac:dyDescent="0.2">
      <c r="B129" s="189" t="s">
        <v>46</v>
      </c>
      <c r="C129" s="190" t="s">
        <v>402</v>
      </c>
      <c r="E129" s="135"/>
      <c r="F129" s="135"/>
      <c r="H129" s="135"/>
      <c r="J129" s="135"/>
      <c r="L129" s="135"/>
      <c r="N129" s="135"/>
      <c r="P129" s="135"/>
    </row>
    <row r="130" spans="2:17" s="134" customFormat="1" ht="12" outlineLevel="1" x14ac:dyDescent="0.2">
      <c r="B130" s="135"/>
      <c r="C130" s="139"/>
      <c r="D130" s="139"/>
      <c r="E130" s="191"/>
      <c r="F130" s="191"/>
      <c r="G130" s="192"/>
      <c r="H130" s="191" t="str">
        <f>IF(F130="","",F130)</f>
        <v/>
      </c>
      <c r="I130" s="192" t="str">
        <f>IF(G130="","",G130*(1+I$7))</f>
        <v/>
      </c>
      <c r="J130" s="191" t="str">
        <f>IF(H130="","",H130)</f>
        <v/>
      </c>
      <c r="K130" s="192" t="str">
        <f>IF(I130="","",I130*(1+K$7))</f>
        <v/>
      </c>
      <c r="L130" s="191" t="str">
        <f>IF(J130="","",J130)</f>
        <v/>
      </c>
      <c r="M130" s="192" t="str">
        <f>IF(K130="","",K130*(1+M$7))</f>
        <v/>
      </c>
      <c r="N130" s="191" t="str">
        <f>IF(L130="","",L130)</f>
        <v/>
      </c>
      <c r="O130" s="192" t="str">
        <f>IF(M130="","",M130*(1+O$7))</f>
        <v/>
      </c>
      <c r="P130" s="191" t="str">
        <f>IF(N130="","",N130)</f>
        <v/>
      </c>
      <c r="Q130" s="192" t="str">
        <f>IF(O130="","",O130*(1+Q$7))</f>
        <v/>
      </c>
    </row>
    <row r="131" spans="2:17" s="134" customFormat="1" ht="12" outlineLevel="1" x14ac:dyDescent="0.2">
      <c r="B131" s="135"/>
      <c r="C131" s="139"/>
      <c r="D131" s="139"/>
      <c r="E131" s="191"/>
      <c r="F131" s="191"/>
      <c r="G131" s="192"/>
      <c r="H131" s="191" t="str">
        <f t="shared" ref="H131:H138" si="104">IF(F131="","",F131)</f>
        <v/>
      </c>
      <c r="I131" s="192" t="str">
        <f t="shared" ref="I131:I149" si="105">IF(G131="","",G131*(1+I$7))</f>
        <v/>
      </c>
      <c r="J131" s="191" t="str">
        <f t="shared" ref="J131:J138" si="106">IF(H131="","",H131)</f>
        <v/>
      </c>
      <c r="K131" s="192" t="str">
        <f t="shared" ref="K131:K149" si="107">IF(I131="","",I131*(1+K$7))</f>
        <v/>
      </c>
      <c r="L131" s="191" t="str">
        <f t="shared" ref="L131:L138" si="108">IF(J131="","",J131)</f>
        <v/>
      </c>
      <c r="M131" s="192" t="str">
        <f t="shared" ref="M131:M149" si="109">IF(K131="","",K131*(1+M$7))</f>
        <v/>
      </c>
      <c r="N131" s="191" t="str">
        <f t="shared" ref="N131:N138" si="110">IF(L131="","",L131)</f>
        <v/>
      </c>
      <c r="O131" s="192" t="str">
        <f t="shared" ref="O131:O133" si="111">IF(M131="","",M131*(1+O$7))</f>
        <v/>
      </c>
      <c r="P131" s="191" t="str">
        <f t="shared" ref="P131:P138" si="112">IF(N131="","",N131)</f>
        <v/>
      </c>
      <c r="Q131" s="192" t="str">
        <f t="shared" ref="Q131:Q133" si="113">IF(O131="","",O131*(1+Q$7))</f>
        <v/>
      </c>
    </row>
    <row r="132" spans="2:17" s="134" customFormat="1" ht="12" outlineLevel="1" x14ac:dyDescent="0.2">
      <c r="B132" s="135"/>
      <c r="C132" s="139"/>
      <c r="D132" s="139"/>
      <c r="E132" s="191"/>
      <c r="F132" s="191"/>
      <c r="G132" s="192"/>
      <c r="H132" s="191" t="str">
        <f t="shared" si="104"/>
        <v/>
      </c>
      <c r="I132" s="192" t="str">
        <f t="shared" si="105"/>
        <v/>
      </c>
      <c r="J132" s="191" t="str">
        <f t="shared" si="106"/>
        <v/>
      </c>
      <c r="K132" s="192" t="str">
        <f t="shared" si="107"/>
        <v/>
      </c>
      <c r="L132" s="191" t="str">
        <f t="shared" si="108"/>
        <v/>
      </c>
      <c r="M132" s="192" t="str">
        <f t="shared" si="109"/>
        <v/>
      </c>
      <c r="N132" s="191" t="str">
        <f t="shared" si="110"/>
        <v/>
      </c>
      <c r="O132" s="192" t="str">
        <f t="shared" si="111"/>
        <v/>
      </c>
      <c r="P132" s="191" t="str">
        <f t="shared" si="112"/>
        <v/>
      </c>
      <c r="Q132" s="192" t="str">
        <f t="shared" si="113"/>
        <v/>
      </c>
    </row>
    <row r="133" spans="2:17" s="134" customFormat="1" ht="12" outlineLevel="1" x14ac:dyDescent="0.2">
      <c r="B133" s="135"/>
      <c r="C133" s="139"/>
      <c r="D133" s="139"/>
      <c r="E133" s="191"/>
      <c r="F133" s="191"/>
      <c r="G133" s="192"/>
      <c r="H133" s="191" t="str">
        <f t="shared" si="104"/>
        <v/>
      </c>
      <c r="I133" s="192" t="str">
        <f t="shared" si="105"/>
        <v/>
      </c>
      <c r="J133" s="191" t="str">
        <f t="shared" si="106"/>
        <v/>
      </c>
      <c r="K133" s="192" t="str">
        <f t="shared" si="107"/>
        <v/>
      </c>
      <c r="L133" s="191" t="str">
        <f t="shared" si="108"/>
        <v/>
      </c>
      <c r="M133" s="192" t="str">
        <f t="shared" si="109"/>
        <v/>
      </c>
      <c r="N133" s="191" t="str">
        <f t="shared" si="110"/>
        <v/>
      </c>
      <c r="O133" s="192" t="str">
        <f t="shared" si="111"/>
        <v/>
      </c>
      <c r="P133" s="191" t="str">
        <f t="shared" si="112"/>
        <v/>
      </c>
      <c r="Q133" s="192" t="str">
        <f t="shared" si="113"/>
        <v/>
      </c>
    </row>
    <row r="134" spans="2:17" s="134" customFormat="1" ht="12" outlineLevel="1" x14ac:dyDescent="0.2">
      <c r="B134" s="135"/>
      <c r="C134" s="139"/>
      <c r="D134" s="139"/>
      <c r="E134" s="191"/>
      <c r="F134" s="191"/>
      <c r="G134" s="192"/>
      <c r="H134" s="191" t="str">
        <f t="shared" si="104"/>
        <v/>
      </c>
      <c r="I134" s="192" t="str">
        <f t="shared" si="105"/>
        <v/>
      </c>
      <c r="J134" s="191" t="str">
        <f t="shared" si="106"/>
        <v/>
      </c>
      <c r="K134" s="192" t="str">
        <f t="shared" si="107"/>
        <v/>
      </c>
      <c r="L134" s="191" t="str">
        <f t="shared" si="108"/>
        <v/>
      </c>
      <c r="M134" s="192" t="str">
        <f t="shared" si="109"/>
        <v/>
      </c>
      <c r="N134" s="191" t="str">
        <f t="shared" si="110"/>
        <v/>
      </c>
      <c r="O134" s="192" t="str">
        <f>IF(M134="","",M134*(1+O$7))</f>
        <v/>
      </c>
      <c r="P134" s="191" t="str">
        <f t="shared" si="112"/>
        <v/>
      </c>
      <c r="Q134" s="192" t="str">
        <f>IF(O134="","",O134*(1+Q$7))</f>
        <v/>
      </c>
    </row>
    <row r="135" spans="2:17" s="134" customFormat="1" ht="12" outlineLevel="1" x14ac:dyDescent="0.2">
      <c r="B135" s="135"/>
      <c r="C135" s="139"/>
      <c r="D135" s="139"/>
      <c r="E135" s="191"/>
      <c r="F135" s="191"/>
      <c r="G135" s="192"/>
      <c r="H135" s="191" t="str">
        <f t="shared" si="104"/>
        <v/>
      </c>
      <c r="I135" s="192" t="str">
        <f t="shared" si="105"/>
        <v/>
      </c>
      <c r="J135" s="191" t="str">
        <f t="shared" si="106"/>
        <v/>
      </c>
      <c r="K135" s="192" t="str">
        <f t="shared" si="107"/>
        <v/>
      </c>
      <c r="L135" s="191" t="str">
        <f t="shared" si="108"/>
        <v/>
      </c>
      <c r="M135" s="192" t="str">
        <f t="shared" si="109"/>
        <v/>
      </c>
      <c r="N135" s="191" t="str">
        <f t="shared" si="110"/>
        <v/>
      </c>
      <c r="O135" s="192" t="str">
        <f t="shared" ref="O135:O149" si="114">IF(M135="","",M135*(1+O$7))</f>
        <v/>
      </c>
      <c r="P135" s="191" t="str">
        <f t="shared" si="112"/>
        <v/>
      </c>
      <c r="Q135" s="192" t="str">
        <f t="shared" ref="Q135:Q149" si="115">IF(O135="","",O135*(1+Q$7))</f>
        <v/>
      </c>
    </row>
    <row r="136" spans="2:17" s="134" customFormat="1" ht="12" outlineLevel="1" x14ac:dyDescent="0.2">
      <c r="B136" s="135"/>
      <c r="C136" s="139"/>
      <c r="D136" s="139"/>
      <c r="E136" s="191"/>
      <c r="F136" s="191"/>
      <c r="G136" s="192"/>
      <c r="H136" s="191" t="str">
        <f t="shared" si="104"/>
        <v/>
      </c>
      <c r="I136" s="192" t="str">
        <f t="shared" si="105"/>
        <v/>
      </c>
      <c r="J136" s="191" t="str">
        <f t="shared" si="106"/>
        <v/>
      </c>
      <c r="K136" s="192" t="str">
        <f t="shared" si="107"/>
        <v/>
      </c>
      <c r="L136" s="191" t="str">
        <f t="shared" si="108"/>
        <v/>
      </c>
      <c r="M136" s="192" t="str">
        <f t="shared" si="109"/>
        <v/>
      </c>
      <c r="N136" s="191" t="str">
        <f t="shared" si="110"/>
        <v/>
      </c>
      <c r="O136" s="192" t="str">
        <f t="shared" si="114"/>
        <v/>
      </c>
      <c r="P136" s="191" t="str">
        <f t="shared" si="112"/>
        <v/>
      </c>
      <c r="Q136" s="192" t="str">
        <f t="shared" si="115"/>
        <v/>
      </c>
    </row>
    <row r="137" spans="2:17" s="134" customFormat="1" ht="12" outlineLevel="1" x14ac:dyDescent="0.2">
      <c r="B137" s="135"/>
      <c r="C137" s="139"/>
      <c r="D137" s="139"/>
      <c r="E137" s="191"/>
      <c r="F137" s="191"/>
      <c r="G137" s="192"/>
      <c r="H137" s="191" t="str">
        <f t="shared" si="104"/>
        <v/>
      </c>
      <c r="I137" s="192" t="str">
        <f t="shared" si="105"/>
        <v/>
      </c>
      <c r="J137" s="191" t="str">
        <f t="shared" si="106"/>
        <v/>
      </c>
      <c r="K137" s="192" t="str">
        <f t="shared" si="107"/>
        <v/>
      </c>
      <c r="L137" s="191" t="str">
        <f t="shared" si="108"/>
        <v/>
      </c>
      <c r="M137" s="192" t="str">
        <f t="shared" si="109"/>
        <v/>
      </c>
      <c r="N137" s="191" t="str">
        <f t="shared" si="110"/>
        <v/>
      </c>
      <c r="O137" s="192" t="str">
        <f t="shared" si="114"/>
        <v/>
      </c>
      <c r="P137" s="191" t="str">
        <f t="shared" si="112"/>
        <v/>
      </c>
      <c r="Q137" s="192" t="str">
        <f t="shared" si="115"/>
        <v/>
      </c>
    </row>
    <row r="138" spans="2:17" s="134" customFormat="1" ht="12" outlineLevel="1" x14ac:dyDescent="0.2">
      <c r="B138" s="135"/>
      <c r="C138" s="139"/>
      <c r="D138" s="139"/>
      <c r="E138" s="191"/>
      <c r="F138" s="191"/>
      <c r="G138" s="192"/>
      <c r="H138" s="191" t="str">
        <f t="shared" si="104"/>
        <v/>
      </c>
      <c r="I138" s="192" t="str">
        <f t="shared" si="105"/>
        <v/>
      </c>
      <c r="J138" s="191" t="str">
        <f t="shared" si="106"/>
        <v/>
      </c>
      <c r="K138" s="192" t="str">
        <f t="shared" si="107"/>
        <v/>
      </c>
      <c r="L138" s="191" t="str">
        <f t="shared" si="108"/>
        <v/>
      </c>
      <c r="M138" s="192" t="str">
        <f t="shared" si="109"/>
        <v/>
      </c>
      <c r="N138" s="191" t="str">
        <f t="shared" si="110"/>
        <v/>
      </c>
      <c r="O138" s="192" t="str">
        <f t="shared" si="114"/>
        <v/>
      </c>
      <c r="P138" s="191" t="str">
        <f t="shared" si="112"/>
        <v/>
      </c>
      <c r="Q138" s="192" t="str">
        <f t="shared" si="115"/>
        <v/>
      </c>
    </row>
    <row r="139" spans="2:17" s="134" customFormat="1" ht="12" outlineLevel="1" x14ac:dyDescent="0.2">
      <c r="B139" s="135"/>
      <c r="C139" s="139"/>
      <c r="D139" s="139"/>
      <c r="E139" s="191"/>
      <c r="F139" s="191"/>
      <c r="G139" s="192"/>
      <c r="H139" s="191" t="str">
        <f>IF(F139="","",F139)</f>
        <v/>
      </c>
      <c r="I139" s="192" t="str">
        <f t="shared" si="105"/>
        <v/>
      </c>
      <c r="J139" s="191" t="str">
        <f>IF(H139="","",H139)</f>
        <v/>
      </c>
      <c r="K139" s="192" t="str">
        <f t="shared" si="107"/>
        <v/>
      </c>
      <c r="L139" s="191" t="str">
        <f>IF(J139="","",J139)</f>
        <v/>
      </c>
      <c r="M139" s="192" t="str">
        <f t="shared" si="109"/>
        <v/>
      </c>
      <c r="N139" s="191" t="str">
        <f>IF(L139="","",L139)</f>
        <v/>
      </c>
      <c r="O139" s="192" t="str">
        <f t="shared" si="114"/>
        <v/>
      </c>
      <c r="P139" s="191" t="str">
        <f>IF(N139="","",N139)</f>
        <v/>
      </c>
      <c r="Q139" s="192" t="str">
        <f t="shared" si="115"/>
        <v/>
      </c>
    </row>
    <row r="140" spans="2:17" s="134" customFormat="1" ht="12" outlineLevel="1" x14ac:dyDescent="0.2">
      <c r="B140" s="135"/>
      <c r="C140" s="139"/>
      <c r="D140" s="139"/>
      <c r="E140" s="191"/>
      <c r="F140" s="191"/>
      <c r="G140" s="192"/>
      <c r="H140" s="191" t="str">
        <f>IF(F140="","",F140)</f>
        <v/>
      </c>
      <c r="I140" s="192" t="str">
        <f t="shared" si="105"/>
        <v/>
      </c>
      <c r="J140" s="191" t="str">
        <f>IF(H140="","",H140)</f>
        <v/>
      </c>
      <c r="K140" s="192" t="str">
        <f t="shared" si="107"/>
        <v/>
      </c>
      <c r="L140" s="191" t="str">
        <f>IF(J140="","",J140)</f>
        <v/>
      </c>
      <c r="M140" s="192" t="str">
        <f t="shared" si="109"/>
        <v/>
      </c>
      <c r="N140" s="191" t="str">
        <f>IF(L140="","",L140)</f>
        <v/>
      </c>
      <c r="O140" s="192" t="str">
        <f t="shared" si="114"/>
        <v/>
      </c>
      <c r="P140" s="191" t="str">
        <f>IF(N140="","",N140)</f>
        <v/>
      </c>
      <c r="Q140" s="192" t="str">
        <f t="shared" si="115"/>
        <v/>
      </c>
    </row>
    <row r="141" spans="2:17" s="134" customFormat="1" ht="12" outlineLevel="1" x14ac:dyDescent="0.2">
      <c r="B141" s="135"/>
      <c r="C141" s="139"/>
      <c r="D141" s="139"/>
      <c r="E141" s="191"/>
      <c r="F141" s="191"/>
      <c r="G141" s="192"/>
      <c r="H141" s="191" t="str">
        <f t="shared" ref="H141:H149" si="116">IF(F141="","",F141)</f>
        <v/>
      </c>
      <c r="I141" s="192" t="str">
        <f t="shared" si="105"/>
        <v/>
      </c>
      <c r="J141" s="191" t="str">
        <f t="shared" ref="J141:J149" si="117">IF(H141="","",H141)</f>
        <v/>
      </c>
      <c r="K141" s="192" t="str">
        <f t="shared" si="107"/>
        <v/>
      </c>
      <c r="L141" s="191" t="str">
        <f t="shared" ref="L141:L149" si="118">IF(J141="","",J141)</f>
        <v/>
      </c>
      <c r="M141" s="192" t="str">
        <f t="shared" si="109"/>
        <v/>
      </c>
      <c r="N141" s="191" t="str">
        <f t="shared" ref="N141:N149" si="119">IF(L141="","",L141)</f>
        <v/>
      </c>
      <c r="O141" s="192" t="str">
        <f t="shared" si="114"/>
        <v/>
      </c>
      <c r="P141" s="191" t="str">
        <f t="shared" ref="P141:P149" si="120">IF(N141="","",N141)</f>
        <v/>
      </c>
      <c r="Q141" s="192" t="str">
        <f t="shared" si="115"/>
        <v/>
      </c>
    </row>
    <row r="142" spans="2:17" s="134" customFormat="1" ht="12" outlineLevel="1" x14ac:dyDescent="0.2">
      <c r="B142" s="135"/>
      <c r="C142" s="139"/>
      <c r="D142" s="139"/>
      <c r="E142" s="191"/>
      <c r="F142" s="191"/>
      <c r="G142" s="192"/>
      <c r="H142" s="191" t="str">
        <f t="shared" si="116"/>
        <v/>
      </c>
      <c r="I142" s="192" t="str">
        <f t="shared" si="105"/>
        <v/>
      </c>
      <c r="J142" s="191" t="str">
        <f t="shared" si="117"/>
        <v/>
      </c>
      <c r="K142" s="192" t="str">
        <f t="shared" si="107"/>
        <v/>
      </c>
      <c r="L142" s="191" t="str">
        <f t="shared" si="118"/>
        <v/>
      </c>
      <c r="M142" s="192" t="str">
        <f t="shared" si="109"/>
        <v/>
      </c>
      <c r="N142" s="191" t="str">
        <f t="shared" si="119"/>
        <v/>
      </c>
      <c r="O142" s="192" t="str">
        <f t="shared" si="114"/>
        <v/>
      </c>
      <c r="P142" s="191" t="str">
        <f t="shared" si="120"/>
        <v/>
      </c>
      <c r="Q142" s="192" t="str">
        <f t="shared" si="115"/>
        <v/>
      </c>
    </row>
    <row r="143" spans="2:17" s="134" customFormat="1" ht="12" outlineLevel="1" x14ac:dyDescent="0.2">
      <c r="B143" s="135"/>
      <c r="C143" s="139"/>
      <c r="D143" s="139"/>
      <c r="E143" s="191"/>
      <c r="F143" s="191"/>
      <c r="G143" s="192"/>
      <c r="H143" s="191" t="str">
        <f t="shared" si="116"/>
        <v/>
      </c>
      <c r="I143" s="192" t="str">
        <f t="shared" si="105"/>
        <v/>
      </c>
      <c r="J143" s="191" t="str">
        <f t="shared" si="117"/>
        <v/>
      </c>
      <c r="K143" s="192" t="str">
        <f t="shared" si="107"/>
        <v/>
      </c>
      <c r="L143" s="191" t="str">
        <f t="shared" si="118"/>
        <v/>
      </c>
      <c r="M143" s="192" t="str">
        <f t="shared" si="109"/>
        <v/>
      </c>
      <c r="N143" s="191" t="str">
        <f t="shared" si="119"/>
        <v/>
      </c>
      <c r="O143" s="192" t="str">
        <f t="shared" si="114"/>
        <v/>
      </c>
      <c r="P143" s="191" t="str">
        <f t="shared" si="120"/>
        <v/>
      </c>
      <c r="Q143" s="192" t="str">
        <f t="shared" si="115"/>
        <v/>
      </c>
    </row>
    <row r="144" spans="2:17" s="134" customFormat="1" ht="12" outlineLevel="1" x14ac:dyDescent="0.2">
      <c r="B144" s="135"/>
      <c r="C144" s="139"/>
      <c r="D144" s="139"/>
      <c r="E144" s="191"/>
      <c r="F144" s="191"/>
      <c r="G144" s="192"/>
      <c r="H144" s="191" t="str">
        <f t="shared" si="116"/>
        <v/>
      </c>
      <c r="I144" s="192" t="str">
        <f t="shared" si="105"/>
        <v/>
      </c>
      <c r="J144" s="191" t="str">
        <f t="shared" si="117"/>
        <v/>
      </c>
      <c r="K144" s="192" t="str">
        <f t="shared" si="107"/>
        <v/>
      </c>
      <c r="L144" s="191" t="str">
        <f t="shared" si="118"/>
        <v/>
      </c>
      <c r="M144" s="192" t="str">
        <f t="shared" si="109"/>
        <v/>
      </c>
      <c r="N144" s="191" t="str">
        <f t="shared" si="119"/>
        <v/>
      </c>
      <c r="O144" s="192" t="str">
        <f t="shared" si="114"/>
        <v/>
      </c>
      <c r="P144" s="191" t="str">
        <f t="shared" si="120"/>
        <v/>
      </c>
      <c r="Q144" s="192" t="str">
        <f t="shared" si="115"/>
        <v/>
      </c>
    </row>
    <row r="145" spans="2:17" s="134" customFormat="1" ht="12" outlineLevel="1" x14ac:dyDescent="0.2">
      <c r="B145" s="135"/>
      <c r="C145" s="139"/>
      <c r="D145" s="139"/>
      <c r="E145" s="191"/>
      <c r="F145" s="191"/>
      <c r="G145" s="192"/>
      <c r="H145" s="191" t="str">
        <f t="shared" si="116"/>
        <v/>
      </c>
      <c r="I145" s="192" t="str">
        <f t="shared" si="105"/>
        <v/>
      </c>
      <c r="J145" s="191" t="str">
        <f t="shared" si="117"/>
        <v/>
      </c>
      <c r="K145" s="192" t="str">
        <f t="shared" si="107"/>
        <v/>
      </c>
      <c r="L145" s="191" t="str">
        <f t="shared" si="118"/>
        <v/>
      </c>
      <c r="M145" s="192" t="str">
        <f t="shared" si="109"/>
        <v/>
      </c>
      <c r="N145" s="191" t="str">
        <f t="shared" si="119"/>
        <v/>
      </c>
      <c r="O145" s="192" t="str">
        <f t="shared" si="114"/>
        <v/>
      </c>
      <c r="P145" s="191" t="str">
        <f t="shared" si="120"/>
        <v/>
      </c>
      <c r="Q145" s="192" t="str">
        <f t="shared" si="115"/>
        <v/>
      </c>
    </row>
    <row r="146" spans="2:17" s="134" customFormat="1" ht="12" outlineLevel="1" x14ac:dyDescent="0.2">
      <c r="B146" s="135"/>
      <c r="C146" s="139"/>
      <c r="D146" s="139"/>
      <c r="E146" s="191"/>
      <c r="F146" s="191"/>
      <c r="G146" s="192"/>
      <c r="H146" s="191" t="str">
        <f t="shared" si="116"/>
        <v/>
      </c>
      <c r="I146" s="192" t="str">
        <f t="shared" si="105"/>
        <v/>
      </c>
      <c r="J146" s="191" t="str">
        <f t="shared" si="117"/>
        <v/>
      </c>
      <c r="K146" s="192" t="str">
        <f t="shared" si="107"/>
        <v/>
      </c>
      <c r="L146" s="191" t="str">
        <f t="shared" si="118"/>
        <v/>
      </c>
      <c r="M146" s="192" t="str">
        <f t="shared" si="109"/>
        <v/>
      </c>
      <c r="N146" s="191" t="str">
        <f t="shared" si="119"/>
        <v/>
      </c>
      <c r="O146" s="192" t="str">
        <f t="shared" si="114"/>
        <v/>
      </c>
      <c r="P146" s="191" t="str">
        <f t="shared" si="120"/>
        <v/>
      </c>
      <c r="Q146" s="192" t="str">
        <f t="shared" si="115"/>
        <v/>
      </c>
    </row>
    <row r="147" spans="2:17" s="134" customFormat="1" ht="12" outlineLevel="1" x14ac:dyDescent="0.2">
      <c r="B147" s="135"/>
      <c r="C147" s="139"/>
      <c r="D147" s="139"/>
      <c r="E147" s="191"/>
      <c r="F147" s="191"/>
      <c r="G147" s="192"/>
      <c r="H147" s="191" t="str">
        <f t="shared" si="116"/>
        <v/>
      </c>
      <c r="I147" s="192" t="str">
        <f t="shared" si="105"/>
        <v/>
      </c>
      <c r="J147" s="191" t="str">
        <f t="shared" si="117"/>
        <v/>
      </c>
      <c r="K147" s="192" t="str">
        <f t="shared" si="107"/>
        <v/>
      </c>
      <c r="L147" s="191" t="str">
        <f t="shared" si="118"/>
        <v/>
      </c>
      <c r="M147" s="192" t="str">
        <f t="shared" si="109"/>
        <v/>
      </c>
      <c r="N147" s="191" t="str">
        <f t="shared" si="119"/>
        <v/>
      </c>
      <c r="O147" s="192" t="str">
        <f t="shared" si="114"/>
        <v/>
      </c>
      <c r="P147" s="191" t="str">
        <f t="shared" si="120"/>
        <v/>
      </c>
      <c r="Q147" s="192" t="str">
        <f t="shared" si="115"/>
        <v/>
      </c>
    </row>
    <row r="148" spans="2:17" s="134" customFormat="1" ht="12" outlineLevel="1" x14ac:dyDescent="0.2">
      <c r="B148" s="135"/>
      <c r="C148" s="139"/>
      <c r="D148" s="139"/>
      <c r="E148" s="191"/>
      <c r="F148" s="191"/>
      <c r="G148" s="192"/>
      <c r="H148" s="191" t="str">
        <f t="shared" si="116"/>
        <v/>
      </c>
      <c r="I148" s="192" t="str">
        <f t="shared" si="105"/>
        <v/>
      </c>
      <c r="J148" s="191" t="str">
        <f t="shared" si="117"/>
        <v/>
      </c>
      <c r="K148" s="192" t="str">
        <f t="shared" si="107"/>
        <v/>
      </c>
      <c r="L148" s="191" t="str">
        <f t="shared" si="118"/>
        <v/>
      </c>
      <c r="M148" s="192" t="str">
        <f t="shared" si="109"/>
        <v/>
      </c>
      <c r="N148" s="191" t="str">
        <f t="shared" si="119"/>
        <v/>
      </c>
      <c r="O148" s="192" t="str">
        <f t="shared" si="114"/>
        <v/>
      </c>
      <c r="P148" s="191" t="str">
        <f t="shared" si="120"/>
        <v/>
      </c>
      <c r="Q148" s="192" t="str">
        <f t="shared" si="115"/>
        <v/>
      </c>
    </row>
    <row r="149" spans="2:17" s="134" customFormat="1" ht="12" outlineLevel="1" x14ac:dyDescent="0.2">
      <c r="B149" s="135"/>
      <c r="C149" s="139"/>
      <c r="D149" s="139"/>
      <c r="E149" s="191"/>
      <c r="F149" s="191"/>
      <c r="G149" s="192"/>
      <c r="H149" s="191" t="str">
        <f t="shared" si="116"/>
        <v/>
      </c>
      <c r="I149" s="192" t="str">
        <f t="shared" si="105"/>
        <v/>
      </c>
      <c r="J149" s="191" t="str">
        <f t="shared" si="117"/>
        <v/>
      </c>
      <c r="K149" s="192" t="str">
        <f t="shared" si="107"/>
        <v/>
      </c>
      <c r="L149" s="191" t="str">
        <f t="shared" si="118"/>
        <v/>
      </c>
      <c r="M149" s="192" t="str">
        <f t="shared" si="109"/>
        <v/>
      </c>
      <c r="N149" s="191" t="str">
        <f t="shared" si="119"/>
        <v/>
      </c>
      <c r="O149" s="192" t="str">
        <f t="shared" si="114"/>
        <v/>
      </c>
      <c r="P149" s="191" t="str">
        <f t="shared" si="120"/>
        <v/>
      </c>
      <c r="Q149" s="192" t="str">
        <f t="shared" si="115"/>
        <v/>
      </c>
    </row>
    <row r="150" spans="2:17" s="134" customFormat="1" ht="6.6" customHeight="1" outlineLevel="1" x14ac:dyDescent="0.2">
      <c r="B150" s="135"/>
      <c r="E150" s="135"/>
      <c r="F150" s="135"/>
      <c r="G150" s="193"/>
      <c r="H150" s="135"/>
      <c r="I150" s="193"/>
      <c r="J150" s="135"/>
      <c r="K150" s="193"/>
      <c r="L150" s="135"/>
      <c r="M150" s="193"/>
      <c r="N150" s="135"/>
      <c r="O150" s="193"/>
      <c r="P150" s="135"/>
      <c r="Q150" s="193"/>
    </row>
    <row r="151" spans="2:17" s="190" customFormat="1" ht="12" x14ac:dyDescent="0.2">
      <c r="B151" s="194"/>
      <c r="C151" s="134" t="str">
        <f>C129</f>
        <v>Temp Salaries: Other Classified/Support Staff</v>
      </c>
      <c r="D151" s="194"/>
      <c r="E151" s="195" t="str">
        <f>B129</f>
        <v>0127</v>
      </c>
      <c r="F151" s="196">
        <f>COUNTIF(F130:F150,"y")</f>
        <v>0</v>
      </c>
      <c r="G151" s="197">
        <f>SUBTOTAL(9,G130:G150)</f>
        <v>0</v>
      </c>
      <c r="H151" s="196">
        <f>COUNTIF(H130:H150,"y")</f>
        <v>0</v>
      </c>
      <c r="I151" s="197">
        <f>SUBTOTAL(9,I130:I150)</f>
        <v>0</v>
      </c>
      <c r="J151" s="196">
        <f>COUNTIF(J130:J150,"y")</f>
        <v>0</v>
      </c>
      <c r="K151" s="197">
        <f>SUBTOTAL(9,K130:K150)</f>
        <v>0</v>
      </c>
      <c r="L151" s="196">
        <f>COUNTIF(L130:L150,"y")</f>
        <v>0</v>
      </c>
      <c r="M151" s="197">
        <f>SUBTOTAL(9,M130:M150)</f>
        <v>0</v>
      </c>
      <c r="N151" s="196">
        <f>COUNTIF(N130:N150,"y")</f>
        <v>0</v>
      </c>
      <c r="O151" s="197">
        <f>SUBTOTAL(9,O130:O150)</f>
        <v>0</v>
      </c>
      <c r="P151" s="196">
        <f>COUNTIF(P130:P150,"y")</f>
        <v>0</v>
      </c>
      <c r="Q151" s="197">
        <f>SUBTOTAL(9,Q130:Q150)</f>
        <v>0</v>
      </c>
    </row>
    <row r="152" spans="2:17" s="134" customFormat="1" ht="12" outlineLevel="1" x14ac:dyDescent="0.2">
      <c r="B152" s="189" t="s">
        <v>48</v>
      </c>
      <c r="C152" s="190" t="s">
        <v>403</v>
      </c>
      <c r="E152" s="135"/>
      <c r="F152" s="135"/>
      <c r="H152" s="135"/>
      <c r="J152" s="135"/>
      <c r="L152" s="135"/>
      <c r="N152" s="135"/>
      <c r="P152" s="135"/>
    </row>
    <row r="153" spans="2:17" s="134" customFormat="1" ht="12" outlineLevel="1" x14ac:dyDescent="0.2">
      <c r="B153" s="135"/>
      <c r="C153" s="139"/>
      <c r="D153" s="139"/>
      <c r="E153" s="191"/>
      <c r="F153" s="191"/>
      <c r="G153" s="192"/>
      <c r="H153" s="191" t="str">
        <f>IF(F153="","",F153)</f>
        <v/>
      </c>
      <c r="I153" s="192" t="str">
        <f>IF(G153="","",G153*(1+I$7))</f>
        <v/>
      </c>
      <c r="J153" s="191" t="str">
        <f>IF(H153="","",H153)</f>
        <v/>
      </c>
      <c r="K153" s="192" t="str">
        <f>IF(I153="","",I153*(1+K$7))</f>
        <v/>
      </c>
      <c r="L153" s="191" t="str">
        <f>IF(J153="","",J153)</f>
        <v/>
      </c>
      <c r="M153" s="192" t="str">
        <f>IF(K153="","",K153*(1+M$7))</f>
        <v/>
      </c>
      <c r="N153" s="191" t="str">
        <f>IF(L153="","",L153)</f>
        <v/>
      </c>
      <c r="O153" s="192" t="str">
        <f>IF(M153="","",M153*(1+O$7))</f>
        <v/>
      </c>
      <c r="P153" s="191" t="str">
        <f>IF(N153="","",N153)</f>
        <v/>
      </c>
      <c r="Q153" s="192" t="str">
        <f>IF(O153="","",O153*(1+Q$7))</f>
        <v/>
      </c>
    </row>
    <row r="154" spans="2:17" s="134" customFormat="1" ht="12" outlineLevel="1" x14ac:dyDescent="0.2">
      <c r="B154" s="135"/>
      <c r="C154" s="139"/>
      <c r="D154" s="139"/>
      <c r="E154" s="191"/>
      <c r="F154" s="191"/>
      <c r="G154" s="192"/>
      <c r="H154" s="191" t="str">
        <f t="shared" ref="H154:H161" si="121">IF(F154="","",F154)</f>
        <v/>
      </c>
      <c r="I154" s="192" t="str">
        <f t="shared" ref="I154:I172" si="122">IF(G154="","",G154*(1+I$7))</f>
        <v/>
      </c>
      <c r="J154" s="191" t="str">
        <f t="shared" ref="J154:J161" si="123">IF(H154="","",H154)</f>
        <v/>
      </c>
      <c r="K154" s="192" t="str">
        <f t="shared" ref="K154:K172" si="124">IF(I154="","",I154*(1+K$7))</f>
        <v/>
      </c>
      <c r="L154" s="191" t="str">
        <f t="shared" ref="L154:L161" si="125">IF(J154="","",J154)</f>
        <v/>
      </c>
      <c r="M154" s="192" t="str">
        <f t="shared" ref="M154:M172" si="126">IF(K154="","",K154*(1+M$7))</f>
        <v/>
      </c>
      <c r="N154" s="191" t="str">
        <f t="shared" ref="N154:N161" si="127">IF(L154="","",L154)</f>
        <v/>
      </c>
      <c r="O154" s="192" t="str">
        <f t="shared" ref="O154:O156" si="128">IF(M154="","",M154*(1+O$7))</f>
        <v/>
      </c>
      <c r="P154" s="191" t="str">
        <f t="shared" ref="P154:P161" si="129">IF(N154="","",N154)</f>
        <v/>
      </c>
      <c r="Q154" s="192" t="str">
        <f t="shared" ref="Q154:Q156" si="130">IF(O154="","",O154*(1+Q$7))</f>
        <v/>
      </c>
    </row>
    <row r="155" spans="2:17" s="134" customFormat="1" ht="12" outlineLevel="1" x14ac:dyDescent="0.2">
      <c r="B155" s="135"/>
      <c r="C155" s="139"/>
      <c r="D155" s="139"/>
      <c r="E155" s="191"/>
      <c r="F155" s="191"/>
      <c r="G155" s="192"/>
      <c r="H155" s="191" t="str">
        <f t="shared" si="121"/>
        <v/>
      </c>
      <c r="I155" s="192" t="str">
        <f t="shared" si="122"/>
        <v/>
      </c>
      <c r="J155" s="191" t="str">
        <f t="shared" si="123"/>
        <v/>
      </c>
      <c r="K155" s="192" t="str">
        <f t="shared" si="124"/>
        <v/>
      </c>
      <c r="L155" s="191" t="str">
        <f t="shared" si="125"/>
        <v/>
      </c>
      <c r="M155" s="192" t="str">
        <f t="shared" si="126"/>
        <v/>
      </c>
      <c r="N155" s="191" t="str">
        <f t="shared" si="127"/>
        <v/>
      </c>
      <c r="O155" s="192" t="str">
        <f t="shared" si="128"/>
        <v/>
      </c>
      <c r="P155" s="191" t="str">
        <f t="shared" si="129"/>
        <v/>
      </c>
      <c r="Q155" s="192" t="str">
        <f t="shared" si="130"/>
        <v/>
      </c>
    </row>
    <row r="156" spans="2:17" s="134" customFormat="1" ht="12" outlineLevel="1" x14ac:dyDescent="0.2">
      <c r="B156" s="135"/>
      <c r="C156" s="139"/>
      <c r="D156" s="139"/>
      <c r="E156" s="191"/>
      <c r="F156" s="191"/>
      <c r="G156" s="192"/>
      <c r="H156" s="191" t="str">
        <f t="shared" si="121"/>
        <v/>
      </c>
      <c r="I156" s="192" t="str">
        <f t="shared" si="122"/>
        <v/>
      </c>
      <c r="J156" s="191" t="str">
        <f t="shared" si="123"/>
        <v/>
      </c>
      <c r="K156" s="192" t="str">
        <f t="shared" si="124"/>
        <v/>
      </c>
      <c r="L156" s="191" t="str">
        <f t="shared" si="125"/>
        <v/>
      </c>
      <c r="M156" s="192" t="str">
        <f t="shared" si="126"/>
        <v/>
      </c>
      <c r="N156" s="191" t="str">
        <f t="shared" si="127"/>
        <v/>
      </c>
      <c r="O156" s="192" t="str">
        <f t="shared" si="128"/>
        <v/>
      </c>
      <c r="P156" s="191" t="str">
        <f t="shared" si="129"/>
        <v/>
      </c>
      <c r="Q156" s="192" t="str">
        <f t="shared" si="130"/>
        <v/>
      </c>
    </row>
    <row r="157" spans="2:17" s="134" customFormat="1" ht="12" outlineLevel="1" x14ac:dyDescent="0.2">
      <c r="B157" s="135"/>
      <c r="C157" s="139"/>
      <c r="D157" s="139"/>
      <c r="E157" s="191"/>
      <c r="F157" s="191"/>
      <c r="G157" s="192"/>
      <c r="H157" s="191" t="str">
        <f t="shared" si="121"/>
        <v/>
      </c>
      <c r="I157" s="192" t="str">
        <f t="shared" si="122"/>
        <v/>
      </c>
      <c r="J157" s="191" t="str">
        <f t="shared" si="123"/>
        <v/>
      </c>
      <c r="K157" s="192" t="str">
        <f t="shared" si="124"/>
        <v/>
      </c>
      <c r="L157" s="191" t="str">
        <f t="shared" si="125"/>
        <v/>
      </c>
      <c r="M157" s="192" t="str">
        <f t="shared" si="126"/>
        <v/>
      </c>
      <c r="N157" s="191" t="str">
        <f t="shared" si="127"/>
        <v/>
      </c>
      <c r="O157" s="192" t="str">
        <f>IF(M157="","",M157*(1+O$7))</f>
        <v/>
      </c>
      <c r="P157" s="191" t="str">
        <f t="shared" si="129"/>
        <v/>
      </c>
      <c r="Q157" s="192" t="str">
        <f>IF(O157="","",O157*(1+Q$7))</f>
        <v/>
      </c>
    </row>
    <row r="158" spans="2:17" s="134" customFormat="1" ht="12" outlineLevel="1" x14ac:dyDescent="0.2">
      <c r="B158" s="135"/>
      <c r="C158" s="139"/>
      <c r="D158" s="139"/>
      <c r="E158" s="191"/>
      <c r="F158" s="191"/>
      <c r="G158" s="192"/>
      <c r="H158" s="191" t="str">
        <f t="shared" si="121"/>
        <v/>
      </c>
      <c r="I158" s="192" t="str">
        <f t="shared" si="122"/>
        <v/>
      </c>
      <c r="J158" s="191" t="str">
        <f t="shared" si="123"/>
        <v/>
      </c>
      <c r="K158" s="192" t="str">
        <f t="shared" si="124"/>
        <v/>
      </c>
      <c r="L158" s="191" t="str">
        <f t="shared" si="125"/>
        <v/>
      </c>
      <c r="M158" s="192" t="str">
        <f t="shared" si="126"/>
        <v/>
      </c>
      <c r="N158" s="191" t="str">
        <f t="shared" si="127"/>
        <v/>
      </c>
      <c r="O158" s="192" t="str">
        <f t="shared" ref="O158:O172" si="131">IF(M158="","",M158*(1+O$7))</f>
        <v/>
      </c>
      <c r="P158" s="191" t="str">
        <f t="shared" si="129"/>
        <v/>
      </c>
      <c r="Q158" s="192" t="str">
        <f t="shared" ref="Q158:Q172" si="132">IF(O158="","",O158*(1+Q$7))</f>
        <v/>
      </c>
    </row>
    <row r="159" spans="2:17" s="134" customFormat="1" ht="12" outlineLevel="1" x14ac:dyDescent="0.2">
      <c r="B159" s="135"/>
      <c r="C159" s="139"/>
      <c r="D159" s="139"/>
      <c r="E159" s="191"/>
      <c r="F159" s="191"/>
      <c r="G159" s="192"/>
      <c r="H159" s="191" t="str">
        <f t="shared" si="121"/>
        <v/>
      </c>
      <c r="I159" s="192" t="str">
        <f t="shared" si="122"/>
        <v/>
      </c>
      <c r="J159" s="191" t="str">
        <f t="shared" si="123"/>
        <v/>
      </c>
      <c r="K159" s="192" t="str">
        <f t="shared" si="124"/>
        <v/>
      </c>
      <c r="L159" s="191" t="str">
        <f t="shared" si="125"/>
        <v/>
      </c>
      <c r="M159" s="192" t="str">
        <f t="shared" si="126"/>
        <v/>
      </c>
      <c r="N159" s="191" t="str">
        <f t="shared" si="127"/>
        <v/>
      </c>
      <c r="O159" s="192" t="str">
        <f t="shared" si="131"/>
        <v/>
      </c>
      <c r="P159" s="191" t="str">
        <f t="shared" si="129"/>
        <v/>
      </c>
      <c r="Q159" s="192" t="str">
        <f t="shared" si="132"/>
        <v/>
      </c>
    </row>
    <row r="160" spans="2:17" s="134" customFormat="1" ht="12" outlineLevel="1" x14ac:dyDescent="0.2">
      <c r="B160" s="135"/>
      <c r="C160" s="139"/>
      <c r="D160" s="139"/>
      <c r="E160" s="191"/>
      <c r="F160" s="191"/>
      <c r="G160" s="192"/>
      <c r="H160" s="191" t="str">
        <f t="shared" si="121"/>
        <v/>
      </c>
      <c r="I160" s="192" t="str">
        <f t="shared" si="122"/>
        <v/>
      </c>
      <c r="J160" s="191" t="str">
        <f t="shared" si="123"/>
        <v/>
      </c>
      <c r="K160" s="192" t="str">
        <f t="shared" si="124"/>
        <v/>
      </c>
      <c r="L160" s="191" t="str">
        <f t="shared" si="125"/>
        <v/>
      </c>
      <c r="M160" s="192" t="str">
        <f t="shared" si="126"/>
        <v/>
      </c>
      <c r="N160" s="191" t="str">
        <f t="shared" si="127"/>
        <v/>
      </c>
      <c r="O160" s="192" t="str">
        <f t="shared" si="131"/>
        <v/>
      </c>
      <c r="P160" s="191" t="str">
        <f t="shared" si="129"/>
        <v/>
      </c>
      <c r="Q160" s="192" t="str">
        <f t="shared" si="132"/>
        <v/>
      </c>
    </row>
    <row r="161" spans="2:17" s="134" customFormat="1" ht="12" outlineLevel="1" x14ac:dyDescent="0.2">
      <c r="B161" s="135"/>
      <c r="C161" s="139"/>
      <c r="D161" s="139"/>
      <c r="E161" s="191"/>
      <c r="F161" s="191"/>
      <c r="G161" s="192"/>
      <c r="H161" s="191" t="str">
        <f t="shared" si="121"/>
        <v/>
      </c>
      <c r="I161" s="192" t="str">
        <f t="shared" si="122"/>
        <v/>
      </c>
      <c r="J161" s="191" t="str">
        <f t="shared" si="123"/>
        <v/>
      </c>
      <c r="K161" s="192" t="str">
        <f t="shared" si="124"/>
        <v/>
      </c>
      <c r="L161" s="191" t="str">
        <f t="shared" si="125"/>
        <v/>
      </c>
      <c r="M161" s="192" t="str">
        <f t="shared" si="126"/>
        <v/>
      </c>
      <c r="N161" s="191" t="str">
        <f t="shared" si="127"/>
        <v/>
      </c>
      <c r="O161" s="192" t="str">
        <f t="shared" si="131"/>
        <v/>
      </c>
      <c r="P161" s="191" t="str">
        <f t="shared" si="129"/>
        <v/>
      </c>
      <c r="Q161" s="192" t="str">
        <f t="shared" si="132"/>
        <v/>
      </c>
    </row>
    <row r="162" spans="2:17" s="134" customFormat="1" ht="12" outlineLevel="1" x14ac:dyDescent="0.2">
      <c r="B162" s="135"/>
      <c r="C162" s="139"/>
      <c r="D162" s="139"/>
      <c r="E162" s="191"/>
      <c r="F162" s="191"/>
      <c r="G162" s="192"/>
      <c r="H162" s="191" t="str">
        <f>IF(F162="","",F162)</f>
        <v/>
      </c>
      <c r="I162" s="192" t="str">
        <f t="shared" si="122"/>
        <v/>
      </c>
      <c r="J162" s="191" t="str">
        <f>IF(H162="","",H162)</f>
        <v/>
      </c>
      <c r="K162" s="192" t="str">
        <f t="shared" si="124"/>
        <v/>
      </c>
      <c r="L162" s="191" t="str">
        <f>IF(J162="","",J162)</f>
        <v/>
      </c>
      <c r="M162" s="192" t="str">
        <f t="shared" si="126"/>
        <v/>
      </c>
      <c r="N162" s="191" t="str">
        <f>IF(L162="","",L162)</f>
        <v/>
      </c>
      <c r="O162" s="192" t="str">
        <f t="shared" si="131"/>
        <v/>
      </c>
      <c r="P162" s="191" t="str">
        <f>IF(N162="","",N162)</f>
        <v/>
      </c>
      <c r="Q162" s="192" t="str">
        <f t="shared" si="132"/>
        <v/>
      </c>
    </row>
    <row r="163" spans="2:17" s="134" customFormat="1" ht="12" outlineLevel="1" x14ac:dyDescent="0.2">
      <c r="B163" s="135"/>
      <c r="C163" s="139"/>
      <c r="D163" s="139"/>
      <c r="E163" s="191"/>
      <c r="F163" s="191"/>
      <c r="G163" s="192"/>
      <c r="H163" s="191" t="str">
        <f>IF(F163="","",F163)</f>
        <v/>
      </c>
      <c r="I163" s="192" t="str">
        <f t="shared" si="122"/>
        <v/>
      </c>
      <c r="J163" s="191" t="str">
        <f>IF(H163="","",H163)</f>
        <v/>
      </c>
      <c r="K163" s="192" t="str">
        <f t="shared" si="124"/>
        <v/>
      </c>
      <c r="L163" s="191" t="str">
        <f>IF(J163="","",J163)</f>
        <v/>
      </c>
      <c r="M163" s="192" t="str">
        <f t="shared" si="126"/>
        <v/>
      </c>
      <c r="N163" s="191" t="str">
        <f>IF(L163="","",L163)</f>
        <v/>
      </c>
      <c r="O163" s="192" t="str">
        <f t="shared" si="131"/>
        <v/>
      </c>
      <c r="P163" s="191" t="str">
        <f>IF(N163="","",N163)</f>
        <v/>
      </c>
      <c r="Q163" s="192" t="str">
        <f t="shared" si="132"/>
        <v/>
      </c>
    </row>
    <row r="164" spans="2:17" s="134" customFormat="1" ht="12" outlineLevel="1" x14ac:dyDescent="0.2">
      <c r="B164" s="135"/>
      <c r="C164" s="139"/>
      <c r="D164" s="139"/>
      <c r="E164" s="191"/>
      <c r="F164" s="191"/>
      <c r="G164" s="192"/>
      <c r="H164" s="191" t="str">
        <f t="shared" ref="H164:H172" si="133">IF(F164="","",F164)</f>
        <v/>
      </c>
      <c r="I164" s="192" t="str">
        <f t="shared" si="122"/>
        <v/>
      </c>
      <c r="J164" s="191" t="str">
        <f t="shared" ref="J164:J172" si="134">IF(H164="","",H164)</f>
        <v/>
      </c>
      <c r="K164" s="192" t="str">
        <f t="shared" si="124"/>
        <v/>
      </c>
      <c r="L164" s="191" t="str">
        <f t="shared" ref="L164:L172" si="135">IF(J164="","",J164)</f>
        <v/>
      </c>
      <c r="M164" s="192" t="str">
        <f t="shared" si="126"/>
        <v/>
      </c>
      <c r="N164" s="191" t="str">
        <f t="shared" ref="N164:N172" si="136">IF(L164="","",L164)</f>
        <v/>
      </c>
      <c r="O164" s="192" t="str">
        <f t="shared" si="131"/>
        <v/>
      </c>
      <c r="P164" s="191" t="str">
        <f t="shared" ref="P164:P172" si="137">IF(N164="","",N164)</f>
        <v/>
      </c>
      <c r="Q164" s="192" t="str">
        <f t="shared" si="132"/>
        <v/>
      </c>
    </row>
    <row r="165" spans="2:17" s="134" customFormat="1" ht="12" outlineLevel="1" x14ac:dyDescent="0.2">
      <c r="B165" s="135"/>
      <c r="C165" s="139"/>
      <c r="D165" s="139"/>
      <c r="E165" s="191"/>
      <c r="F165" s="191"/>
      <c r="G165" s="192"/>
      <c r="H165" s="191" t="str">
        <f t="shared" si="133"/>
        <v/>
      </c>
      <c r="I165" s="192" t="str">
        <f t="shared" si="122"/>
        <v/>
      </c>
      <c r="J165" s="191" t="str">
        <f t="shared" si="134"/>
        <v/>
      </c>
      <c r="K165" s="192" t="str">
        <f t="shared" si="124"/>
        <v/>
      </c>
      <c r="L165" s="191" t="str">
        <f t="shared" si="135"/>
        <v/>
      </c>
      <c r="M165" s="192" t="str">
        <f t="shared" si="126"/>
        <v/>
      </c>
      <c r="N165" s="191" t="str">
        <f t="shared" si="136"/>
        <v/>
      </c>
      <c r="O165" s="192" t="str">
        <f t="shared" si="131"/>
        <v/>
      </c>
      <c r="P165" s="191" t="str">
        <f t="shared" si="137"/>
        <v/>
      </c>
      <c r="Q165" s="192" t="str">
        <f t="shared" si="132"/>
        <v/>
      </c>
    </row>
    <row r="166" spans="2:17" s="134" customFormat="1" ht="12" outlineLevel="1" x14ac:dyDescent="0.2">
      <c r="B166" s="135"/>
      <c r="C166" s="139"/>
      <c r="D166" s="139"/>
      <c r="E166" s="191"/>
      <c r="F166" s="191"/>
      <c r="G166" s="192"/>
      <c r="H166" s="191" t="str">
        <f t="shared" si="133"/>
        <v/>
      </c>
      <c r="I166" s="192" t="str">
        <f t="shared" si="122"/>
        <v/>
      </c>
      <c r="J166" s="191" t="str">
        <f t="shared" si="134"/>
        <v/>
      </c>
      <c r="K166" s="192" t="str">
        <f t="shared" si="124"/>
        <v/>
      </c>
      <c r="L166" s="191" t="str">
        <f t="shared" si="135"/>
        <v/>
      </c>
      <c r="M166" s="192" t="str">
        <f t="shared" si="126"/>
        <v/>
      </c>
      <c r="N166" s="191" t="str">
        <f t="shared" si="136"/>
        <v/>
      </c>
      <c r="O166" s="192" t="str">
        <f t="shared" si="131"/>
        <v/>
      </c>
      <c r="P166" s="191" t="str">
        <f t="shared" si="137"/>
        <v/>
      </c>
      <c r="Q166" s="192" t="str">
        <f t="shared" si="132"/>
        <v/>
      </c>
    </row>
    <row r="167" spans="2:17" s="134" customFormat="1" ht="12" outlineLevel="1" x14ac:dyDescent="0.2">
      <c r="B167" s="135"/>
      <c r="C167" s="139"/>
      <c r="D167" s="139"/>
      <c r="E167" s="191"/>
      <c r="F167" s="191"/>
      <c r="G167" s="192"/>
      <c r="H167" s="191" t="str">
        <f t="shared" si="133"/>
        <v/>
      </c>
      <c r="I167" s="192" t="str">
        <f t="shared" si="122"/>
        <v/>
      </c>
      <c r="J167" s="191" t="str">
        <f t="shared" si="134"/>
        <v/>
      </c>
      <c r="K167" s="192" t="str">
        <f t="shared" si="124"/>
        <v/>
      </c>
      <c r="L167" s="191" t="str">
        <f t="shared" si="135"/>
        <v/>
      </c>
      <c r="M167" s="192" t="str">
        <f t="shared" si="126"/>
        <v/>
      </c>
      <c r="N167" s="191" t="str">
        <f t="shared" si="136"/>
        <v/>
      </c>
      <c r="O167" s="192" t="str">
        <f t="shared" si="131"/>
        <v/>
      </c>
      <c r="P167" s="191" t="str">
        <f t="shared" si="137"/>
        <v/>
      </c>
      <c r="Q167" s="192" t="str">
        <f t="shared" si="132"/>
        <v/>
      </c>
    </row>
    <row r="168" spans="2:17" s="134" customFormat="1" ht="12" outlineLevel="1" x14ac:dyDescent="0.2">
      <c r="B168" s="135"/>
      <c r="C168" s="139"/>
      <c r="D168" s="139"/>
      <c r="E168" s="191"/>
      <c r="F168" s="191"/>
      <c r="G168" s="192"/>
      <c r="H168" s="191" t="str">
        <f t="shared" si="133"/>
        <v/>
      </c>
      <c r="I168" s="192" t="str">
        <f t="shared" si="122"/>
        <v/>
      </c>
      <c r="J168" s="191" t="str">
        <f t="shared" si="134"/>
        <v/>
      </c>
      <c r="K168" s="192" t="str">
        <f t="shared" si="124"/>
        <v/>
      </c>
      <c r="L168" s="191" t="str">
        <f t="shared" si="135"/>
        <v/>
      </c>
      <c r="M168" s="192" t="str">
        <f t="shared" si="126"/>
        <v/>
      </c>
      <c r="N168" s="191" t="str">
        <f t="shared" si="136"/>
        <v/>
      </c>
      <c r="O168" s="192" t="str">
        <f t="shared" si="131"/>
        <v/>
      </c>
      <c r="P168" s="191" t="str">
        <f t="shared" si="137"/>
        <v/>
      </c>
      <c r="Q168" s="192" t="str">
        <f t="shared" si="132"/>
        <v/>
      </c>
    </row>
    <row r="169" spans="2:17" s="134" customFormat="1" ht="12" outlineLevel="1" x14ac:dyDescent="0.2">
      <c r="B169" s="135"/>
      <c r="C169" s="139"/>
      <c r="D169" s="139"/>
      <c r="E169" s="191"/>
      <c r="F169" s="191"/>
      <c r="G169" s="192"/>
      <c r="H169" s="191" t="str">
        <f t="shared" si="133"/>
        <v/>
      </c>
      <c r="I169" s="192" t="str">
        <f t="shared" si="122"/>
        <v/>
      </c>
      <c r="J169" s="191" t="str">
        <f t="shared" si="134"/>
        <v/>
      </c>
      <c r="K169" s="192" t="str">
        <f t="shared" si="124"/>
        <v/>
      </c>
      <c r="L169" s="191" t="str">
        <f t="shared" si="135"/>
        <v/>
      </c>
      <c r="M169" s="192" t="str">
        <f t="shared" si="126"/>
        <v/>
      </c>
      <c r="N169" s="191" t="str">
        <f t="shared" si="136"/>
        <v/>
      </c>
      <c r="O169" s="192" t="str">
        <f t="shared" si="131"/>
        <v/>
      </c>
      <c r="P169" s="191" t="str">
        <f t="shared" si="137"/>
        <v/>
      </c>
      <c r="Q169" s="192" t="str">
        <f t="shared" si="132"/>
        <v/>
      </c>
    </row>
    <row r="170" spans="2:17" s="134" customFormat="1" ht="12" outlineLevel="1" x14ac:dyDescent="0.2">
      <c r="B170" s="135"/>
      <c r="C170" s="139"/>
      <c r="D170" s="139"/>
      <c r="E170" s="191"/>
      <c r="F170" s="191"/>
      <c r="G170" s="192"/>
      <c r="H170" s="191" t="str">
        <f t="shared" si="133"/>
        <v/>
      </c>
      <c r="I170" s="192" t="str">
        <f t="shared" si="122"/>
        <v/>
      </c>
      <c r="J170" s="191" t="str">
        <f t="shared" si="134"/>
        <v/>
      </c>
      <c r="K170" s="192" t="str">
        <f t="shared" si="124"/>
        <v/>
      </c>
      <c r="L170" s="191" t="str">
        <f t="shared" si="135"/>
        <v/>
      </c>
      <c r="M170" s="192" t="str">
        <f t="shared" si="126"/>
        <v/>
      </c>
      <c r="N170" s="191" t="str">
        <f t="shared" si="136"/>
        <v/>
      </c>
      <c r="O170" s="192" t="str">
        <f t="shared" si="131"/>
        <v/>
      </c>
      <c r="P170" s="191" t="str">
        <f t="shared" si="137"/>
        <v/>
      </c>
      <c r="Q170" s="192" t="str">
        <f t="shared" si="132"/>
        <v/>
      </c>
    </row>
    <row r="171" spans="2:17" s="134" customFormat="1" ht="12" outlineLevel="1" x14ac:dyDescent="0.2">
      <c r="B171" s="135"/>
      <c r="C171" s="139"/>
      <c r="D171" s="139"/>
      <c r="E171" s="191"/>
      <c r="F171" s="191"/>
      <c r="G171" s="192"/>
      <c r="H171" s="191" t="str">
        <f t="shared" si="133"/>
        <v/>
      </c>
      <c r="I171" s="192" t="str">
        <f t="shared" si="122"/>
        <v/>
      </c>
      <c r="J171" s="191" t="str">
        <f t="shared" si="134"/>
        <v/>
      </c>
      <c r="K171" s="192" t="str">
        <f t="shared" si="124"/>
        <v/>
      </c>
      <c r="L171" s="191" t="str">
        <f t="shared" si="135"/>
        <v/>
      </c>
      <c r="M171" s="192" t="str">
        <f t="shared" si="126"/>
        <v/>
      </c>
      <c r="N171" s="191" t="str">
        <f t="shared" si="136"/>
        <v/>
      </c>
      <c r="O171" s="192" t="str">
        <f t="shared" si="131"/>
        <v/>
      </c>
      <c r="P171" s="191" t="str">
        <f t="shared" si="137"/>
        <v/>
      </c>
      <c r="Q171" s="192" t="str">
        <f t="shared" si="132"/>
        <v/>
      </c>
    </row>
    <row r="172" spans="2:17" s="134" customFormat="1" ht="12" outlineLevel="1" x14ac:dyDescent="0.2">
      <c r="B172" s="135"/>
      <c r="C172" s="139"/>
      <c r="D172" s="139"/>
      <c r="E172" s="191"/>
      <c r="F172" s="191"/>
      <c r="G172" s="192"/>
      <c r="H172" s="191" t="str">
        <f t="shared" si="133"/>
        <v/>
      </c>
      <c r="I172" s="192" t="str">
        <f t="shared" si="122"/>
        <v/>
      </c>
      <c r="J172" s="191" t="str">
        <f t="shared" si="134"/>
        <v/>
      </c>
      <c r="K172" s="192" t="str">
        <f t="shared" si="124"/>
        <v/>
      </c>
      <c r="L172" s="191" t="str">
        <f t="shared" si="135"/>
        <v/>
      </c>
      <c r="M172" s="192" t="str">
        <f t="shared" si="126"/>
        <v/>
      </c>
      <c r="N172" s="191" t="str">
        <f t="shared" si="136"/>
        <v/>
      </c>
      <c r="O172" s="192" t="str">
        <f t="shared" si="131"/>
        <v/>
      </c>
      <c r="P172" s="191" t="str">
        <f t="shared" si="137"/>
        <v/>
      </c>
      <c r="Q172" s="192" t="str">
        <f t="shared" si="132"/>
        <v/>
      </c>
    </row>
    <row r="173" spans="2:17" s="134" customFormat="1" ht="6.6" customHeight="1" outlineLevel="1" x14ac:dyDescent="0.2">
      <c r="B173" s="135"/>
      <c r="E173" s="135"/>
      <c r="F173" s="135"/>
      <c r="G173" s="193"/>
      <c r="H173" s="135"/>
      <c r="I173" s="193"/>
      <c r="J173" s="135"/>
      <c r="K173" s="193"/>
      <c r="L173" s="135"/>
      <c r="M173" s="193"/>
      <c r="N173" s="135"/>
      <c r="O173" s="193"/>
      <c r="P173" s="135"/>
      <c r="Q173" s="193"/>
    </row>
    <row r="174" spans="2:17" s="190" customFormat="1" ht="12" x14ac:dyDescent="0.2">
      <c r="B174" s="194"/>
      <c r="C174" s="134" t="str">
        <f>C152</f>
        <v>Addional Comp: Teachers</v>
      </c>
      <c r="D174" s="194"/>
      <c r="E174" s="195" t="str">
        <f>B152</f>
        <v>0151</v>
      </c>
      <c r="F174" s="196">
        <f>COUNTIF(F153:F173,"y")</f>
        <v>0</v>
      </c>
      <c r="G174" s="197">
        <f>SUBTOTAL(9,G153:G173)</f>
        <v>0</v>
      </c>
      <c r="H174" s="196">
        <f>COUNTIF(H153:H173,"y")</f>
        <v>0</v>
      </c>
      <c r="I174" s="197">
        <f>SUBTOTAL(9,I153:I173)</f>
        <v>0</v>
      </c>
      <c r="J174" s="196">
        <f>COUNTIF(J153:J173,"y")</f>
        <v>0</v>
      </c>
      <c r="K174" s="197">
        <f>SUBTOTAL(9,K153:K173)</f>
        <v>0</v>
      </c>
      <c r="L174" s="196">
        <f>COUNTIF(L153:L173,"y")</f>
        <v>0</v>
      </c>
      <c r="M174" s="197">
        <f>SUBTOTAL(9,M153:M173)</f>
        <v>0</v>
      </c>
      <c r="N174" s="196">
        <f>COUNTIF(N153:N173,"y")</f>
        <v>0</v>
      </c>
      <c r="O174" s="197">
        <f>SUBTOTAL(9,O153:O173)</f>
        <v>0</v>
      </c>
      <c r="P174" s="196">
        <f>COUNTIF(P153:P173,"y")</f>
        <v>0</v>
      </c>
      <c r="Q174" s="197">
        <f>SUBTOTAL(9,Q153:Q173)</f>
        <v>0</v>
      </c>
    </row>
    <row r="175" spans="2:17" s="134" customFormat="1" ht="12" outlineLevel="1" x14ac:dyDescent="0.2">
      <c r="B175" s="189" t="s">
        <v>50</v>
      </c>
      <c r="C175" s="190" t="s">
        <v>404</v>
      </c>
      <c r="E175" s="135"/>
      <c r="F175" s="135"/>
      <c r="H175" s="135"/>
      <c r="J175" s="135"/>
      <c r="L175" s="135"/>
      <c r="N175" s="135"/>
      <c r="P175" s="135"/>
    </row>
    <row r="176" spans="2:17" s="134" customFormat="1" ht="12" outlineLevel="1" x14ac:dyDescent="0.2">
      <c r="B176" s="135"/>
      <c r="C176" s="139"/>
      <c r="D176" s="139"/>
      <c r="E176" s="191"/>
      <c r="F176" s="191"/>
      <c r="G176" s="192"/>
      <c r="H176" s="191" t="str">
        <f>IF(F176="","",F176)</f>
        <v/>
      </c>
      <c r="I176" s="192" t="str">
        <f>IF(G176="","",G176*(1+I$7))</f>
        <v/>
      </c>
      <c r="J176" s="191" t="str">
        <f>IF(H176="","",H176)</f>
        <v/>
      </c>
      <c r="K176" s="192" t="str">
        <f>IF(I176="","",I176*(1+K$7))</f>
        <v/>
      </c>
      <c r="L176" s="191" t="str">
        <f>IF(J176="","",J176)</f>
        <v/>
      </c>
      <c r="M176" s="192" t="str">
        <f>IF(K176="","",K176*(1+M$7))</f>
        <v/>
      </c>
      <c r="N176" s="191" t="str">
        <f>IF(L176="","",L176)</f>
        <v/>
      </c>
      <c r="O176" s="192" t="str">
        <f>IF(M176="","",M176*(1+O$7))</f>
        <v/>
      </c>
      <c r="P176" s="191" t="str">
        <f>IF(N176="","",N176)</f>
        <v/>
      </c>
      <c r="Q176" s="192" t="str">
        <f>IF(O176="","",O176*(1+Q$7))</f>
        <v/>
      </c>
    </row>
    <row r="177" spans="2:17" s="134" customFormat="1" ht="12" outlineLevel="1" x14ac:dyDescent="0.2">
      <c r="B177" s="135"/>
      <c r="C177" s="139"/>
      <c r="D177" s="139"/>
      <c r="E177" s="191"/>
      <c r="F177" s="191"/>
      <c r="G177" s="192"/>
      <c r="H177" s="191" t="str">
        <f t="shared" ref="H177:H184" si="138">IF(F177="","",F177)</f>
        <v/>
      </c>
      <c r="I177" s="192" t="str">
        <f t="shared" ref="I177:I195" si="139">IF(G177="","",G177*(1+I$7))</f>
        <v/>
      </c>
      <c r="J177" s="191" t="str">
        <f t="shared" ref="J177:J184" si="140">IF(H177="","",H177)</f>
        <v/>
      </c>
      <c r="K177" s="192" t="str">
        <f t="shared" ref="K177:K195" si="141">IF(I177="","",I177*(1+K$7))</f>
        <v/>
      </c>
      <c r="L177" s="191" t="str">
        <f t="shared" ref="L177:L184" si="142">IF(J177="","",J177)</f>
        <v/>
      </c>
      <c r="M177" s="192" t="str">
        <f t="shared" ref="M177:M195" si="143">IF(K177="","",K177*(1+M$7))</f>
        <v/>
      </c>
      <c r="N177" s="191" t="str">
        <f t="shared" ref="N177:N184" si="144">IF(L177="","",L177)</f>
        <v/>
      </c>
      <c r="O177" s="192" t="str">
        <f t="shared" ref="O177:O179" si="145">IF(M177="","",M177*(1+O$7))</f>
        <v/>
      </c>
      <c r="P177" s="191" t="str">
        <f t="shared" ref="P177:P184" si="146">IF(N177="","",N177)</f>
        <v/>
      </c>
      <c r="Q177" s="192" t="str">
        <f t="shared" ref="Q177:Q179" si="147">IF(O177="","",O177*(1+Q$7))</f>
        <v/>
      </c>
    </row>
    <row r="178" spans="2:17" s="134" customFormat="1" ht="12" outlineLevel="1" x14ac:dyDescent="0.2">
      <c r="B178" s="135"/>
      <c r="C178" s="139"/>
      <c r="D178" s="139"/>
      <c r="E178" s="191"/>
      <c r="F178" s="191"/>
      <c r="G178" s="192"/>
      <c r="H178" s="191" t="str">
        <f t="shared" si="138"/>
        <v/>
      </c>
      <c r="I178" s="192" t="str">
        <f t="shared" si="139"/>
        <v/>
      </c>
      <c r="J178" s="191" t="str">
        <f t="shared" si="140"/>
        <v/>
      </c>
      <c r="K178" s="192" t="str">
        <f t="shared" si="141"/>
        <v/>
      </c>
      <c r="L178" s="191" t="str">
        <f t="shared" si="142"/>
        <v/>
      </c>
      <c r="M178" s="192" t="str">
        <f t="shared" si="143"/>
        <v/>
      </c>
      <c r="N178" s="191" t="str">
        <f t="shared" si="144"/>
        <v/>
      </c>
      <c r="O178" s="192" t="str">
        <f t="shared" si="145"/>
        <v/>
      </c>
      <c r="P178" s="191" t="str">
        <f t="shared" si="146"/>
        <v/>
      </c>
      <c r="Q178" s="192" t="str">
        <f t="shared" si="147"/>
        <v/>
      </c>
    </row>
    <row r="179" spans="2:17" s="134" customFormat="1" ht="12" outlineLevel="1" x14ac:dyDescent="0.2">
      <c r="B179" s="135"/>
      <c r="C179" s="139"/>
      <c r="D179" s="139"/>
      <c r="E179" s="191"/>
      <c r="F179" s="191"/>
      <c r="G179" s="192"/>
      <c r="H179" s="191" t="str">
        <f t="shared" si="138"/>
        <v/>
      </c>
      <c r="I179" s="192" t="str">
        <f t="shared" si="139"/>
        <v/>
      </c>
      <c r="J179" s="191" t="str">
        <f t="shared" si="140"/>
        <v/>
      </c>
      <c r="K179" s="192" t="str">
        <f t="shared" si="141"/>
        <v/>
      </c>
      <c r="L179" s="191" t="str">
        <f t="shared" si="142"/>
        <v/>
      </c>
      <c r="M179" s="192" t="str">
        <f t="shared" si="143"/>
        <v/>
      </c>
      <c r="N179" s="191" t="str">
        <f t="shared" si="144"/>
        <v/>
      </c>
      <c r="O179" s="192" t="str">
        <f t="shared" si="145"/>
        <v/>
      </c>
      <c r="P179" s="191" t="str">
        <f t="shared" si="146"/>
        <v/>
      </c>
      <c r="Q179" s="192" t="str">
        <f t="shared" si="147"/>
        <v/>
      </c>
    </row>
    <row r="180" spans="2:17" s="134" customFormat="1" ht="12" outlineLevel="1" x14ac:dyDescent="0.2">
      <c r="B180" s="135"/>
      <c r="C180" s="139"/>
      <c r="D180" s="139"/>
      <c r="E180" s="191"/>
      <c r="F180" s="191"/>
      <c r="G180" s="192"/>
      <c r="H180" s="191" t="str">
        <f t="shared" si="138"/>
        <v/>
      </c>
      <c r="I180" s="192" t="str">
        <f t="shared" si="139"/>
        <v/>
      </c>
      <c r="J180" s="191" t="str">
        <f t="shared" si="140"/>
        <v/>
      </c>
      <c r="K180" s="192" t="str">
        <f t="shared" si="141"/>
        <v/>
      </c>
      <c r="L180" s="191" t="str">
        <f t="shared" si="142"/>
        <v/>
      </c>
      <c r="M180" s="192" t="str">
        <f t="shared" si="143"/>
        <v/>
      </c>
      <c r="N180" s="191" t="str">
        <f t="shared" si="144"/>
        <v/>
      </c>
      <c r="O180" s="192" t="str">
        <f>IF(M180="","",M180*(1+O$7))</f>
        <v/>
      </c>
      <c r="P180" s="191" t="str">
        <f t="shared" si="146"/>
        <v/>
      </c>
      <c r="Q180" s="192" t="str">
        <f>IF(O180="","",O180*(1+Q$7))</f>
        <v/>
      </c>
    </row>
    <row r="181" spans="2:17" s="134" customFormat="1" ht="12" outlineLevel="1" x14ac:dyDescent="0.2">
      <c r="B181" s="135"/>
      <c r="C181" s="139"/>
      <c r="D181" s="139"/>
      <c r="E181" s="191"/>
      <c r="F181" s="191"/>
      <c r="G181" s="192"/>
      <c r="H181" s="191" t="str">
        <f t="shared" si="138"/>
        <v/>
      </c>
      <c r="I181" s="192" t="str">
        <f t="shared" si="139"/>
        <v/>
      </c>
      <c r="J181" s="191" t="str">
        <f t="shared" si="140"/>
        <v/>
      </c>
      <c r="K181" s="192" t="str">
        <f t="shared" si="141"/>
        <v/>
      </c>
      <c r="L181" s="191" t="str">
        <f t="shared" si="142"/>
        <v/>
      </c>
      <c r="M181" s="192" t="str">
        <f t="shared" si="143"/>
        <v/>
      </c>
      <c r="N181" s="191" t="str">
        <f t="shared" si="144"/>
        <v/>
      </c>
      <c r="O181" s="192" t="str">
        <f t="shared" ref="O181:O195" si="148">IF(M181="","",M181*(1+O$7))</f>
        <v/>
      </c>
      <c r="P181" s="191" t="str">
        <f t="shared" si="146"/>
        <v/>
      </c>
      <c r="Q181" s="192" t="str">
        <f t="shared" ref="Q181:Q195" si="149">IF(O181="","",O181*(1+Q$7))</f>
        <v/>
      </c>
    </row>
    <row r="182" spans="2:17" s="134" customFormat="1" ht="12" outlineLevel="1" x14ac:dyDescent="0.2">
      <c r="B182" s="135"/>
      <c r="C182" s="139"/>
      <c r="D182" s="139"/>
      <c r="E182" s="191"/>
      <c r="F182" s="191"/>
      <c r="G182" s="192"/>
      <c r="H182" s="191" t="str">
        <f t="shared" si="138"/>
        <v/>
      </c>
      <c r="I182" s="192" t="str">
        <f t="shared" si="139"/>
        <v/>
      </c>
      <c r="J182" s="191" t="str">
        <f t="shared" si="140"/>
        <v/>
      </c>
      <c r="K182" s="192" t="str">
        <f t="shared" si="141"/>
        <v/>
      </c>
      <c r="L182" s="191" t="str">
        <f t="shared" si="142"/>
        <v/>
      </c>
      <c r="M182" s="192" t="str">
        <f t="shared" si="143"/>
        <v/>
      </c>
      <c r="N182" s="191" t="str">
        <f t="shared" si="144"/>
        <v/>
      </c>
      <c r="O182" s="192" t="str">
        <f t="shared" si="148"/>
        <v/>
      </c>
      <c r="P182" s="191" t="str">
        <f t="shared" si="146"/>
        <v/>
      </c>
      <c r="Q182" s="192" t="str">
        <f t="shared" si="149"/>
        <v/>
      </c>
    </row>
    <row r="183" spans="2:17" s="134" customFormat="1" ht="12" outlineLevel="1" x14ac:dyDescent="0.2">
      <c r="B183" s="135"/>
      <c r="C183" s="139"/>
      <c r="D183" s="139"/>
      <c r="E183" s="191"/>
      <c r="F183" s="191"/>
      <c r="G183" s="192"/>
      <c r="H183" s="191" t="str">
        <f t="shared" si="138"/>
        <v/>
      </c>
      <c r="I183" s="192" t="str">
        <f t="shared" si="139"/>
        <v/>
      </c>
      <c r="J183" s="191" t="str">
        <f t="shared" si="140"/>
        <v/>
      </c>
      <c r="K183" s="192" t="str">
        <f t="shared" si="141"/>
        <v/>
      </c>
      <c r="L183" s="191" t="str">
        <f t="shared" si="142"/>
        <v/>
      </c>
      <c r="M183" s="192" t="str">
        <f t="shared" si="143"/>
        <v/>
      </c>
      <c r="N183" s="191" t="str">
        <f t="shared" si="144"/>
        <v/>
      </c>
      <c r="O183" s="192" t="str">
        <f t="shared" si="148"/>
        <v/>
      </c>
      <c r="P183" s="191" t="str">
        <f t="shared" si="146"/>
        <v/>
      </c>
      <c r="Q183" s="192" t="str">
        <f t="shared" si="149"/>
        <v/>
      </c>
    </row>
    <row r="184" spans="2:17" s="134" customFormat="1" ht="12" outlineLevel="1" x14ac:dyDescent="0.2">
      <c r="B184" s="135"/>
      <c r="C184" s="139"/>
      <c r="D184" s="139"/>
      <c r="E184" s="191"/>
      <c r="F184" s="191"/>
      <c r="G184" s="192"/>
      <c r="H184" s="191" t="str">
        <f t="shared" si="138"/>
        <v/>
      </c>
      <c r="I184" s="192" t="str">
        <f t="shared" si="139"/>
        <v/>
      </c>
      <c r="J184" s="191" t="str">
        <f t="shared" si="140"/>
        <v/>
      </c>
      <c r="K184" s="192" t="str">
        <f t="shared" si="141"/>
        <v/>
      </c>
      <c r="L184" s="191" t="str">
        <f t="shared" si="142"/>
        <v/>
      </c>
      <c r="M184" s="192" t="str">
        <f t="shared" si="143"/>
        <v/>
      </c>
      <c r="N184" s="191" t="str">
        <f t="shared" si="144"/>
        <v/>
      </c>
      <c r="O184" s="192" t="str">
        <f t="shared" si="148"/>
        <v/>
      </c>
      <c r="P184" s="191" t="str">
        <f t="shared" si="146"/>
        <v/>
      </c>
      <c r="Q184" s="192" t="str">
        <f t="shared" si="149"/>
        <v/>
      </c>
    </row>
    <row r="185" spans="2:17" s="134" customFormat="1" ht="12" outlineLevel="1" x14ac:dyDescent="0.2">
      <c r="B185" s="135"/>
      <c r="C185" s="139"/>
      <c r="D185" s="139"/>
      <c r="E185" s="191"/>
      <c r="F185" s="191"/>
      <c r="G185" s="192"/>
      <c r="H185" s="191" t="str">
        <f>IF(F185="","",F185)</f>
        <v/>
      </c>
      <c r="I185" s="192" t="str">
        <f t="shared" si="139"/>
        <v/>
      </c>
      <c r="J185" s="191" t="str">
        <f>IF(H185="","",H185)</f>
        <v/>
      </c>
      <c r="K185" s="192" t="str">
        <f t="shared" si="141"/>
        <v/>
      </c>
      <c r="L185" s="191" t="str">
        <f>IF(J185="","",J185)</f>
        <v/>
      </c>
      <c r="M185" s="192" t="str">
        <f t="shared" si="143"/>
        <v/>
      </c>
      <c r="N185" s="191" t="str">
        <f>IF(L185="","",L185)</f>
        <v/>
      </c>
      <c r="O185" s="192" t="str">
        <f t="shared" si="148"/>
        <v/>
      </c>
      <c r="P185" s="191" t="str">
        <f>IF(N185="","",N185)</f>
        <v/>
      </c>
      <c r="Q185" s="192" t="str">
        <f t="shared" si="149"/>
        <v/>
      </c>
    </row>
    <row r="186" spans="2:17" s="134" customFormat="1" ht="12" outlineLevel="1" x14ac:dyDescent="0.2">
      <c r="B186" s="135"/>
      <c r="C186" s="139"/>
      <c r="D186" s="139"/>
      <c r="E186" s="191"/>
      <c r="F186" s="191"/>
      <c r="G186" s="192"/>
      <c r="H186" s="191" t="str">
        <f>IF(F186="","",F186)</f>
        <v/>
      </c>
      <c r="I186" s="192" t="str">
        <f t="shared" si="139"/>
        <v/>
      </c>
      <c r="J186" s="191" t="str">
        <f>IF(H186="","",H186)</f>
        <v/>
      </c>
      <c r="K186" s="192" t="str">
        <f t="shared" si="141"/>
        <v/>
      </c>
      <c r="L186" s="191" t="str">
        <f>IF(J186="","",J186)</f>
        <v/>
      </c>
      <c r="M186" s="192" t="str">
        <f t="shared" si="143"/>
        <v/>
      </c>
      <c r="N186" s="191" t="str">
        <f>IF(L186="","",L186)</f>
        <v/>
      </c>
      <c r="O186" s="192" t="str">
        <f t="shared" si="148"/>
        <v/>
      </c>
      <c r="P186" s="191" t="str">
        <f>IF(N186="","",N186)</f>
        <v/>
      </c>
      <c r="Q186" s="192" t="str">
        <f t="shared" si="149"/>
        <v/>
      </c>
    </row>
    <row r="187" spans="2:17" s="134" customFormat="1" ht="12" outlineLevel="1" x14ac:dyDescent="0.2">
      <c r="B187" s="135"/>
      <c r="C187" s="139"/>
      <c r="D187" s="139"/>
      <c r="E187" s="191"/>
      <c r="F187" s="191"/>
      <c r="G187" s="192"/>
      <c r="H187" s="191" t="str">
        <f t="shared" ref="H187:H195" si="150">IF(F187="","",F187)</f>
        <v/>
      </c>
      <c r="I187" s="192" t="str">
        <f t="shared" si="139"/>
        <v/>
      </c>
      <c r="J187" s="191" t="str">
        <f t="shared" ref="J187:J195" si="151">IF(H187="","",H187)</f>
        <v/>
      </c>
      <c r="K187" s="192" t="str">
        <f t="shared" si="141"/>
        <v/>
      </c>
      <c r="L187" s="191" t="str">
        <f t="shared" ref="L187:L195" si="152">IF(J187="","",J187)</f>
        <v/>
      </c>
      <c r="M187" s="192" t="str">
        <f t="shared" si="143"/>
        <v/>
      </c>
      <c r="N187" s="191" t="str">
        <f t="shared" ref="N187:N195" si="153">IF(L187="","",L187)</f>
        <v/>
      </c>
      <c r="O187" s="192" t="str">
        <f t="shared" si="148"/>
        <v/>
      </c>
      <c r="P187" s="191" t="str">
        <f t="shared" ref="P187:P195" si="154">IF(N187="","",N187)</f>
        <v/>
      </c>
      <c r="Q187" s="192" t="str">
        <f t="shared" si="149"/>
        <v/>
      </c>
    </row>
    <row r="188" spans="2:17" s="134" customFormat="1" ht="12" outlineLevel="1" x14ac:dyDescent="0.2">
      <c r="B188" s="135"/>
      <c r="C188" s="139"/>
      <c r="D188" s="139"/>
      <c r="E188" s="191"/>
      <c r="F188" s="191"/>
      <c r="G188" s="192"/>
      <c r="H188" s="191" t="str">
        <f t="shared" si="150"/>
        <v/>
      </c>
      <c r="I188" s="192" t="str">
        <f t="shared" si="139"/>
        <v/>
      </c>
      <c r="J188" s="191" t="str">
        <f t="shared" si="151"/>
        <v/>
      </c>
      <c r="K188" s="192" t="str">
        <f t="shared" si="141"/>
        <v/>
      </c>
      <c r="L188" s="191" t="str">
        <f t="shared" si="152"/>
        <v/>
      </c>
      <c r="M188" s="192" t="str">
        <f t="shared" si="143"/>
        <v/>
      </c>
      <c r="N188" s="191" t="str">
        <f t="shared" si="153"/>
        <v/>
      </c>
      <c r="O188" s="192" t="str">
        <f t="shared" si="148"/>
        <v/>
      </c>
      <c r="P188" s="191" t="str">
        <f t="shared" si="154"/>
        <v/>
      </c>
      <c r="Q188" s="192" t="str">
        <f t="shared" si="149"/>
        <v/>
      </c>
    </row>
    <row r="189" spans="2:17" s="134" customFormat="1" ht="12" outlineLevel="1" x14ac:dyDescent="0.2">
      <c r="B189" s="135"/>
      <c r="C189" s="139"/>
      <c r="D189" s="139"/>
      <c r="E189" s="191"/>
      <c r="F189" s="191"/>
      <c r="G189" s="192"/>
      <c r="H189" s="191" t="str">
        <f t="shared" si="150"/>
        <v/>
      </c>
      <c r="I189" s="192" t="str">
        <f t="shared" si="139"/>
        <v/>
      </c>
      <c r="J189" s="191" t="str">
        <f t="shared" si="151"/>
        <v/>
      </c>
      <c r="K189" s="192" t="str">
        <f t="shared" si="141"/>
        <v/>
      </c>
      <c r="L189" s="191" t="str">
        <f t="shared" si="152"/>
        <v/>
      </c>
      <c r="M189" s="192" t="str">
        <f t="shared" si="143"/>
        <v/>
      </c>
      <c r="N189" s="191" t="str">
        <f t="shared" si="153"/>
        <v/>
      </c>
      <c r="O189" s="192" t="str">
        <f t="shared" si="148"/>
        <v/>
      </c>
      <c r="P189" s="191" t="str">
        <f t="shared" si="154"/>
        <v/>
      </c>
      <c r="Q189" s="192" t="str">
        <f t="shared" si="149"/>
        <v/>
      </c>
    </row>
    <row r="190" spans="2:17" s="134" customFormat="1" ht="12" outlineLevel="1" x14ac:dyDescent="0.2">
      <c r="B190" s="135"/>
      <c r="C190" s="139"/>
      <c r="D190" s="139"/>
      <c r="E190" s="191"/>
      <c r="F190" s="191"/>
      <c r="G190" s="192"/>
      <c r="H190" s="191" t="str">
        <f t="shared" si="150"/>
        <v/>
      </c>
      <c r="I190" s="192" t="str">
        <f t="shared" si="139"/>
        <v/>
      </c>
      <c r="J190" s="191" t="str">
        <f t="shared" si="151"/>
        <v/>
      </c>
      <c r="K190" s="192" t="str">
        <f t="shared" si="141"/>
        <v/>
      </c>
      <c r="L190" s="191" t="str">
        <f t="shared" si="152"/>
        <v/>
      </c>
      <c r="M190" s="192" t="str">
        <f t="shared" si="143"/>
        <v/>
      </c>
      <c r="N190" s="191" t="str">
        <f t="shared" si="153"/>
        <v/>
      </c>
      <c r="O190" s="192" t="str">
        <f t="shared" si="148"/>
        <v/>
      </c>
      <c r="P190" s="191" t="str">
        <f t="shared" si="154"/>
        <v/>
      </c>
      <c r="Q190" s="192" t="str">
        <f t="shared" si="149"/>
        <v/>
      </c>
    </row>
    <row r="191" spans="2:17" s="134" customFormat="1" ht="12" outlineLevel="1" x14ac:dyDescent="0.2">
      <c r="B191" s="135"/>
      <c r="C191" s="139"/>
      <c r="D191" s="139"/>
      <c r="E191" s="191"/>
      <c r="F191" s="191"/>
      <c r="G191" s="192"/>
      <c r="H191" s="191" t="str">
        <f t="shared" si="150"/>
        <v/>
      </c>
      <c r="I191" s="192" t="str">
        <f t="shared" si="139"/>
        <v/>
      </c>
      <c r="J191" s="191" t="str">
        <f t="shared" si="151"/>
        <v/>
      </c>
      <c r="K191" s="192" t="str">
        <f t="shared" si="141"/>
        <v/>
      </c>
      <c r="L191" s="191" t="str">
        <f t="shared" si="152"/>
        <v/>
      </c>
      <c r="M191" s="192" t="str">
        <f t="shared" si="143"/>
        <v/>
      </c>
      <c r="N191" s="191" t="str">
        <f t="shared" si="153"/>
        <v/>
      </c>
      <c r="O191" s="192" t="str">
        <f t="shared" si="148"/>
        <v/>
      </c>
      <c r="P191" s="191" t="str">
        <f t="shared" si="154"/>
        <v/>
      </c>
      <c r="Q191" s="192" t="str">
        <f t="shared" si="149"/>
        <v/>
      </c>
    </row>
    <row r="192" spans="2:17" s="134" customFormat="1" ht="12" outlineLevel="1" x14ac:dyDescent="0.2">
      <c r="B192" s="135"/>
      <c r="C192" s="139"/>
      <c r="D192" s="139"/>
      <c r="E192" s="191"/>
      <c r="F192" s="191"/>
      <c r="G192" s="192"/>
      <c r="H192" s="191" t="str">
        <f t="shared" si="150"/>
        <v/>
      </c>
      <c r="I192" s="192" t="str">
        <f t="shared" si="139"/>
        <v/>
      </c>
      <c r="J192" s="191" t="str">
        <f t="shared" si="151"/>
        <v/>
      </c>
      <c r="K192" s="192" t="str">
        <f t="shared" si="141"/>
        <v/>
      </c>
      <c r="L192" s="191" t="str">
        <f t="shared" si="152"/>
        <v/>
      </c>
      <c r="M192" s="192" t="str">
        <f t="shared" si="143"/>
        <v/>
      </c>
      <c r="N192" s="191" t="str">
        <f t="shared" si="153"/>
        <v/>
      </c>
      <c r="O192" s="192" t="str">
        <f t="shared" si="148"/>
        <v/>
      </c>
      <c r="P192" s="191" t="str">
        <f t="shared" si="154"/>
        <v/>
      </c>
      <c r="Q192" s="192" t="str">
        <f t="shared" si="149"/>
        <v/>
      </c>
    </row>
    <row r="193" spans="2:17" s="134" customFormat="1" ht="12" outlineLevel="1" x14ac:dyDescent="0.2">
      <c r="B193" s="135"/>
      <c r="C193" s="139"/>
      <c r="D193" s="139"/>
      <c r="E193" s="191"/>
      <c r="F193" s="191"/>
      <c r="G193" s="192"/>
      <c r="H193" s="191" t="str">
        <f t="shared" si="150"/>
        <v/>
      </c>
      <c r="I193" s="192" t="str">
        <f t="shared" si="139"/>
        <v/>
      </c>
      <c r="J193" s="191" t="str">
        <f t="shared" si="151"/>
        <v/>
      </c>
      <c r="K193" s="192" t="str">
        <f t="shared" si="141"/>
        <v/>
      </c>
      <c r="L193" s="191" t="str">
        <f t="shared" si="152"/>
        <v/>
      </c>
      <c r="M193" s="192" t="str">
        <f t="shared" si="143"/>
        <v/>
      </c>
      <c r="N193" s="191" t="str">
        <f t="shared" si="153"/>
        <v/>
      </c>
      <c r="O193" s="192" t="str">
        <f t="shared" si="148"/>
        <v/>
      </c>
      <c r="P193" s="191" t="str">
        <f t="shared" si="154"/>
        <v/>
      </c>
      <c r="Q193" s="192" t="str">
        <f t="shared" si="149"/>
        <v/>
      </c>
    </row>
    <row r="194" spans="2:17" s="134" customFormat="1" ht="12" outlineLevel="1" x14ac:dyDescent="0.2">
      <c r="B194" s="135"/>
      <c r="C194" s="139"/>
      <c r="D194" s="139"/>
      <c r="E194" s="191"/>
      <c r="F194" s="191"/>
      <c r="G194" s="192"/>
      <c r="H194" s="191" t="str">
        <f t="shared" si="150"/>
        <v/>
      </c>
      <c r="I194" s="192" t="str">
        <f t="shared" si="139"/>
        <v/>
      </c>
      <c r="J194" s="191" t="str">
        <f t="shared" si="151"/>
        <v/>
      </c>
      <c r="K194" s="192" t="str">
        <f t="shared" si="141"/>
        <v/>
      </c>
      <c r="L194" s="191" t="str">
        <f t="shared" si="152"/>
        <v/>
      </c>
      <c r="M194" s="192" t="str">
        <f t="shared" si="143"/>
        <v/>
      </c>
      <c r="N194" s="191" t="str">
        <f t="shared" si="153"/>
        <v/>
      </c>
      <c r="O194" s="192" t="str">
        <f t="shared" si="148"/>
        <v/>
      </c>
      <c r="P194" s="191" t="str">
        <f t="shared" si="154"/>
        <v/>
      </c>
      <c r="Q194" s="192" t="str">
        <f t="shared" si="149"/>
        <v/>
      </c>
    </row>
    <row r="195" spans="2:17" s="134" customFormat="1" ht="12" outlineLevel="1" x14ac:dyDescent="0.2">
      <c r="B195" s="135"/>
      <c r="C195" s="139"/>
      <c r="D195" s="139"/>
      <c r="E195" s="191"/>
      <c r="F195" s="191"/>
      <c r="G195" s="192"/>
      <c r="H195" s="191" t="str">
        <f t="shared" si="150"/>
        <v/>
      </c>
      <c r="I195" s="192" t="str">
        <f t="shared" si="139"/>
        <v/>
      </c>
      <c r="J195" s="191" t="str">
        <f t="shared" si="151"/>
        <v/>
      </c>
      <c r="K195" s="192" t="str">
        <f t="shared" si="141"/>
        <v/>
      </c>
      <c r="L195" s="191" t="str">
        <f t="shared" si="152"/>
        <v/>
      </c>
      <c r="M195" s="192" t="str">
        <f t="shared" si="143"/>
        <v/>
      </c>
      <c r="N195" s="191" t="str">
        <f t="shared" si="153"/>
        <v/>
      </c>
      <c r="O195" s="192" t="str">
        <f t="shared" si="148"/>
        <v/>
      </c>
      <c r="P195" s="191" t="str">
        <f t="shared" si="154"/>
        <v/>
      </c>
      <c r="Q195" s="192" t="str">
        <f t="shared" si="149"/>
        <v/>
      </c>
    </row>
    <row r="196" spans="2:17" s="134" customFormat="1" ht="6.6" customHeight="1" outlineLevel="1" x14ac:dyDescent="0.2">
      <c r="B196" s="135"/>
      <c r="E196" s="135"/>
      <c r="F196" s="135"/>
      <c r="G196" s="193"/>
      <c r="H196" s="135"/>
      <c r="I196" s="193"/>
      <c r="J196" s="135"/>
      <c r="K196" s="193"/>
      <c r="L196" s="135"/>
      <c r="M196" s="193"/>
      <c r="N196" s="135"/>
      <c r="O196" s="193"/>
      <c r="P196" s="135"/>
      <c r="Q196" s="193"/>
    </row>
    <row r="197" spans="2:17" s="190" customFormat="1" ht="12" x14ac:dyDescent="0.2">
      <c r="B197" s="194"/>
      <c r="C197" s="134" t="str">
        <f>C175</f>
        <v>Addional Comp: Licensed Admin</v>
      </c>
      <c r="D197" s="194"/>
      <c r="E197" s="195" t="str">
        <f>B175</f>
        <v>0154</v>
      </c>
      <c r="F197" s="196">
        <f>COUNTIF(F176:F196,"y")</f>
        <v>0</v>
      </c>
      <c r="G197" s="197">
        <f>SUBTOTAL(9,G176:G196)</f>
        <v>0</v>
      </c>
      <c r="H197" s="196">
        <f>COUNTIF(H176:H196,"y")</f>
        <v>0</v>
      </c>
      <c r="I197" s="197">
        <f>SUBTOTAL(9,I176:I196)</f>
        <v>0</v>
      </c>
      <c r="J197" s="196">
        <f>COUNTIF(J176:J196,"y")</f>
        <v>0</v>
      </c>
      <c r="K197" s="197">
        <f>SUBTOTAL(9,K176:K196)</f>
        <v>0</v>
      </c>
      <c r="L197" s="196">
        <f>COUNTIF(L176:L196,"y")</f>
        <v>0</v>
      </c>
      <c r="M197" s="197">
        <f>SUBTOTAL(9,M176:M196)</f>
        <v>0</v>
      </c>
      <c r="N197" s="196">
        <f>COUNTIF(N176:N196,"y")</f>
        <v>0</v>
      </c>
      <c r="O197" s="197">
        <f>SUBTOTAL(9,O176:O196)</f>
        <v>0</v>
      </c>
      <c r="P197" s="196">
        <f>COUNTIF(P176:P196,"y")</f>
        <v>0</v>
      </c>
      <c r="Q197" s="197">
        <f>SUBTOTAL(9,Q176:Q196)</f>
        <v>0</v>
      </c>
    </row>
    <row r="198" spans="2:17" s="134" customFormat="1" ht="12" outlineLevel="1" x14ac:dyDescent="0.2">
      <c r="B198" s="189" t="s">
        <v>52</v>
      </c>
      <c r="C198" s="190" t="s">
        <v>405</v>
      </c>
      <c r="E198" s="135"/>
      <c r="F198" s="135"/>
      <c r="H198" s="135"/>
      <c r="J198" s="135"/>
      <c r="L198" s="135"/>
      <c r="N198" s="135"/>
      <c r="P198" s="135"/>
    </row>
    <row r="199" spans="2:17" s="134" customFormat="1" ht="12" outlineLevel="1" x14ac:dyDescent="0.2">
      <c r="B199" s="135"/>
      <c r="C199" s="139"/>
      <c r="D199" s="139"/>
      <c r="E199" s="191"/>
      <c r="F199" s="191"/>
      <c r="G199" s="192"/>
      <c r="H199" s="191" t="str">
        <f>IF(F199="","",F199)</f>
        <v/>
      </c>
      <c r="I199" s="192" t="str">
        <f>IF(G199="","",G199*(1+I$7))</f>
        <v/>
      </c>
      <c r="J199" s="191" t="str">
        <f>IF(H199="","",H199)</f>
        <v/>
      </c>
      <c r="K199" s="192" t="str">
        <f>IF(I199="","",I199*(1+K$7))</f>
        <v/>
      </c>
      <c r="L199" s="191" t="str">
        <f>IF(J199="","",J199)</f>
        <v/>
      </c>
      <c r="M199" s="192" t="str">
        <f>IF(K199="","",K199*(1+M$7))</f>
        <v/>
      </c>
      <c r="N199" s="191" t="str">
        <f>IF(L199="","",L199)</f>
        <v/>
      </c>
      <c r="O199" s="192" t="str">
        <f>IF(M199="","",M199*(1+O$7))</f>
        <v/>
      </c>
      <c r="P199" s="191" t="str">
        <f>IF(N199="","",N199)</f>
        <v/>
      </c>
      <c r="Q199" s="192" t="str">
        <f>IF(O199="","",O199*(1+Q$7))</f>
        <v/>
      </c>
    </row>
    <row r="200" spans="2:17" s="134" customFormat="1" ht="12" outlineLevel="1" x14ac:dyDescent="0.2">
      <c r="B200" s="135"/>
      <c r="C200" s="139"/>
      <c r="D200" s="139"/>
      <c r="E200" s="191"/>
      <c r="F200" s="191"/>
      <c r="G200" s="192"/>
      <c r="H200" s="191" t="str">
        <f t="shared" ref="H200:H207" si="155">IF(F200="","",F200)</f>
        <v/>
      </c>
      <c r="I200" s="192" t="str">
        <f t="shared" ref="I200:I218" si="156">IF(G200="","",G200*(1+I$7))</f>
        <v/>
      </c>
      <c r="J200" s="191" t="str">
        <f t="shared" ref="J200:J207" si="157">IF(H200="","",H200)</f>
        <v/>
      </c>
      <c r="K200" s="192" t="str">
        <f t="shared" ref="K200:K218" si="158">IF(I200="","",I200*(1+K$7))</f>
        <v/>
      </c>
      <c r="L200" s="191" t="str">
        <f t="shared" ref="L200:L207" si="159">IF(J200="","",J200)</f>
        <v/>
      </c>
      <c r="M200" s="192" t="str">
        <f t="shared" ref="M200:M218" si="160">IF(K200="","",K200*(1+M$7))</f>
        <v/>
      </c>
      <c r="N200" s="191" t="str">
        <f t="shared" ref="N200:N207" si="161">IF(L200="","",L200)</f>
        <v/>
      </c>
      <c r="O200" s="192" t="str">
        <f t="shared" ref="O200:O202" si="162">IF(M200="","",M200*(1+O$7))</f>
        <v/>
      </c>
      <c r="P200" s="191" t="str">
        <f t="shared" ref="P200:P207" si="163">IF(N200="","",N200)</f>
        <v/>
      </c>
      <c r="Q200" s="192" t="str">
        <f t="shared" ref="Q200:Q202" si="164">IF(O200="","",O200*(1+Q$7))</f>
        <v/>
      </c>
    </row>
    <row r="201" spans="2:17" s="134" customFormat="1" ht="12" outlineLevel="1" x14ac:dyDescent="0.2">
      <c r="B201" s="135"/>
      <c r="C201" s="139"/>
      <c r="D201" s="139"/>
      <c r="E201" s="191"/>
      <c r="F201" s="191"/>
      <c r="G201" s="192"/>
      <c r="H201" s="191" t="str">
        <f t="shared" si="155"/>
        <v/>
      </c>
      <c r="I201" s="192" t="str">
        <f t="shared" si="156"/>
        <v/>
      </c>
      <c r="J201" s="191" t="str">
        <f t="shared" si="157"/>
        <v/>
      </c>
      <c r="K201" s="192" t="str">
        <f t="shared" si="158"/>
        <v/>
      </c>
      <c r="L201" s="191" t="str">
        <f t="shared" si="159"/>
        <v/>
      </c>
      <c r="M201" s="192" t="str">
        <f t="shared" si="160"/>
        <v/>
      </c>
      <c r="N201" s="191" t="str">
        <f t="shared" si="161"/>
        <v/>
      </c>
      <c r="O201" s="192" t="str">
        <f t="shared" si="162"/>
        <v/>
      </c>
      <c r="P201" s="191" t="str">
        <f t="shared" si="163"/>
        <v/>
      </c>
      <c r="Q201" s="192" t="str">
        <f t="shared" si="164"/>
        <v/>
      </c>
    </row>
    <row r="202" spans="2:17" s="134" customFormat="1" ht="12" outlineLevel="1" x14ac:dyDescent="0.2">
      <c r="B202" s="135"/>
      <c r="C202" s="139"/>
      <c r="D202" s="139"/>
      <c r="E202" s="191"/>
      <c r="F202" s="191"/>
      <c r="G202" s="192"/>
      <c r="H202" s="191" t="str">
        <f t="shared" si="155"/>
        <v/>
      </c>
      <c r="I202" s="192" t="str">
        <f t="shared" si="156"/>
        <v/>
      </c>
      <c r="J202" s="191" t="str">
        <f t="shared" si="157"/>
        <v/>
      </c>
      <c r="K202" s="192" t="str">
        <f t="shared" si="158"/>
        <v/>
      </c>
      <c r="L202" s="191" t="str">
        <f t="shared" si="159"/>
        <v/>
      </c>
      <c r="M202" s="192" t="str">
        <f t="shared" si="160"/>
        <v/>
      </c>
      <c r="N202" s="191" t="str">
        <f t="shared" si="161"/>
        <v/>
      </c>
      <c r="O202" s="192" t="str">
        <f t="shared" si="162"/>
        <v/>
      </c>
      <c r="P202" s="191" t="str">
        <f t="shared" si="163"/>
        <v/>
      </c>
      <c r="Q202" s="192" t="str">
        <f t="shared" si="164"/>
        <v/>
      </c>
    </row>
    <row r="203" spans="2:17" s="134" customFormat="1" ht="12" outlineLevel="1" x14ac:dyDescent="0.2">
      <c r="B203" s="135"/>
      <c r="C203" s="139"/>
      <c r="D203" s="139"/>
      <c r="E203" s="191"/>
      <c r="F203" s="191"/>
      <c r="G203" s="192"/>
      <c r="H203" s="191" t="str">
        <f t="shared" si="155"/>
        <v/>
      </c>
      <c r="I203" s="192" t="str">
        <f t="shared" si="156"/>
        <v/>
      </c>
      <c r="J203" s="191" t="str">
        <f t="shared" si="157"/>
        <v/>
      </c>
      <c r="K203" s="192" t="str">
        <f t="shared" si="158"/>
        <v/>
      </c>
      <c r="L203" s="191" t="str">
        <f t="shared" si="159"/>
        <v/>
      </c>
      <c r="M203" s="192" t="str">
        <f t="shared" si="160"/>
        <v/>
      </c>
      <c r="N203" s="191" t="str">
        <f t="shared" si="161"/>
        <v/>
      </c>
      <c r="O203" s="192" t="str">
        <f>IF(M203="","",M203*(1+O$7))</f>
        <v/>
      </c>
      <c r="P203" s="191" t="str">
        <f t="shared" si="163"/>
        <v/>
      </c>
      <c r="Q203" s="192" t="str">
        <f>IF(O203="","",O203*(1+Q$7))</f>
        <v/>
      </c>
    </row>
    <row r="204" spans="2:17" s="134" customFormat="1" ht="12" outlineLevel="1" x14ac:dyDescent="0.2">
      <c r="B204" s="135"/>
      <c r="C204" s="139"/>
      <c r="D204" s="139"/>
      <c r="E204" s="191"/>
      <c r="F204" s="191"/>
      <c r="G204" s="192"/>
      <c r="H204" s="191" t="str">
        <f t="shared" si="155"/>
        <v/>
      </c>
      <c r="I204" s="192" t="str">
        <f t="shared" si="156"/>
        <v/>
      </c>
      <c r="J204" s="191" t="str">
        <f t="shared" si="157"/>
        <v/>
      </c>
      <c r="K204" s="192" t="str">
        <f t="shared" si="158"/>
        <v/>
      </c>
      <c r="L204" s="191" t="str">
        <f t="shared" si="159"/>
        <v/>
      </c>
      <c r="M204" s="192" t="str">
        <f t="shared" si="160"/>
        <v/>
      </c>
      <c r="N204" s="191" t="str">
        <f t="shared" si="161"/>
        <v/>
      </c>
      <c r="O204" s="192" t="str">
        <f t="shared" ref="O204:O218" si="165">IF(M204="","",M204*(1+O$7))</f>
        <v/>
      </c>
      <c r="P204" s="191" t="str">
        <f t="shared" si="163"/>
        <v/>
      </c>
      <c r="Q204" s="192" t="str">
        <f t="shared" ref="Q204:Q218" si="166">IF(O204="","",O204*(1+Q$7))</f>
        <v/>
      </c>
    </row>
    <row r="205" spans="2:17" s="134" customFormat="1" ht="12" outlineLevel="1" x14ac:dyDescent="0.2">
      <c r="B205" s="135"/>
      <c r="C205" s="139"/>
      <c r="D205" s="139"/>
      <c r="E205" s="191"/>
      <c r="F205" s="191"/>
      <c r="G205" s="192"/>
      <c r="H205" s="191" t="str">
        <f t="shared" si="155"/>
        <v/>
      </c>
      <c r="I205" s="192" t="str">
        <f t="shared" si="156"/>
        <v/>
      </c>
      <c r="J205" s="191" t="str">
        <f t="shared" si="157"/>
        <v/>
      </c>
      <c r="K205" s="192" t="str">
        <f t="shared" si="158"/>
        <v/>
      </c>
      <c r="L205" s="191" t="str">
        <f t="shared" si="159"/>
        <v/>
      </c>
      <c r="M205" s="192" t="str">
        <f t="shared" si="160"/>
        <v/>
      </c>
      <c r="N205" s="191" t="str">
        <f t="shared" si="161"/>
        <v/>
      </c>
      <c r="O205" s="192" t="str">
        <f t="shared" si="165"/>
        <v/>
      </c>
      <c r="P205" s="191" t="str">
        <f t="shared" si="163"/>
        <v/>
      </c>
      <c r="Q205" s="192" t="str">
        <f t="shared" si="166"/>
        <v/>
      </c>
    </row>
    <row r="206" spans="2:17" s="134" customFormat="1" ht="12" outlineLevel="1" x14ac:dyDescent="0.2">
      <c r="B206" s="135"/>
      <c r="C206" s="139"/>
      <c r="D206" s="139"/>
      <c r="E206" s="191"/>
      <c r="F206" s="191"/>
      <c r="G206" s="192"/>
      <c r="H206" s="191" t="str">
        <f t="shared" si="155"/>
        <v/>
      </c>
      <c r="I206" s="192" t="str">
        <f t="shared" si="156"/>
        <v/>
      </c>
      <c r="J206" s="191" t="str">
        <f t="shared" si="157"/>
        <v/>
      </c>
      <c r="K206" s="192" t="str">
        <f t="shared" si="158"/>
        <v/>
      </c>
      <c r="L206" s="191" t="str">
        <f t="shared" si="159"/>
        <v/>
      </c>
      <c r="M206" s="192" t="str">
        <f t="shared" si="160"/>
        <v/>
      </c>
      <c r="N206" s="191" t="str">
        <f t="shared" si="161"/>
        <v/>
      </c>
      <c r="O206" s="192" t="str">
        <f t="shared" si="165"/>
        <v/>
      </c>
      <c r="P206" s="191" t="str">
        <f t="shared" si="163"/>
        <v/>
      </c>
      <c r="Q206" s="192" t="str">
        <f t="shared" si="166"/>
        <v/>
      </c>
    </row>
    <row r="207" spans="2:17" s="134" customFormat="1" ht="12" outlineLevel="1" x14ac:dyDescent="0.2">
      <c r="B207" s="135"/>
      <c r="C207" s="139"/>
      <c r="D207" s="139"/>
      <c r="E207" s="191"/>
      <c r="F207" s="191"/>
      <c r="G207" s="192"/>
      <c r="H207" s="191" t="str">
        <f t="shared" si="155"/>
        <v/>
      </c>
      <c r="I207" s="192" t="str">
        <f t="shared" si="156"/>
        <v/>
      </c>
      <c r="J207" s="191" t="str">
        <f t="shared" si="157"/>
        <v/>
      </c>
      <c r="K207" s="192" t="str">
        <f t="shared" si="158"/>
        <v/>
      </c>
      <c r="L207" s="191" t="str">
        <f t="shared" si="159"/>
        <v/>
      </c>
      <c r="M207" s="192" t="str">
        <f t="shared" si="160"/>
        <v/>
      </c>
      <c r="N207" s="191" t="str">
        <f t="shared" si="161"/>
        <v/>
      </c>
      <c r="O207" s="192" t="str">
        <f t="shared" si="165"/>
        <v/>
      </c>
      <c r="P207" s="191" t="str">
        <f t="shared" si="163"/>
        <v/>
      </c>
      <c r="Q207" s="192" t="str">
        <f t="shared" si="166"/>
        <v/>
      </c>
    </row>
    <row r="208" spans="2:17" s="134" customFormat="1" ht="12" outlineLevel="1" x14ac:dyDescent="0.2">
      <c r="B208" s="135"/>
      <c r="C208" s="139"/>
      <c r="D208" s="139"/>
      <c r="E208" s="191"/>
      <c r="F208" s="191"/>
      <c r="G208" s="192"/>
      <c r="H208" s="191" t="str">
        <f>IF(F208="","",F208)</f>
        <v/>
      </c>
      <c r="I208" s="192" t="str">
        <f t="shared" si="156"/>
        <v/>
      </c>
      <c r="J208" s="191" t="str">
        <f>IF(H208="","",H208)</f>
        <v/>
      </c>
      <c r="K208" s="192" t="str">
        <f t="shared" si="158"/>
        <v/>
      </c>
      <c r="L208" s="191" t="str">
        <f>IF(J208="","",J208)</f>
        <v/>
      </c>
      <c r="M208" s="192" t="str">
        <f t="shared" si="160"/>
        <v/>
      </c>
      <c r="N208" s="191" t="str">
        <f>IF(L208="","",L208)</f>
        <v/>
      </c>
      <c r="O208" s="192" t="str">
        <f t="shared" si="165"/>
        <v/>
      </c>
      <c r="P208" s="191" t="str">
        <f>IF(N208="","",N208)</f>
        <v/>
      </c>
      <c r="Q208" s="192" t="str">
        <f t="shared" si="166"/>
        <v/>
      </c>
    </row>
    <row r="209" spans="2:17" s="134" customFormat="1" ht="12" outlineLevel="1" x14ac:dyDescent="0.2">
      <c r="B209" s="135"/>
      <c r="C209" s="139"/>
      <c r="D209" s="139"/>
      <c r="E209" s="191"/>
      <c r="F209" s="191"/>
      <c r="G209" s="192"/>
      <c r="H209" s="191" t="str">
        <f>IF(F209="","",F209)</f>
        <v/>
      </c>
      <c r="I209" s="192" t="str">
        <f t="shared" si="156"/>
        <v/>
      </c>
      <c r="J209" s="191" t="str">
        <f>IF(H209="","",H209)</f>
        <v/>
      </c>
      <c r="K209" s="192" t="str">
        <f t="shared" si="158"/>
        <v/>
      </c>
      <c r="L209" s="191" t="str">
        <f>IF(J209="","",J209)</f>
        <v/>
      </c>
      <c r="M209" s="192" t="str">
        <f t="shared" si="160"/>
        <v/>
      </c>
      <c r="N209" s="191" t="str">
        <f>IF(L209="","",L209)</f>
        <v/>
      </c>
      <c r="O209" s="192" t="str">
        <f t="shared" si="165"/>
        <v/>
      </c>
      <c r="P209" s="191" t="str">
        <f>IF(N209="","",N209)</f>
        <v/>
      </c>
      <c r="Q209" s="192" t="str">
        <f t="shared" si="166"/>
        <v/>
      </c>
    </row>
    <row r="210" spans="2:17" s="134" customFormat="1" ht="12" outlineLevel="1" x14ac:dyDescent="0.2">
      <c r="B210" s="135"/>
      <c r="C210" s="139"/>
      <c r="D210" s="139"/>
      <c r="E210" s="191"/>
      <c r="F210" s="191"/>
      <c r="G210" s="192"/>
      <c r="H210" s="191" t="str">
        <f t="shared" ref="H210:H218" si="167">IF(F210="","",F210)</f>
        <v/>
      </c>
      <c r="I210" s="192" t="str">
        <f t="shared" si="156"/>
        <v/>
      </c>
      <c r="J210" s="191" t="str">
        <f t="shared" ref="J210:J218" si="168">IF(H210="","",H210)</f>
        <v/>
      </c>
      <c r="K210" s="192" t="str">
        <f t="shared" si="158"/>
        <v/>
      </c>
      <c r="L210" s="191" t="str">
        <f t="shared" ref="L210:L218" si="169">IF(J210="","",J210)</f>
        <v/>
      </c>
      <c r="M210" s="192" t="str">
        <f t="shared" si="160"/>
        <v/>
      </c>
      <c r="N210" s="191" t="str">
        <f t="shared" ref="N210:N218" si="170">IF(L210="","",L210)</f>
        <v/>
      </c>
      <c r="O210" s="192" t="str">
        <f t="shared" si="165"/>
        <v/>
      </c>
      <c r="P210" s="191" t="str">
        <f t="shared" ref="P210:P218" si="171">IF(N210="","",N210)</f>
        <v/>
      </c>
      <c r="Q210" s="192" t="str">
        <f t="shared" si="166"/>
        <v/>
      </c>
    </row>
    <row r="211" spans="2:17" s="134" customFormat="1" ht="12" outlineLevel="1" x14ac:dyDescent="0.2">
      <c r="B211" s="135"/>
      <c r="C211" s="139"/>
      <c r="D211" s="139"/>
      <c r="E211" s="191"/>
      <c r="F211" s="191"/>
      <c r="G211" s="192"/>
      <c r="H211" s="191" t="str">
        <f t="shared" si="167"/>
        <v/>
      </c>
      <c r="I211" s="192" t="str">
        <f t="shared" si="156"/>
        <v/>
      </c>
      <c r="J211" s="191" t="str">
        <f t="shared" si="168"/>
        <v/>
      </c>
      <c r="K211" s="192" t="str">
        <f t="shared" si="158"/>
        <v/>
      </c>
      <c r="L211" s="191" t="str">
        <f t="shared" si="169"/>
        <v/>
      </c>
      <c r="M211" s="192" t="str">
        <f t="shared" si="160"/>
        <v/>
      </c>
      <c r="N211" s="191" t="str">
        <f t="shared" si="170"/>
        <v/>
      </c>
      <c r="O211" s="192" t="str">
        <f t="shared" si="165"/>
        <v/>
      </c>
      <c r="P211" s="191" t="str">
        <f t="shared" si="171"/>
        <v/>
      </c>
      <c r="Q211" s="192" t="str">
        <f t="shared" si="166"/>
        <v/>
      </c>
    </row>
    <row r="212" spans="2:17" s="134" customFormat="1" ht="12" outlineLevel="1" x14ac:dyDescent="0.2">
      <c r="B212" s="135"/>
      <c r="C212" s="139"/>
      <c r="D212" s="139"/>
      <c r="E212" s="191"/>
      <c r="F212" s="191"/>
      <c r="G212" s="192"/>
      <c r="H212" s="191" t="str">
        <f t="shared" si="167"/>
        <v/>
      </c>
      <c r="I212" s="192" t="str">
        <f t="shared" si="156"/>
        <v/>
      </c>
      <c r="J212" s="191" t="str">
        <f t="shared" si="168"/>
        <v/>
      </c>
      <c r="K212" s="192" t="str">
        <f t="shared" si="158"/>
        <v/>
      </c>
      <c r="L212" s="191" t="str">
        <f t="shared" si="169"/>
        <v/>
      </c>
      <c r="M212" s="192" t="str">
        <f t="shared" si="160"/>
        <v/>
      </c>
      <c r="N212" s="191" t="str">
        <f t="shared" si="170"/>
        <v/>
      </c>
      <c r="O212" s="192" t="str">
        <f t="shared" si="165"/>
        <v/>
      </c>
      <c r="P212" s="191" t="str">
        <f t="shared" si="171"/>
        <v/>
      </c>
      <c r="Q212" s="192" t="str">
        <f t="shared" si="166"/>
        <v/>
      </c>
    </row>
    <row r="213" spans="2:17" s="134" customFormat="1" ht="12" outlineLevel="1" x14ac:dyDescent="0.2">
      <c r="B213" s="135"/>
      <c r="C213" s="139"/>
      <c r="D213" s="139"/>
      <c r="E213" s="191"/>
      <c r="F213" s="191"/>
      <c r="G213" s="192"/>
      <c r="H213" s="191" t="str">
        <f t="shared" si="167"/>
        <v/>
      </c>
      <c r="I213" s="192" t="str">
        <f t="shared" si="156"/>
        <v/>
      </c>
      <c r="J213" s="191" t="str">
        <f t="shared" si="168"/>
        <v/>
      </c>
      <c r="K213" s="192" t="str">
        <f t="shared" si="158"/>
        <v/>
      </c>
      <c r="L213" s="191" t="str">
        <f t="shared" si="169"/>
        <v/>
      </c>
      <c r="M213" s="192" t="str">
        <f t="shared" si="160"/>
        <v/>
      </c>
      <c r="N213" s="191" t="str">
        <f t="shared" si="170"/>
        <v/>
      </c>
      <c r="O213" s="192" t="str">
        <f t="shared" si="165"/>
        <v/>
      </c>
      <c r="P213" s="191" t="str">
        <f t="shared" si="171"/>
        <v/>
      </c>
      <c r="Q213" s="192" t="str">
        <f t="shared" si="166"/>
        <v/>
      </c>
    </row>
    <row r="214" spans="2:17" s="134" customFormat="1" ht="12" outlineLevel="1" x14ac:dyDescent="0.2">
      <c r="B214" s="135"/>
      <c r="C214" s="139"/>
      <c r="D214" s="139"/>
      <c r="E214" s="191"/>
      <c r="F214" s="191"/>
      <c r="G214" s="192"/>
      <c r="H214" s="191" t="str">
        <f t="shared" si="167"/>
        <v/>
      </c>
      <c r="I214" s="192" t="str">
        <f t="shared" si="156"/>
        <v/>
      </c>
      <c r="J214" s="191" t="str">
        <f t="shared" si="168"/>
        <v/>
      </c>
      <c r="K214" s="192" t="str">
        <f t="shared" si="158"/>
        <v/>
      </c>
      <c r="L214" s="191" t="str">
        <f t="shared" si="169"/>
        <v/>
      </c>
      <c r="M214" s="192" t="str">
        <f t="shared" si="160"/>
        <v/>
      </c>
      <c r="N214" s="191" t="str">
        <f t="shared" si="170"/>
        <v/>
      </c>
      <c r="O214" s="192" t="str">
        <f t="shared" si="165"/>
        <v/>
      </c>
      <c r="P214" s="191" t="str">
        <f t="shared" si="171"/>
        <v/>
      </c>
      <c r="Q214" s="192" t="str">
        <f t="shared" si="166"/>
        <v/>
      </c>
    </row>
    <row r="215" spans="2:17" s="134" customFormat="1" ht="12" outlineLevel="1" x14ac:dyDescent="0.2">
      <c r="B215" s="135"/>
      <c r="C215" s="139"/>
      <c r="D215" s="139"/>
      <c r="E215" s="191"/>
      <c r="F215" s="191"/>
      <c r="G215" s="192"/>
      <c r="H215" s="191" t="str">
        <f t="shared" si="167"/>
        <v/>
      </c>
      <c r="I215" s="192" t="str">
        <f t="shared" si="156"/>
        <v/>
      </c>
      <c r="J215" s="191" t="str">
        <f t="shared" si="168"/>
        <v/>
      </c>
      <c r="K215" s="192" t="str">
        <f t="shared" si="158"/>
        <v/>
      </c>
      <c r="L215" s="191" t="str">
        <f t="shared" si="169"/>
        <v/>
      </c>
      <c r="M215" s="192" t="str">
        <f t="shared" si="160"/>
        <v/>
      </c>
      <c r="N215" s="191" t="str">
        <f t="shared" si="170"/>
        <v/>
      </c>
      <c r="O215" s="192" t="str">
        <f t="shared" si="165"/>
        <v/>
      </c>
      <c r="P215" s="191" t="str">
        <f t="shared" si="171"/>
        <v/>
      </c>
      <c r="Q215" s="192" t="str">
        <f t="shared" si="166"/>
        <v/>
      </c>
    </row>
    <row r="216" spans="2:17" s="134" customFormat="1" ht="12" outlineLevel="1" x14ac:dyDescent="0.2">
      <c r="B216" s="135"/>
      <c r="C216" s="139"/>
      <c r="D216" s="139"/>
      <c r="E216" s="191"/>
      <c r="F216" s="191"/>
      <c r="G216" s="192"/>
      <c r="H216" s="191" t="str">
        <f t="shared" si="167"/>
        <v/>
      </c>
      <c r="I216" s="192" t="str">
        <f t="shared" si="156"/>
        <v/>
      </c>
      <c r="J216" s="191" t="str">
        <f t="shared" si="168"/>
        <v/>
      </c>
      <c r="K216" s="192" t="str">
        <f t="shared" si="158"/>
        <v/>
      </c>
      <c r="L216" s="191" t="str">
        <f t="shared" si="169"/>
        <v/>
      </c>
      <c r="M216" s="192" t="str">
        <f t="shared" si="160"/>
        <v/>
      </c>
      <c r="N216" s="191" t="str">
        <f t="shared" si="170"/>
        <v/>
      </c>
      <c r="O216" s="192" t="str">
        <f t="shared" si="165"/>
        <v/>
      </c>
      <c r="P216" s="191" t="str">
        <f t="shared" si="171"/>
        <v/>
      </c>
      <c r="Q216" s="192" t="str">
        <f t="shared" si="166"/>
        <v/>
      </c>
    </row>
    <row r="217" spans="2:17" s="134" customFormat="1" ht="12" outlineLevel="1" x14ac:dyDescent="0.2">
      <c r="B217" s="135"/>
      <c r="C217" s="139"/>
      <c r="D217" s="139"/>
      <c r="E217" s="191"/>
      <c r="F217" s="191"/>
      <c r="G217" s="192"/>
      <c r="H217" s="191" t="str">
        <f t="shared" si="167"/>
        <v/>
      </c>
      <c r="I217" s="192" t="str">
        <f t="shared" si="156"/>
        <v/>
      </c>
      <c r="J217" s="191" t="str">
        <f t="shared" si="168"/>
        <v/>
      </c>
      <c r="K217" s="192" t="str">
        <f t="shared" si="158"/>
        <v/>
      </c>
      <c r="L217" s="191" t="str">
        <f t="shared" si="169"/>
        <v/>
      </c>
      <c r="M217" s="192" t="str">
        <f t="shared" si="160"/>
        <v/>
      </c>
      <c r="N217" s="191" t="str">
        <f t="shared" si="170"/>
        <v/>
      </c>
      <c r="O217" s="192" t="str">
        <f t="shared" si="165"/>
        <v/>
      </c>
      <c r="P217" s="191" t="str">
        <f t="shared" si="171"/>
        <v/>
      </c>
      <c r="Q217" s="192" t="str">
        <f t="shared" si="166"/>
        <v/>
      </c>
    </row>
    <row r="218" spans="2:17" s="134" customFormat="1" ht="12" outlineLevel="1" x14ac:dyDescent="0.2">
      <c r="B218" s="135"/>
      <c r="C218" s="139"/>
      <c r="D218" s="139"/>
      <c r="E218" s="191"/>
      <c r="F218" s="191"/>
      <c r="G218" s="192"/>
      <c r="H218" s="191" t="str">
        <f t="shared" si="167"/>
        <v/>
      </c>
      <c r="I218" s="192" t="str">
        <f t="shared" si="156"/>
        <v/>
      </c>
      <c r="J218" s="191" t="str">
        <f t="shared" si="168"/>
        <v/>
      </c>
      <c r="K218" s="192" t="str">
        <f t="shared" si="158"/>
        <v/>
      </c>
      <c r="L218" s="191" t="str">
        <f t="shared" si="169"/>
        <v/>
      </c>
      <c r="M218" s="192" t="str">
        <f t="shared" si="160"/>
        <v/>
      </c>
      <c r="N218" s="191" t="str">
        <f t="shared" si="170"/>
        <v/>
      </c>
      <c r="O218" s="192" t="str">
        <f t="shared" si="165"/>
        <v/>
      </c>
      <c r="P218" s="191" t="str">
        <f t="shared" si="171"/>
        <v/>
      </c>
      <c r="Q218" s="192" t="str">
        <f t="shared" si="166"/>
        <v/>
      </c>
    </row>
    <row r="219" spans="2:17" s="134" customFormat="1" ht="6.6" customHeight="1" outlineLevel="1" x14ac:dyDescent="0.2">
      <c r="B219" s="135"/>
      <c r="E219" s="135"/>
      <c r="F219" s="135"/>
      <c r="G219" s="193"/>
      <c r="H219" s="135"/>
      <c r="I219" s="193"/>
      <c r="J219" s="135"/>
      <c r="K219" s="193"/>
      <c r="L219" s="135"/>
      <c r="M219" s="193"/>
      <c r="N219" s="135"/>
      <c r="O219" s="193"/>
      <c r="P219" s="135"/>
      <c r="Q219" s="193"/>
    </row>
    <row r="220" spans="2:17" s="190" customFormat="1" ht="12" x14ac:dyDescent="0.2">
      <c r="B220" s="194"/>
      <c r="C220" s="134" t="str">
        <f>C198</f>
        <v>Addional Comp: Other Classified/Support Staff</v>
      </c>
      <c r="D220" s="194"/>
      <c r="E220" s="195" t="str">
        <f>B198</f>
        <v>0157</v>
      </c>
      <c r="F220" s="196">
        <f>COUNTIF(F199:F219,"y")</f>
        <v>0</v>
      </c>
      <c r="G220" s="197">
        <f>SUBTOTAL(9,G199:G219)</f>
        <v>0</v>
      </c>
      <c r="H220" s="196">
        <f>COUNTIF(H199:H219,"y")</f>
        <v>0</v>
      </c>
      <c r="I220" s="197">
        <f>SUBTOTAL(9,I199:I219)</f>
        <v>0</v>
      </c>
      <c r="J220" s="196">
        <f>COUNTIF(J199:J219,"y")</f>
        <v>0</v>
      </c>
      <c r="K220" s="197">
        <f>SUBTOTAL(9,K199:K219)</f>
        <v>0</v>
      </c>
      <c r="L220" s="196">
        <f>COUNTIF(L199:L219,"y")</f>
        <v>0</v>
      </c>
      <c r="M220" s="197">
        <f>SUBTOTAL(9,M199:M219)</f>
        <v>0</v>
      </c>
      <c r="N220" s="196">
        <f>COUNTIF(N199:N219,"y")</f>
        <v>0</v>
      </c>
      <c r="O220" s="197">
        <f>SUBTOTAL(9,O199:O219)</f>
        <v>0</v>
      </c>
      <c r="P220" s="196">
        <f>COUNTIF(P199:P219,"y")</f>
        <v>0</v>
      </c>
      <c r="Q220" s="197">
        <f>SUBTOTAL(9,Q199:Q219)</f>
        <v>0</v>
      </c>
    </row>
    <row r="221" spans="2:17" s="134" customFormat="1" ht="12" outlineLevel="1" x14ac:dyDescent="0.2">
      <c r="B221" s="189" t="s">
        <v>54</v>
      </c>
      <c r="C221" s="190" t="s">
        <v>55</v>
      </c>
      <c r="E221" s="135"/>
      <c r="F221" s="135"/>
      <c r="H221" s="135"/>
      <c r="J221" s="135"/>
      <c r="L221" s="135"/>
      <c r="N221" s="135"/>
      <c r="P221" s="135"/>
    </row>
    <row r="222" spans="2:17" s="134" customFormat="1" ht="12" outlineLevel="1" x14ac:dyDescent="0.2">
      <c r="B222" s="135"/>
      <c r="C222" s="139"/>
      <c r="D222" s="139"/>
      <c r="E222" s="191"/>
      <c r="F222" s="191"/>
      <c r="G222" s="192"/>
      <c r="H222" s="191" t="str">
        <f>IF(F222="","",F222)</f>
        <v/>
      </c>
      <c r="I222" s="192" t="str">
        <f>IF(G222="","",G222*(1+I$7))</f>
        <v/>
      </c>
      <c r="J222" s="191" t="str">
        <f>IF(H222="","",H222)</f>
        <v/>
      </c>
      <c r="K222" s="192" t="str">
        <f>IF(I222="","",I222*(1+K$7))</f>
        <v/>
      </c>
      <c r="L222" s="191" t="str">
        <f>IF(J222="","",J222)</f>
        <v/>
      </c>
      <c r="M222" s="192" t="str">
        <f>IF(K222="","",K222*(1+M$7))</f>
        <v/>
      </c>
      <c r="N222" s="191" t="str">
        <f>IF(L222="","",L222)</f>
        <v/>
      </c>
      <c r="O222" s="192" t="str">
        <f>IF(M222="","",M222*(1+O$7))</f>
        <v/>
      </c>
      <c r="P222" s="191" t="str">
        <f>IF(N222="","",N222)</f>
        <v/>
      </c>
      <c r="Q222" s="192" t="str">
        <f>IF(O222="","",O222*(1+Q$7))</f>
        <v/>
      </c>
    </row>
    <row r="223" spans="2:17" s="134" customFormat="1" ht="12" outlineLevel="1" x14ac:dyDescent="0.2">
      <c r="B223" s="135"/>
      <c r="C223" s="139"/>
      <c r="D223" s="139"/>
      <c r="E223" s="191"/>
      <c r="F223" s="191"/>
      <c r="G223" s="192"/>
      <c r="H223" s="191" t="str">
        <f t="shared" ref="H223:H230" si="172">IF(F223="","",F223)</f>
        <v/>
      </c>
      <c r="I223" s="192" t="str">
        <f t="shared" ref="I223:I241" si="173">IF(G223="","",G223*(1+I$7))</f>
        <v/>
      </c>
      <c r="J223" s="191" t="str">
        <f t="shared" ref="J223:J230" si="174">IF(H223="","",H223)</f>
        <v/>
      </c>
      <c r="K223" s="192" t="str">
        <f t="shared" ref="K223:K241" si="175">IF(I223="","",I223*(1+K$7))</f>
        <v/>
      </c>
      <c r="L223" s="191" t="str">
        <f t="shared" ref="L223:L230" si="176">IF(J223="","",J223)</f>
        <v/>
      </c>
      <c r="M223" s="192" t="str">
        <f t="shared" ref="M223:M241" si="177">IF(K223="","",K223*(1+M$7))</f>
        <v/>
      </c>
      <c r="N223" s="191" t="str">
        <f t="shared" ref="N223:N230" si="178">IF(L223="","",L223)</f>
        <v/>
      </c>
      <c r="O223" s="192" t="str">
        <f t="shared" ref="O223:O225" si="179">IF(M223="","",M223*(1+O$7))</f>
        <v/>
      </c>
      <c r="P223" s="191" t="str">
        <f t="shared" ref="P223:P230" si="180">IF(N223="","",N223)</f>
        <v/>
      </c>
      <c r="Q223" s="192" t="str">
        <f t="shared" ref="Q223:Q225" si="181">IF(O223="","",O223*(1+Q$7))</f>
        <v/>
      </c>
    </row>
    <row r="224" spans="2:17" s="134" customFormat="1" ht="12" outlineLevel="1" x14ac:dyDescent="0.2">
      <c r="B224" s="135"/>
      <c r="C224" s="139"/>
      <c r="D224" s="139"/>
      <c r="E224" s="191"/>
      <c r="F224" s="191"/>
      <c r="G224" s="192"/>
      <c r="H224" s="191" t="str">
        <f t="shared" si="172"/>
        <v/>
      </c>
      <c r="I224" s="192" t="str">
        <f t="shared" si="173"/>
        <v/>
      </c>
      <c r="J224" s="191" t="str">
        <f t="shared" si="174"/>
        <v/>
      </c>
      <c r="K224" s="192" t="str">
        <f t="shared" si="175"/>
        <v/>
      </c>
      <c r="L224" s="191" t="str">
        <f t="shared" si="176"/>
        <v/>
      </c>
      <c r="M224" s="192" t="str">
        <f t="shared" si="177"/>
        <v/>
      </c>
      <c r="N224" s="191" t="str">
        <f t="shared" si="178"/>
        <v/>
      </c>
      <c r="O224" s="192" t="str">
        <f t="shared" si="179"/>
        <v/>
      </c>
      <c r="P224" s="191" t="str">
        <f t="shared" si="180"/>
        <v/>
      </c>
      <c r="Q224" s="192" t="str">
        <f t="shared" si="181"/>
        <v/>
      </c>
    </row>
    <row r="225" spans="2:17" s="134" customFormat="1" ht="12" outlineLevel="1" x14ac:dyDescent="0.2">
      <c r="B225" s="135"/>
      <c r="C225" s="139"/>
      <c r="D225" s="139"/>
      <c r="E225" s="191"/>
      <c r="F225" s="191"/>
      <c r="G225" s="192"/>
      <c r="H225" s="191" t="str">
        <f t="shared" si="172"/>
        <v/>
      </c>
      <c r="I225" s="192" t="str">
        <f t="shared" si="173"/>
        <v/>
      </c>
      <c r="J225" s="191" t="str">
        <f t="shared" si="174"/>
        <v/>
      </c>
      <c r="K225" s="192" t="str">
        <f t="shared" si="175"/>
        <v/>
      </c>
      <c r="L225" s="191" t="str">
        <f t="shared" si="176"/>
        <v/>
      </c>
      <c r="M225" s="192" t="str">
        <f t="shared" si="177"/>
        <v/>
      </c>
      <c r="N225" s="191" t="str">
        <f t="shared" si="178"/>
        <v/>
      </c>
      <c r="O225" s="192" t="str">
        <f t="shared" si="179"/>
        <v/>
      </c>
      <c r="P225" s="191" t="str">
        <f t="shared" si="180"/>
        <v/>
      </c>
      <c r="Q225" s="192" t="str">
        <f t="shared" si="181"/>
        <v/>
      </c>
    </row>
    <row r="226" spans="2:17" s="134" customFormat="1" ht="12" outlineLevel="1" x14ac:dyDescent="0.2">
      <c r="B226" s="135"/>
      <c r="C226" s="139"/>
      <c r="D226" s="139"/>
      <c r="E226" s="191"/>
      <c r="F226" s="191"/>
      <c r="G226" s="192"/>
      <c r="H226" s="191" t="str">
        <f t="shared" si="172"/>
        <v/>
      </c>
      <c r="I226" s="192" t="str">
        <f t="shared" si="173"/>
        <v/>
      </c>
      <c r="J226" s="191" t="str">
        <f t="shared" si="174"/>
        <v/>
      </c>
      <c r="K226" s="192" t="str">
        <f t="shared" si="175"/>
        <v/>
      </c>
      <c r="L226" s="191" t="str">
        <f t="shared" si="176"/>
        <v/>
      </c>
      <c r="M226" s="192" t="str">
        <f t="shared" si="177"/>
        <v/>
      </c>
      <c r="N226" s="191" t="str">
        <f t="shared" si="178"/>
        <v/>
      </c>
      <c r="O226" s="192" t="str">
        <f>IF(M226="","",M226*(1+O$7))</f>
        <v/>
      </c>
      <c r="P226" s="191" t="str">
        <f t="shared" si="180"/>
        <v/>
      </c>
      <c r="Q226" s="192" t="str">
        <f>IF(O226="","",O226*(1+Q$7))</f>
        <v/>
      </c>
    </row>
    <row r="227" spans="2:17" s="134" customFormat="1" ht="12" outlineLevel="1" x14ac:dyDescent="0.2">
      <c r="B227" s="135"/>
      <c r="C227" s="139"/>
      <c r="D227" s="139"/>
      <c r="E227" s="191"/>
      <c r="F227" s="191"/>
      <c r="G227" s="192"/>
      <c r="H227" s="191" t="str">
        <f t="shared" si="172"/>
        <v/>
      </c>
      <c r="I227" s="192" t="str">
        <f t="shared" si="173"/>
        <v/>
      </c>
      <c r="J227" s="191" t="str">
        <f t="shared" si="174"/>
        <v/>
      </c>
      <c r="K227" s="192" t="str">
        <f t="shared" si="175"/>
        <v/>
      </c>
      <c r="L227" s="191" t="str">
        <f t="shared" si="176"/>
        <v/>
      </c>
      <c r="M227" s="192" t="str">
        <f t="shared" si="177"/>
        <v/>
      </c>
      <c r="N227" s="191" t="str">
        <f t="shared" si="178"/>
        <v/>
      </c>
      <c r="O227" s="192" t="str">
        <f t="shared" ref="O227:O241" si="182">IF(M227="","",M227*(1+O$7))</f>
        <v/>
      </c>
      <c r="P227" s="191" t="str">
        <f t="shared" si="180"/>
        <v/>
      </c>
      <c r="Q227" s="192" t="str">
        <f t="shared" ref="Q227:Q241" si="183">IF(O227="","",O227*(1+Q$7))</f>
        <v/>
      </c>
    </row>
    <row r="228" spans="2:17" s="134" customFormat="1" ht="12" outlineLevel="1" x14ac:dyDescent="0.2">
      <c r="B228" s="135"/>
      <c r="C228" s="139"/>
      <c r="D228" s="139"/>
      <c r="E228" s="191"/>
      <c r="F228" s="191"/>
      <c r="G228" s="192"/>
      <c r="H228" s="191" t="str">
        <f t="shared" si="172"/>
        <v/>
      </c>
      <c r="I228" s="192" t="str">
        <f t="shared" si="173"/>
        <v/>
      </c>
      <c r="J228" s="191" t="str">
        <f t="shared" si="174"/>
        <v/>
      </c>
      <c r="K228" s="192" t="str">
        <f t="shared" si="175"/>
        <v/>
      </c>
      <c r="L228" s="191" t="str">
        <f t="shared" si="176"/>
        <v/>
      </c>
      <c r="M228" s="192" t="str">
        <f t="shared" si="177"/>
        <v/>
      </c>
      <c r="N228" s="191" t="str">
        <f t="shared" si="178"/>
        <v/>
      </c>
      <c r="O228" s="192" t="str">
        <f t="shared" si="182"/>
        <v/>
      </c>
      <c r="P228" s="191" t="str">
        <f t="shared" si="180"/>
        <v/>
      </c>
      <c r="Q228" s="192" t="str">
        <f t="shared" si="183"/>
        <v/>
      </c>
    </row>
    <row r="229" spans="2:17" s="134" customFormat="1" ht="12" outlineLevel="1" x14ac:dyDescent="0.2">
      <c r="B229" s="135"/>
      <c r="C229" s="139"/>
      <c r="D229" s="139"/>
      <c r="E229" s="191"/>
      <c r="F229" s="191"/>
      <c r="G229" s="192"/>
      <c r="H229" s="191" t="str">
        <f t="shared" si="172"/>
        <v/>
      </c>
      <c r="I229" s="192" t="str">
        <f t="shared" si="173"/>
        <v/>
      </c>
      <c r="J229" s="191" t="str">
        <f t="shared" si="174"/>
        <v/>
      </c>
      <c r="K229" s="192" t="str">
        <f t="shared" si="175"/>
        <v/>
      </c>
      <c r="L229" s="191" t="str">
        <f t="shared" si="176"/>
        <v/>
      </c>
      <c r="M229" s="192" t="str">
        <f t="shared" si="177"/>
        <v/>
      </c>
      <c r="N229" s="191" t="str">
        <f t="shared" si="178"/>
        <v/>
      </c>
      <c r="O229" s="192" t="str">
        <f t="shared" si="182"/>
        <v/>
      </c>
      <c r="P229" s="191" t="str">
        <f t="shared" si="180"/>
        <v/>
      </c>
      <c r="Q229" s="192" t="str">
        <f t="shared" si="183"/>
        <v/>
      </c>
    </row>
    <row r="230" spans="2:17" s="134" customFormat="1" ht="12" outlineLevel="1" x14ac:dyDescent="0.2">
      <c r="B230" s="135"/>
      <c r="C230" s="139"/>
      <c r="D230" s="139"/>
      <c r="E230" s="191"/>
      <c r="F230" s="191"/>
      <c r="G230" s="192"/>
      <c r="H230" s="191" t="str">
        <f t="shared" si="172"/>
        <v/>
      </c>
      <c r="I230" s="192" t="str">
        <f t="shared" si="173"/>
        <v/>
      </c>
      <c r="J230" s="191" t="str">
        <f t="shared" si="174"/>
        <v/>
      </c>
      <c r="K230" s="192" t="str">
        <f t="shared" si="175"/>
        <v/>
      </c>
      <c r="L230" s="191" t="str">
        <f t="shared" si="176"/>
        <v/>
      </c>
      <c r="M230" s="192" t="str">
        <f t="shared" si="177"/>
        <v/>
      </c>
      <c r="N230" s="191" t="str">
        <f t="shared" si="178"/>
        <v/>
      </c>
      <c r="O230" s="192" t="str">
        <f t="shared" si="182"/>
        <v/>
      </c>
      <c r="P230" s="191" t="str">
        <f t="shared" si="180"/>
        <v/>
      </c>
      <c r="Q230" s="192" t="str">
        <f t="shared" si="183"/>
        <v/>
      </c>
    </row>
    <row r="231" spans="2:17" s="134" customFormat="1" ht="12" outlineLevel="1" x14ac:dyDescent="0.2">
      <c r="B231" s="135"/>
      <c r="C231" s="139"/>
      <c r="D231" s="139"/>
      <c r="E231" s="191"/>
      <c r="F231" s="191"/>
      <c r="G231" s="192"/>
      <c r="H231" s="191" t="str">
        <f>IF(F231="","",F231)</f>
        <v/>
      </c>
      <c r="I231" s="192" t="str">
        <f t="shared" si="173"/>
        <v/>
      </c>
      <c r="J231" s="191" t="str">
        <f>IF(H231="","",H231)</f>
        <v/>
      </c>
      <c r="K231" s="192" t="str">
        <f t="shared" si="175"/>
        <v/>
      </c>
      <c r="L231" s="191" t="str">
        <f>IF(J231="","",J231)</f>
        <v/>
      </c>
      <c r="M231" s="192" t="str">
        <f t="shared" si="177"/>
        <v/>
      </c>
      <c r="N231" s="191" t="str">
        <f>IF(L231="","",L231)</f>
        <v/>
      </c>
      <c r="O231" s="192" t="str">
        <f t="shared" si="182"/>
        <v/>
      </c>
      <c r="P231" s="191" t="str">
        <f>IF(N231="","",N231)</f>
        <v/>
      </c>
      <c r="Q231" s="192" t="str">
        <f t="shared" si="183"/>
        <v/>
      </c>
    </row>
    <row r="232" spans="2:17" s="134" customFormat="1" ht="12" outlineLevel="1" x14ac:dyDescent="0.2">
      <c r="B232" s="135"/>
      <c r="C232" s="139"/>
      <c r="D232" s="139"/>
      <c r="E232" s="191"/>
      <c r="F232" s="191"/>
      <c r="G232" s="192"/>
      <c r="H232" s="191" t="str">
        <f>IF(F232="","",F232)</f>
        <v/>
      </c>
      <c r="I232" s="192" t="str">
        <f t="shared" si="173"/>
        <v/>
      </c>
      <c r="J232" s="191" t="str">
        <f>IF(H232="","",H232)</f>
        <v/>
      </c>
      <c r="K232" s="192" t="str">
        <f t="shared" si="175"/>
        <v/>
      </c>
      <c r="L232" s="191" t="str">
        <f>IF(J232="","",J232)</f>
        <v/>
      </c>
      <c r="M232" s="192" t="str">
        <f t="shared" si="177"/>
        <v/>
      </c>
      <c r="N232" s="191" t="str">
        <f>IF(L232="","",L232)</f>
        <v/>
      </c>
      <c r="O232" s="192" t="str">
        <f t="shared" si="182"/>
        <v/>
      </c>
      <c r="P232" s="191" t="str">
        <f>IF(N232="","",N232)</f>
        <v/>
      </c>
      <c r="Q232" s="192" t="str">
        <f t="shared" si="183"/>
        <v/>
      </c>
    </row>
    <row r="233" spans="2:17" s="134" customFormat="1" ht="12" outlineLevel="1" x14ac:dyDescent="0.2">
      <c r="B233" s="135"/>
      <c r="C233" s="139"/>
      <c r="D233" s="139"/>
      <c r="E233" s="191"/>
      <c r="F233" s="191"/>
      <c r="G233" s="192"/>
      <c r="H233" s="191" t="str">
        <f t="shared" ref="H233:H241" si="184">IF(F233="","",F233)</f>
        <v/>
      </c>
      <c r="I233" s="192" t="str">
        <f t="shared" si="173"/>
        <v/>
      </c>
      <c r="J233" s="191" t="str">
        <f t="shared" ref="J233:J241" si="185">IF(H233="","",H233)</f>
        <v/>
      </c>
      <c r="K233" s="192" t="str">
        <f t="shared" si="175"/>
        <v/>
      </c>
      <c r="L233" s="191" t="str">
        <f t="shared" ref="L233:L241" si="186">IF(J233="","",J233)</f>
        <v/>
      </c>
      <c r="M233" s="192" t="str">
        <f t="shared" si="177"/>
        <v/>
      </c>
      <c r="N233" s="191" t="str">
        <f t="shared" ref="N233:N241" si="187">IF(L233="","",L233)</f>
        <v/>
      </c>
      <c r="O233" s="192" t="str">
        <f t="shared" si="182"/>
        <v/>
      </c>
      <c r="P233" s="191" t="str">
        <f t="shared" ref="P233:P241" si="188">IF(N233="","",N233)</f>
        <v/>
      </c>
      <c r="Q233" s="192" t="str">
        <f t="shared" si="183"/>
        <v/>
      </c>
    </row>
    <row r="234" spans="2:17" s="134" customFormat="1" ht="12" outlineLevel="1" x14ac:dyDescent="0.2">
      <c r="B234" s="135"/>
      <c r="C234" s="139"/>
      <c r="D234" s="139"/>
      <c r="E234" s="191"/>
      <c r="F234" s="191"/>
      <c r="G234" s="192"/>
      <c r="H234" s="191" t="str">
        <f t="shared" si="184"/>
        <v/>
      </c>
      <c r="I234" s="192" t="str">
        <f t="shared" si="173"/>
        <v/>
      </c>
      <c r="J234" s="191" t="str">
        <f t="shared" si="185"/>
        <v/>
      </c>
      <c r="K234" s="192" t="str">
        <f t="shared" si="175"/>
        <v/>
      </c>
      <c r="L234" s="191" t="str">
        <f t="shared" si="186"/>
        <v/>
      </c>
      <c r="M234" s="192" t="str">
        <f t="shared" si="177"/>
        <v/>
      </c>
      <c r="N234" s="191" t="str">
        <f t="shared" si="187"/>
        <v/>
      </c>
      <c r="O234" s="192" t="str">
        <f t="shared" si="182"/>
        <v/>
      </c>
      <c r="P234" s="191" t="str">
        <f t="shared" si="188"/>
        <v/>
      </c>
      <c r="Q234" s="192" t="str">
        <f t="shared" si="183"/>
        <v/>
      </c>
    </row>
    <row r="235" spans="2:17" s="134" customFormat="1" ht="12" outlineLevel="1" x14ac:dyDescent="0.2">
      <c r="B235" s="135"/>
      <c r="C235" s="139"/>
      <c r="D235" s="139"/>
      <c r="E235" s="191"/>
      <c r="F235" s="191"/>
      <c r="G235" s="192"/>
      <c r="H235" s="191" t="str">
        <f t="shared" si="184"/>
        <v/>
      </c>
      <c r="I235" s="192" t="str">
        <f t="shared" si="173"/>
        <v/>
      </c>
      <c r="J235" s="191" t="str">
        <f t="shared" si="185"/>
        <v/>
      </c>
      <c r="K235" s="192" t="str">
        <f t="shared" si="175"/>
        <v/>
      </c>
      <c r="L235" s="191" t="str">
        <f t="shared" si="186"/>
        <v/>
      </c>
      <c r="M235" s="192" t="str">
        <f t="shared" si="177"/>
        <v/>
      </c>
      <c r="N235" s="191" t="str">
        <f t="shared" si="187"/>
        <v/>
      </c>
      <c r="O235" s="192" t="str">
        <f t="shared" si="182"/>
        <v/>
      </c>
      <c r="P235" s="191" t="str">
        <f t="shared" si="188"/>
        <v/>
      </c>
      <c r="Q235" s="192" t="str">
        <f t="shared" si="183"/>
        <v/>
      </c>
    </row>
    <row r="236" spans="2:17" s="134" customFormat="1" ht="12" outlineLevel="1" x14ac:dyDescent="0.2">
      <c r="B236" s="135"/>
      <c r="C236" s="139"/>
      <c r="D236" s="139"/>
      <c r="E236" s="191"/>
      <c r="F236" s="191"/>
      <c r="G236" s="192"/>
      <c r="H236" s="191" t="str">
        <f t="shared" si="184"/>
        <v/>
      </c>
      <c r="I236" s="192" t="str">
        <f t="shared" si="173"/>
        <v/>
      </c>
      <c r="J236" s="191" t="str">
        <f t="shared" si="185"/>
        <v/>
      </c>
      <c r="K236" s="192" t="str">
        <f t="shared" si="175"/>
        <v/>
      </c>
      <c r="L236" s="191" t="str">
        <f t="shared" si="186"/>
        <v/>
      </c>
      <c r="M236" s="192" t="str">
        <f t="shared" si="177"/>
        <v/>
      </c>
      <c r="N236" s="191" t="str">
        <f t="shared" si="187"/>
        <v/>
      </c>
      <c r="O236" s="192" t="str">
        <f t="shared" si="182"/>
        <v/>
      </c>
      <c r="P236" s="191" t="str">
        <f t="shared" si="188"/>
        <v/>
      </c>
      <c r="Q236" s="192" t="str">
        <f t="shared" si="183"/>
        <v/>
      </c>
    </row>
    <row r="237" spans="2:17" s="134" customFormat="1" ht="12" outlineLevel="1" x14ac:dyDescent="0.2">
      <c r="B237" s="135"/>
      <c r="C237" s="139"/>
      <c r="D237" s="139"/>
      <c r="E237" s="191"/>
      <c r="F237" s="191"/>
      <c r="G237" s="192"/>
      <c r="H237" s="191" t="str">
        <f t="shared" si="184"/>
        <v/>
      </c>
      <c r="I237" s="192" t="str">
        <f t="shared" si="173"/>
        <v/>
      </c>
      <c r="J237" s="191" t="str">
        <f t="shared" si="185"/>
        <v/>
      </c>
      <c r="K237" s="192" t="str">
        <f t="shared" si="175"/>
        <v/>
      </c>
      <c r="L237" s="191" t="str">
        <f t="shared" si="186"/>
        <v/>
      </c>
      <c r="M237" s="192" t="str">
        <f t="shared" si="177"/>
        <v/>
      </c>
      <c r="N237" s="191" t="str">
        <f t="shared" si="187"/>
        <v/>
      </c>
      <c r="O237" s="192" t="str">
        <f t="shared" si="182"/>
        <v/>
      </c>
      <c r="P237" s="191" t="str">
        <f t="shared" si="188"/>
        <v/>
      </c>
      <c r="Q237" s="192" t="str">
        <f t="shared" si="183"/>
        <v/>
      </c>
    </row>
    <row r="238" spans="2:17" s="134" customFormat="1" ht="12" outlineLevel="1" x14ac:dyDescent="0.2">
      <c r="B238" s="135"/>
      <c r="C238" s="139"/>
      <c r="D238" s="139"/>
      <c r="E238" s="191"/>
      <c r="F238" s="191"/>
      <c r="G238" s="192"/>
      <c r="H238" s="191" t="str">
        <f t="shared" si="184"/>
        <v/>
      </c>
      <c r="I238" s="192" t="str">
        <f t="shared" si="173"/>
        <v/>
      </c>
      <c r="J238" s="191" t="str">
        <f t="shared" si="185"/>
        <v/>
      </c>
      <c r="K238" s="192" t="str">
        <f t="shared" si="175"/>
        <v/>
      </c>
      <c r="L238" s="191" t="str">
        <f t="shared" si="186"/>
        <v/>
      </c>
      <c r="M238" s="192" t="str">
        <f t="shared" si="177"/>
        <v/>
      </c>
      <c r="N238" s="191" t="str">
        <f t="shared" si="187"/>
        <v/>
      </c>
      <c r="O238" s="192" t="str">
        <f t="shared" si="182"/>
        <v/>
      </c>
      <c r="P238" s="191" t="str">
        <f t="shared" si="188"/>
        <v/>
      </c>
      <c r="Q238" s="192" t="str">
        <f t="shared" si="183"/>
        <v/>
      </c>
    </row>
    <row r="239" spans="2:17" s="134" customFormat="1" ht="12" outlineLevel="1" x14ac:dyDescent="0.2">
      <c r="B239" s="135"/>
      <c r="C239" s="139"/>
      <c r="D239" s="139"/>
      <c r="E239" s="191"/>
      <c r="F239" s="191"/>
      <c r="G239" s="192"/>
      <c r="H239" s="191" t="str">
        <f t="shared" si="184"/>
        <v/>
      </c>
      <c r="I239" s="192" t="str">
        <f t="shared" si="173"/>
        <v/>
      </c>
      <c r="J239" s="191" t="str">
        <f t="shared" si="185"/>
        <v/>
      </c>
      <c r="K239" s="192" t="str">
        <f t="shared" si="175"/>
        <v/>
      </c>
      <c r="L239" s="191" t="str">
        <f t="shared" si="186"/>
        <v/>
      </c>
      <c r="M239" s="192" t="str">
        <f t="shared" si="177"/>
        <v/>
      </c>
      <c r="N239" s="191" t="str">
        <f t="shared" si="187"/>
        <v/>
      </c>
      <c r="O239" s="192" t="str">
        <f t="shared" si="182"/>
        <v/>
      </c>
      <c r="P239" s="191" t="str">
        <f t="shared" si="188"/>
        <v/>
      </c>
      <c r="Q239" s="192" t="str">
        <f t="shared" si="183"/>
        <v/>
      </c>
    </row>
    <row r="240" spans="2:17" s="134" customFormat="1" ht="12" outlineLevel="1" x14ac:dyDescent="0.2">
      <c r="B240" s="135"/>
      <c r="C240" s="139"/>
      <c r="D240" s="139"/>
      <c r="E240" s="191"/>
      <c r="F240" s="191"/>
      <c r="G240" s="192"/>
      <c r="H240" s="191" t="str">
        <f t="shared" si="184"/>
        <v/>
      </c>
      <c r="I240" s="192" t="str">
        <f t="shared" si="173"/>
        <v/>
      </c>
      <c r="J240" s="191" t="str">
        <f t="shared" si="185"/>
        <v/>
      </c>
      <c r="K240" s="192" t="str">
        <f t="shared" si="175"/>
        <v/>
      </c>
      <c r="L240" s="191" t="str">
        <f t="shared" si="186"/>
        <v/>
      </c>
      <c r="M240" s="192" t="str">
        <f t="shared" si="177"/>
        <v/>
      </c>
      <c r="N240" s="191" t="str">
        <f t="shared" si="187"/>
        <v/>
      </c>
      <c r="O240" s="192" t="str">
        <f t="shared" si="182"/>
        <v/>
      </c>
      <c r="P240" s="191" t="str">
        <f t="shared" si="188"/>
        <v/>
      </c>
      <c r="Q240" s="192" t="str">
        <f t="shared" si="183"/>
        <v/>
      </c>
    </row>
    <row r="241" spans="2:17" s="134" customFormat="1" ht="12" outlineLevel="1" x14ac:dyDescent="0.2">
      <c r="B241" s="135"/>
      <c r="C241" s="139"/>
      <c r="D241" s="139"/>
      <c r="E241" s="191"/>
      <c r="F241" s="191"/>
      <c r="G241" s="192"/>
      <c r="H241" s="191" t="str">
        <f t="shared" si="184"/>
        <v/>
      </c>
      <c r="I241" s="192" t="str">
        <f t="shared" si="173"/>
        <v/>
      </c>
      <c r="J241" s="191" t="str">
        <f t="shared" si="185"/>
        <v/>
      </c>
      <c r="K241" s="192" t="str">
        <f t="shared" si="175"/>
        <v/>
      </c>
      <c r="L241" s="191" t="str">
        <f t="shared" si="186"/>
        <v/>
      </c>
      <c r="M241" s="192" t="str">
        <f t="shared" si="177"/>
        <v/>
      </c>
      <c r="N241" s="191" t="str">
        <f t="shared" si="187"/>
        <v/>
      </c>
      <c r="O241" s="192" t="str">
        <f t="shared" si="182"/>
        <v/>
      </c>
      <c r="P241" s="191" t="str">
        <f t="shared" si="188"/>
        <v/>
      </c>
      <c r="Q241" s="192" t="str">
        <f t="shared" si="183"/>
        <v/>
      </c>
    </row>
    <row r="242" spans="2:17" s="134" customFormat="1" ht="6.6" customHeight="1" outlineLevel="1" x14ac:dyDescent="0.2">
      <c r="B242" s="135"/>
      <c r="E242" s="135"/>
      <c r="F242" s="135"/>
      <c r="G242" s="193"/>
      <c r="H242" s="135"/>
      <c r="I242" s="193"/>
      <c r="J242" s="135"/>
      <c r="K242" s="193"/>
      <c r="L242" s="135"/>
      <c r="M242" s="193"/>
      <c r="N242" s="135"/>
      <c r="O242" s="193"/>
      <c r="P242" s="135"/>
      <c r="Q242" s="193"/>
    </row>
    <row r="243" spans="2:17" s="190" customFormat="1" ht="12" x14ac:dyDescent="0.2">
      <c r="B243" s="194"/>
      <c r="C243" s="134" t="str">
        <f>C221</f>
        <v>Extra Duties: Teachers</v>
      </c>
      <c r="D243" s="194"/>
      <c r="E243" s="195" t="str">
        <f>B221</f>
        <v>0161</v>
      </c>
      <c r="F243" s="196">
        <f>COUNTIF(F222:F242,"y")</f>
        <v>0</v>
      </c>
      <c r="G243" s="197">
        <f>SUBTOTAL(9,G222:G242)</f>
        <v>0</v>
      </c>
      <c r="H243" s="196">
        <f>COUNTIF(H222:H242,"y")</f>
        <v>0</v>
      </c>
      <c r="I243" s="197">
        <f>SUBTOTAL(9,I222:I242)</f>
        <v>0</v>
      </c>
      <c r="J243" s="196">
        <f>COUNTIF(J222:J242,"y")</f>
        <v>0</v>
      </c>
      <c r="K243" s="197">
        <f>SUBTOTAL(9,K222:K242)</f>
        <v>0</v>
      </c>
      <c r="L243" s="196">
        <f>COUNTIF(L222:L242,"y")</f>
        <v>0</v>
      </c>
      <c r="M243" s="197">
        <f>SUBTOTAL(9,M222:M242)</f>
        <v>0</v>
      </c>
      <c r="N243" s="196">
        <f>COUNTIF(N222:N242,"y")</f>
        <v>0</v>
      </c>
      <c r="O243" s="197">
        <f>SUBTOTAL(9,O222:O242)</f>
        <v>0</v>
      </c>
      <c r="P243" s="196">
        <f>COUNTIF(P222:P242,"y")</f>
        <v>0</v>
      </c>
      <c r="Q243" s="197">
        <f>SUBTOTAL(9,Q222:Q242)</f>
        <v>0</v>
      </c>
    </row>
    <row r="244" spans="2:17" s="134" customFormat="1" ht="12" outlineLevel="1" x14ac:dyDescent="0.2">
      <c r="B244" s="189" t="s">
        <v>56</v>
      </c>
      <c r="C244" s="190" t="s">
        <v>57</v>
      </c>
      <c r="E244" s="135"/>
      <c r="F244" s="135"/>
      <c r="H244" s="135"/>
      <c r="J244" s="135"/>
      <c r="L244" s="135"/>
      <c r="N244" s="135"/>
      <c r="P244" s="135"/>
    </row>
    <row r="245" spans="2:17" s="134" customFormat="1" ht="12" outlineLevel="1" x14ac:dyDescent="0.2">
      <c r="B245" s="135"/>
      <c r="C245" s="139"/>
      <c r="D245" s="139"/>
      <c r="E245" s="191"/>
      <c r="F245" s="191"/>
      <c r="G245" s="192"/>
      <c r="H245" s="191" t="str">
        <f>IF(F245="","",F245)</f>
        <v/>
      </c>
      <c r="I245" s="192" t="str">
        <f>IF(G245="","",G245*(1+I$7))</f>
        <v/>
      </c>
      <c r="J245" s="191" t="str">
        <f>IF(H245="","",H245)</f>
        <v/>
      </c>
      <c r="K245" s="192" t="str">
        <f>IF(I245="","",I245*(1+K$7))</f>
        <v/>
      </c>
      <c r="L245" s="191" t="str">
        <f>IF(J245="","",J245)</f>
        <v/>
      </c>
      <c r="M245" s="192" t="str">
        <f>IF(K245="","",K245*(1+M$7))</f>
        <v/>
      </c>
      <c r="N245" s="191" t="str">
        <f>IF(L245="","",L245)</f>
        <v/>
      </c>
      <c r="O245" s="192" t="str">
        <f>IF(M245="","",M245*(1+O$7))</f>
        <v/>
      </c>
      <c r="P245" s="191" t="str">
        <f>IF(N245="","",N245)</f>
        <v/>
      </c>
      <c r="Q245" s="192" t="str">
        <f>IF(O245="","",O245*(1+Q$7))</f>
        <v/>
      </c>
    </row>
    <row r="246" spans="2:17" s="134" customFormat="1" ht="12" outlineLevel="1" x14ac:dyDescent="0.2">
      <c r="B246" s="135"/>
      <c r="C246" s="139"/>
      <c r="D246" s="139"/>
      <c r="E246" s="191"/>
      <c r="F246" s="191"/>
      <c r="G246" s="192"/>
      <c r="H246" s="191" t="str">
        <f t="shared" ref="H246:H253" si="189">IF(F246="","",F246)</f>
        <v/>
      </c>
      <c r="I246" s="192" t="str">
        <f t="shared" ref="I246:I264" si="190">IF(G246="","",G246*(1+I$7))</f>
        <v/>
      </c>
      <c r="J246" s="191" t="str">
        <f t="shared" ref="J246:J253" si="191">IF(H246="","",H246)</f>
        <v/>
      </c>
      <c r="K246" s="192" t="str">
        <f t="shared" ref="K246:K264" si="192">IF(I246="","",I246*(1+K$7))</f>
        <v/>
      </c>
      <c r="L246" s="191" t="str">
        <f t="shared" ref="L246:L253" si="193">IF(J246="","",J246)</f>
        <v/>
      </c>
      <c r="M246" s="192" t="str">
        <f t="shared" ref="M246:M264" si="194">IF(K246="","",K246*(1+M$7))</f>
        <v/>
      </c>
      <c r="N246" s="191" t="str">
        <f t="shared" ref="N246:N253" si="195">IF(L246="","",L246)</f>
        <v/>
      </c>
      <c r="O246" s="192" t="str">
        <f t="shared" ref="O246:O248" si="196">IF(M246="","",M246*(1+O$7))</f>
        <v/>
      </c>
      <c r="P246" s="191" t="str">
        <f t="shared" ref="P246:P253" si="197">IF(N246="","",N246)</f>
        <v/>
      </c>
      <c r="Q246" s="192" t="str">
        <f t="shared" ref="Q246:Q248" si="198">IF(O246="","",O246*(1+Q$7))</f>
        <v/>
      </c>
    </row>
    <row r="247" spans="2:17" s="134" customFormat="1" ht="12" outlineLevel="1" x14ac:dyDescent="0.2">
      <c r="B247" s="135"/>
      <c r="C247" s="139"/>
      <c r="D247" s="139"/>
      <c r="E247" s="191"/>
      <c r="F247" s="191"/>
      <c r="G247" s="192"/>
      <c r="H247" s="191" t="str">
        <f t="shared" si="189"/>
        <v/>
      </c>
      <c r="I247" s="192" t="str">
        <f t="shared" si="190"/>
        <v/>
      </c>
      <c r="J247" s="191" t="str">
        <f t="shared" si="191"/>
        <v/>
      </c>
      <c r="K247" s="192" t="str">
        <f t="shared" si="192"/>
        <v/>
      </c>
      <c r="L247" s="191" t="str">
        <f t="shared" si="193"/>
        <v/>
      </c>
      <c r="M247" s="192" t="str">
        <f t="shared" si="194"/>
        <v/>
      </c>
      <c r="N247" s="191" t="str">
        <f t="shared" si="195"/>
        <v/>
      </c>
      <c r="O247" s="192" t="str">
        <f t="shared" si="196"/>
        <v/>
      </c>
      <c r="P247" s="191" t="str">
        <f t="shared" si="197"/>
        <v/>
      </c>
      <c r="Q247" s="192" t="str">
        <f t="shared" si="198"/>
        <v/>
      </c>
    </row>
    <row r="248" spans="2:17" s="134" customFormat="1" ht="12" outlineLevel="1" x14ac:dyDescent="0.2">
      <c r="B248" s="135"/>
      <c r="C248" s="139"/>
      <c r="D248" s="139"/>
      <c r="E248" s="191"/>
      <c r="F248" s="191"/>
      <c r="G248" s="192"/>
      <c r="H248" s="191" t="str">
        <f t="shared" si="189"/>
        <v/>
      </c>
      <c r="I248" s="192" t="str">
        <f t="shared" si="190"/>
        <v/>
      </c>
      <c r="J248" s="191" t="str">
        <f t="shared" si="191"/>
        <v/>
      </c>
      <c r="K248" s="192" t="str">
        <f t="shared" si="192"/>
        <v/>
      </c>
      <c r="L248" s="191" t="str">
        <f t="shared" si="193"/>
        <v/>
      </c>
      <c r="M248" s="192" t="str">
        <f t="shared" si="194"/>
        <v/>
      </c>
      <c r="N248" s="191" t="str">
        <f t="shared" si="195"/>
        <v/>
      </c>
      <c r="O248" s="192" t="str">
        <f t="shared" si="196"/>
        <v/>
      </c>
      <c r="P248" s="191" t="str">
        <f t="shared" si="197"/>
        <v/>
      </c>
      <c r="Q248" s="192" t="str">
        <f t="shared" si="198"/>
        <v/>
      </c>
    </row>
    <row r="249" spans="2:17" s="134" customFormat="1" ht="12" outlineLevel="1" x14ac:dyDescent="0.2">
      <c r="B249" s="135"/>
      <c r="C249" s="139"/>
      <c r="D249" s="139"/>
      <c r="E249" s="191"/>
      <c r="F249" s="191"/>
      <c r="G249" s="192"/>
      <c r="H249" s="191" t="str">
        <f t="shared" si="189"/>
        <v/>
      </c>
      <c r="I249" s="192" t="str">
        <f t="shared" si="190"/>
        <v/>
      </c>
      <c r="J249" s="191" t="str">
        <f t="shared" si="191"/>
        <v/>
      </c>
      <c r="K249" s="192" t="str">
        <f t="shared" si="192"/>
        <v/>
      </c>
      <c r="L249" s="191" t="str">
        <f t="shared" si="193"/>
        <v/>
      </c>
      <c r="M249" s="192" t="str">
        <f t="shared" si="194"/>
        <v/>
      </c>
      <c r="N249" s="191" t="str">
        <f t="shared" si="195"/>
        <v/>
      </c>
      <c r="O249" s="192" t="str">
        <f>IF(M249="","",M249*(1+O$7))</f>
        <v/>
      </c>
      <c r="P249" s="191" t="str">
        <f t="shared" si="197"/>
        <v/>
      </c>
      <c r="Q249" s="192" t="str">
        <f>IF(O249="","",O249*(1+Q$7))</f>
        <v/>
      </c>
    </row>
    <row r="250" spans="2:17" s="134" customFormat="1" ht="12" outlineLevel="1" x14ac:dyDescent="0.2">
      <c r="B250" s="135"/>
      <c r="C250" s="139"/>
      <c r="D250" s="139"/>
      <c r="E250" s="191"/>
      <c r="F250" s="191"/>
      <c r="G250" s="192"/>
      <c r="H250" s="191" t="str">
        <f t="shared" si="189"/>
        <v/>
      </c>
      <c r="I250" s="192" t="str">
        <f t="shared" si="190"/>
        <v/>
      </c>
      <c r="J250" s="191" t="str">
        <f t="shared" si="191"/>
        <v/>
      </c>
      <c r="K250" s="192" t="str">
        <f t="shared" si="192"/>
        <v/>
      </c>
      <c r="L250" s="191" t="str">
        <f t="shared" si="193"/>
        <v/>
      </c>
      <c r="M250" s="192" t="str">
        <f t="shared" si="194"/>
        <v/>
      </c>
      <c r="N250" s="191" t="str">
        <f t="shared" si="195"/>
        <v/>
      </c>
      <c r="O250" s="192" t="str">
        <f t="shared" ref="O250:O264" si="199">IF(M250="","",M250*(1+O$7))</f>
        <v/>
      </c>
      <c r="P250" s="191" t="str">
        <f t="shared" si="197"/>
        <v/>
      </c>
      <c r="Q250" s="192" t="str">
        <f t="shared" ref="Q250:Q264" si="200">IF(O250="","",O250*(1+Q$7))</f>
        <v/>
      </c>
    </row>
    <row r="251" spans="2:17" s="134" customFormat="1" ht="12" outlineLevel="1" x14ac:dyDescent="0.2">
      <c r="B251" s="135"/>
      <c r="C251" s="139"/>
      <c r="D251" s="139"/>
      <c r="E251" s="191"/>
      <c r="F251" s="191"/>
      <c r="G251" s="192"/>
      <c r="H251" s="191" t="str">
        <f t="shared" si="189"/>
        <v/>
      </c>
      <c r="I251" s="192" t="str">
        <f t="shared" si="190"/>
        <v/>
      </c>
      <c r="J251" s="191" t="str">
        <f t="shared" si="191"/>
        <v/>
      </c>
      <c r="K251" s="192" t="str">
        <f t="shared" si="192"/>
        <v/>
      </c>
      <c r="L251" s="191" t="str">
        <f t="shared" si="193"/>
        <v/>
      </c>
      <c r="M251" s="192" t="str">
        <f t="shared" si="194"/>
        <v/>
      </c>
      <c r="N251" s="191" t="str">
        <f t="shared" si="195"/>
        <v/>
      </c>
      <c r="O251" s="192" t="str">
        <f t="shared" si="199"/>
        <v/>
      </c>
      <c r="P251" s="191" t="str">
        <f t="shared" si="197"/>
        <v/>
      </c>
      <c r="Q251" s="192" t="str">
        <f t="shared" si="200"/>
        <v/>
      </c>
    </row>
    <row r="252" spans="2:17" s="134" customFormat="1" ht="12" outlineLevel="1" x14ac:dyDescent="0.2">
      <c r="B252" s="135"/>
      <c r="C252" s="139"/>
      <c r="D252" s="139"/>
      <c r="E252" s="191"/>
      <c r="F252" s="191"/>
      <c r="G252" s="192"/>
      <c r="H252" s="191" t="str">
        <f t="shared" si="189"/>
        <v/>
      </c>
      <c r="I252" s="192" t="str">
        <f t="shared" si="190"/>
        <v/>
      </c>
      <c r="J252" s="191" t="str">
        <f t="shared" si="191"/>
        <v/>
      </c>
      <c r="K252" s="192" t="str">
        <f t="shared" si="192"/>
        <v/>
      </c>
      <c r="L252" s="191" t="str">
        <f t="shared" si="193"/>
        <v/>
      </c>
      <c r="M252" s="192" t="str">
        <f t="shared" si="194"/>
        <v/>
      </c>
      <c r="N252" s="191" t="str">
        <f t="shared" si="195"/>
        <v/>
      </c>
      <c r="O252" s="192" t="str">
        <f t="shared" si="199"/>
        <v/>
      </c>
      <c r="P252" s="191" t="str">
        <f t="shared" si="197"/>
        <v/>
      </c>
      <c r="Q252" s="192" t="str">
        <f t="shared" si="200"/>
        <v/>
      </c>
    </row>
    <row r="253" spans="2:17" s="134" customFormat="1" ht="12" outlineLevel="1" x14ac:dyDescent="0.2">
      <c r="B253" s="135"/>
      <c r="C253" s="139"/>
      <c r="D253" s="139"/>
      <c r="E253" s="191"/>
      <c r="F253" s="191"/>
      <c r="G253" s="192"/>
      <c r="H253" s="191" t="str">
        <f t="shared" si="189"/>
        <v/>
      </c>
      <c r="I253" s="192" t="str">
        <f t="shared" si="190"/>
        <v/>
      </c>
      <c r="J253" s="191" t="str">
        <f t="shared" si="191"/>
        <v/>
      </c>
      <c r="K253" s="192" t="str">
        <f t="shared" si="192"/>
        <v/>
      </c>
      <c r="L253" s="191" t="str">
        <f t="shared" si="193"/>
        <v/>
      </c>
      <c r="M253" s="192" t="str">
        <f t="shared" si="194"/>
        <v/>
      </c>
      <c r="N253" s="191" t="str">
        <f t="shared" si="195"/>
        <v/>
      </c>
      <c r="O253" s="192" t="str">
        <f t="shared" si="199"/>
        <v/>
      </c>
      <c r="P253" s="191" t="str">
        <f t="shared" si="197"/>
        <v/>
      </c>
      <c r="Q253" s="192" t="str">
        <f t="shared" si="200"/>
        <v/>
      </c>
    </row>
    <row r="254" spans="2:17" s="134" customFormat="1" ht="12" outlineLevel="1" x14ac:dyDescent="0.2">
      <c r="B254" s="135"/>
      <c r="C254" s="139"/>
      <c r="D254" s="139"/>
      <c r="E254" s="191"/>
      <c r="F254" s="191"/>
      <c r="G254" s="192"/>
      <c r="H254" s="191" t="str">
        <f>IF(F254="","",F254)</f>
        <v/>
      </c>
      <c r="I254" s="192" t="str">
        <f t="shared" si="190"/>
        <v/>
      </c>
      <c r="J254" s="191" t="str">
        <f>IF(H254="","",H254)</f>
        <v/>
      </c>
      <c r="K254" s="192" t="str">
        <f t="shared" si="192"/>
        <v/>
      </c>
      <c r="L254" s="191" t="str">
        <f>IF(J254="","",J254)</f>
        <v/>
      </c>
      <c r="M254" s="192" t="str">
        <f t="shared" si="194"/>
        <v/>
      </c>
      <c r="N254" s="191" t="str">
        <f>IF(L254="","",L254)</f>
        <v/>
      </c>
      <c r="O254" s="192" t="str">
        <f t="shared" si="199"/>
        <v/>
      </c>
      <c r="P254" s="191" t="str">
        <f>IF(N254="","",N254)</f>
        <v/>
      </c>
      <c r="Q254" s="192" t="str">
        <f t="shared" si="200"/>
        <v/>
      </c>
    </row>
    <row r="255" spans="2:17" s="134" customFormat="1" ht="12" outlineLevel="1" x14ac:dyDescent="0.2">
      <c r="B255" s="135"/>
      <c r="C255" s="139"/>
      <c r="D255" s="139"/>
      <c r="E255" s="191"/>
      <c r="F255" s="191"/>
      <c r="G255" s="192"/>
      <c r="H255" s="191" t="str">
        <f>IF(F255="","",F255)</f>
        <v/>
      </c>
      <c r="I255" s="192" t="str">
        <f t="shared" si="190"/>
        <v/>
      </c>
      <c r="J255" s="191" t="str">
        <f>IF(H255="","",H255)</f>
        <v/>
      </c>
      <c r="K255" s="192" t="str">
        <f t="shared" si="192"/>
        <v/>
      </c>
      <c r="L255" s="191" t="str">
        <f>IF(J255="","",J255)</f>
        <v/>
      </c>
      <c r="M255" s="192" t="str">
        <f t="shared" si="194"/>
        <v/>
      </c>
      <c r="N255" s="191" t="str">
        <f>IF(L255="","",L255)</f>
        <v/>
      </c>
      <c r="O255" s="192" t="str">
        <f t="shared" si="199"/>
        <v/>
      </c>
      <c r="P255" s="191" t="str">
        <f>IF(N255="","",N255)</f>
        <v/>
      </c>
      <c r="Q255" s="192" t="str">
        <f t="shared" si="200"/>
        <v/>
      </c>
    </row>
    <row r="256" spans="2:17" s="134" customFormat="1" ht="12" outlineLevel="1" x14ac:dyDescent="0.2">
      <c r="B256" s="135"/>
      <c r="C256" s="139"/>
      <c r="D256" s="139"/>
      <c r="E256" s="191"/>
      <c r="F256" s="191"/>
      <c r="G256" s="192"/>
      <c r="H256" s="191" t="str">
        <f t="shared" ref="H256:H264" si="201">IF(F256="","",F256)</f>
        <v/>
      </c>
      <c r="I256" s="192" t="str">
        <f t="shared" si="190"/>
        <v/>
      </c>
      <c r="J256" s="191" t="str">
        <f t="shared" ref="J256:J264" si="202">IF(H256="","",H256)</f>
        <v/>
      </c>
      <c r="K256" s="192" t="str">
        <f t="shared" si="192"/>
        <v/>
      </c>
      <c r="L256" s="191" t="str">
        <f t="shared" ref="L256:L264" si="203">IF(J256="","",J256)</f>
        <v/>
      </c>
      <c r="M256" s="192" t="str">
        <f t="shared" si="194"/>
        <v/>
      </c>
      <c r="N256" s="191" t="str">
        <f t="shared" ref="N256:N264" si="204">IF(L256="","",L256)</f>
        <v/>
      </c>
      <c r="O256" s="192" t="str">
        <f t="shared" si="199"/>
        <v/>
      </c>
      <c r="P256" s="191" t="str">
        <f t="shared" ref="P256:P264" si="205">IF(N256="","",N256)</f>
        <v/>
      </c>
      <c r="Q256" s="192" t="str">
        <f t="shared" si="200"/>
        <v/>
      </c>
    </row>
    <row r="257" spans="2:17" s="134" customFormat="1" ht="12" outlineLevel="1" x14ac:dyDescent="0.2">
      <c r="B257" s="135"/>
      <c r="C257" s="139"/>
      <c r="D257" s="139"/>
      <c r="E257" s="191"/>
      <c r="F257" s="191"/>
      <c r="G257" s="192"/>
      <c r="H257" s="191" t="str">
        <f t="shared" si="201"/>
        <v/>
      </c>
      <c r="I257" s="192" t="str">
        <f t="shared" si="190"/>
        <v/>
      </c>
      <c r="J257" s="191" t="str">
        <f t="shared" si="202"/>
        <v/>
      </c>
      <c r="K257" s="192" t="str">
        <f t="shared" si="192"/>
        <v/>
      </c>
      <c r="L257" s="191" t="str">
        <f t="shared" si="203"/>
        <v/>
      </c>
      <c r="M257" s="192" t="str">
        <f t="shared" si="194"/>
        <v/>
      </c>
      <c r="N257" s="191" t="str">
        <f t="shared" si="204"/>
        <v/>
      </c>
      <c r="O257" s="192" t="str">
        <f t="shared" si="199"/>
        <v/>
      </c>
      <c r="P257" s="191" t="str">
        <f t="shared" si="205"/>
        <v/>
      </c>
      <c r="Q257" s="192" t="str">
        <f t="shared" si="200"/>
        <v/>
      </c>
    </row>
    <row r="258" spans="2:17" s="134" customFormat="1" ht="12" outlineLevel="1" x14ac:dyDescent="0.2">
      <c r="B258" s="135"/>
      <c r="C258" s="139"/>
      <c r="D258" s="139"/>
      <c r="E258" s="191"/>
      <c r="F258" s="191"/>
      <c r="G258" s="192"/>
      <c r="H258" s="191" t="str">
        <f t="shared" si="201"/>
        <v/>
      </c>
      <c r="I258" s="192" t="str">
        <f t="shared" si="190"/>
        <v/>
      </c>
      <c r="J258" s="191" t="str">
        <f t="shared" si="202"/>
        <v/>
      </c>
      <c r="K258" s="192" t="str">
        <f t="shared" si="192"/>
        <v/>
      </c>
      <c r="L258" s="191" t="str">
        <f t="shared" si="203"/>
        <v/>
      </c>
      <c r="M258" s="192" t="str">
        <f t="shared" si="194"/>
        <v/>
      </c>
      <c r="N258" s="191" t="str">
        <f t="shared" si="204"/>
        <v/>
      </c>
      <c r="O258" s="192" t="str">
        <f t="shared" si="199"/>
        <v/>
      </c>
      <c r="P258" s="191" t="str">
        <f t="shared" si="205"/>
        <v/>
      </c>
      <c r="Q258" s="192" t="str">
        <f t="shared" si="200"/>
        <v/>
      </c>
    </row>
    <row r="259" spans="2:17" s="134" customFormat="1" ht="12" outlineLevel="1" x14ac:dyDescent="0.2">
      <c r="B259" s="135"/>
      <c r="C259" s="139"/>
      <c r="D259" s="139"/>
      <c r="E259" s="191"/>
      <c r="F259" s="191"/>
      <c r="G259" s="192"/>
      <c r="H259" s="191" t="str">
        <f t="shared" si="201"/>
        <v/>
      </c>
      <c r="I259" s="192" t="str">
        <f t="shared" si="190"/>
        <v/>
      </c>
      <c r="J259" s="191" t="str">
        <f t="shared" si="202"/>
        <v/>
      </c>
      <c r="K259" s="192" t="str">
        <f t="shared" si="192"/>
        <v/>
      </c>
      <c r="L259" s="191" t="str">
        <f t="shared" si="203"/>
        <v/>
      </c>
      <c r="M259" s="192" t="str">
        <f t="shared" si="194"/>
        <v/>
      </c>
      <c r="N259" s="191" t="str">
        <f t="shared" si="204"/>
        <v/>
      </c>
      <c r="O259" s="192" t="str">
        <f t="shared" si="199"/>
        <v/>
      </c>
      <c r="P259" s="191" t="str">
        <f t="shared" si="205"/>
        <v/>
      </c>
      <c r="Q259" s="192" t="str">
        <f t="shared" si="200"/>
        <v/>
      </c>
    </row>
    <row r="260" spans="2:17" s="134" customFormat="1" ht="12" outlineLevel="1" x14ac:dyDescent="0.2">
      <c r="B260" s="135"/>
      <c r="C260" s="139"/>
      <c r="D260" s="139"/>
      <c r="E260" s="191"/>
      <c r="F260" s="191"/>
      <c r="G260" s="192"/>
      <c r="H260" s="191" t="str">
        <f t="shared" si="201"/>
        <v/>
      </c>
      <c r="I260" s="192" t="str">
        <f t="shared" si="190"/>
        <v/>
      </c>
      <c r="J260" s="191" t="str">
        <f t="shared" si="202"/>
        <v/>
      </c>
      <c r="K260" s="192" t="str">
        <f t="shared" si="192"/>
        <v/>
      </c>
      <c r="L260" s="191" t="str">
        <f t="shared" si="203"/>
        <v/>
      </c>
      <c r="M260" s="192" t="str">
        <f t="shared" si="194"/>
        <v/>
      </c>
      <c r="N260" s="191" t="str">
        <f t="shared" si="204"/>
        <v/>
      </c>
      <c r="O260" s="192" t="str">
        <f t="shared" si="199"/>
        <v/>
      </c>
      <c r="P260" s="191" t="str">
        <f t="shared" si="205"/>
        <v/>
      </c>
      <c r="Q260" s="192" t="str">
        <f t="shared" si="200"/>
        <v/>
      </c>
    </row>
    <row r="261" spans="2:17" s="134" customFormat="1" ht="12" outlineLevel="1" x14ac:dyDescent="0.2">
      <c r="B261" s="135"/>
      <c r="C261" s="139"/>
      <c r="D261" s="139"/>
      <c r="E261" s="191"/>
      <c r="F261" s="191"/>
      <c r="G261" s="192"/>
      <c r="H261" s="191" t="str">
        <f t="shared" si="201"/>
        <v/>
      </c>
      <c r="I261" s="192" t="str">
        <f t="shared" si="190"/>
        <v/>
      </c>
      <c r="J261" s="191" t="str">
        <f t="shared" si="202"/>
        <v/>
      </c>
      <c r="K261" s="192" t="str">
        <f t="shared" si="192"/>
        <v/>
      </c>
      <c r="L261" s="191" t="str">
        <f t="shared" si="203"/>
        <v/>
      </c>
      <c r="M261" s="192" t="str">
        <f t="shared" si="194"/>
        <v/>
      </c>
      <c r="N261" s="191" t="str">
        <f t="shared" si="204"/>
        <v/>
      </c>
      <c r="O261" s="192" t="str">
        <f t="shared" si="199"/>
        <v/>
      </c>
      <c r="P261" s="191" t="str">
        <f t="shared" si="205"/>
        <v/>
      </c>
      <c r="Q261" s="192" t="str">
        <f t="shared" si="200"/>
        <v/>
      </c>
    </row>
    <row r="262" spans="2:17" s="134" customFormat="1" ht="12" outlineLevel="1" x14ac:dyDescent="0.2">
      <c r="B262" s="135"/>
      <c r="C262" s="139"/>
      <c r="D262" s="139"/>
      <c r="E262" s="191"/>
      <c r="F262" s="191"/>
      <c r="G262" s="192"/>
      <c r="H262" s="191" t="str">
        <f t="shared" si="201"/>
        <v/>
      </c>
      <c r="I262" s="192" t="str">
        <f t="shared" si="190"/>
        <v/>
      </c>
      <c r="J262" s="191" t="str">
        <f t="shared" si="202"/>
        <v/>
      </c>
      <c r="K262" s="192" t="str">
        <f t="shared" si="192"/>
        <v/>
      </c>
      <c r="L262" s="191" t="str">
        <f t="shared" si="203"/>
        <v/>
      </c>
      <c r="M262" s="192" t="str">
        <f t="shared" si="194"/>
        <v/>
      </c>
      <c r="N262" s="191" t="str">
        <f t="shared" si="204"/>
        <v/>
      </c>
      <c r="O262" s="192" t="str">
        <f t="shared" si="199"/>
        <v/>
      </c>
      <c r="P262" s="191" t="str">
        <f t="shared" si="205"/>
        <v/>
      </c>
      <c r="Q262" s="192" t="str">
        <f t="shared" si="200"/>
        <v/>
      </c>
    </row>
    <row r="263" spans="2:17" s="134" customFormat="1" ht="12" outlineLevel="1" x14ac:dyDescent="0.2">
      <c r="B263" s="135"/>
      <c r="C263" s="139"/>
      <c r="D263" s="139"/>
      <c r="E263" s="191"/>
      <c r="F263" s="191"/>
      <c r="G263" s="192"/>
      <c r="H263" s="191" t="str">
        <f t="shared" si="201"/>
        <v/>
      </c>
      <c r="I263" s="192" t="str">
        <f t="shared" si="190"/>
        <v/>
      </c>
      <c r="J263" s="191" t="str">
        <f t="shared" si="202"/>
        <v/>
      </c>
      <c r="K263" s="192" t="str">
        <f t="shared" si="192"/>
        <v/>
      </c>
      <c r="L263" s="191" t="str">
        <f t="shared" si="203"/>
        <v/>
      </c>
      <c r="M263" s="192" t="str">
        <f t="shared" si="194"/>
        <v/>
      </c>
      <c r="N263" s="191" t="str">
        <f t="shared" si="204"/>
        <v/>
      </c>
      <c r="O263" s="192" t="str">
        <f t="shared" si="199"/>
        <v/>
      </c>
      <c r="P263" s="191" t="str">
        <f t="shared" si="205"/>
        <v/>
      </c>
      <c r="Q263" s="192" t="str">
        <f t="shared" si="200"/>
        <v/>
      </c>
    </row>
    <row r="264" spans="2:17" s="134" customFormat="1" ht="12" outlineLevel="1" x14ac:dyDescent="0.2">
      <c r="B264" s="135"/>
      <c r="C264" s="139"/>
      <c r="D264" s="139"/>
      <c r="E264" s="191"/>
      <c r="F264" s="191"/>
      <c r="G264" s="192"/>
      <c r="H264" s="191" t="str">
        <f t="shared" si="201"/>
        <v/>
      </c>
      <c r="I264" s="192" t="str">
        <f t="shared" si="190"/>
        <v/>
      </c>
      <c r="J264" s="191" t="str">
        <f t="shared" si="202"/>
        <v/>
      </c>
      <c r="K264" s="192" t="str">
        <f t="shared" si="192"/>
        <v/>
      </c>
      <c r="L264" s="191" t="str">
        <f t="shared" si="203"/>
        <v/>
      </c>
      <c r="M264" s="192" t="str">
        <f t="shared" si="194"/>
        <v/>
      </c>
      <c r="N264" s="191" t="str">
        <f t="shared" si="204"/>
        <v/>
      </c>
      <c r="O264" s="192" t="str">
        <f t="shared" si="199"/>
        <v/>
      </c>
      <c r="P264" s="191" t="str">
        <f t="shared" si="205"/>
        <v/>
      </c>
      <c r="Q264" s="192" t="str">
        <f t="shared" si="200"/>
        <v/>
      </c>
    </row>
    <row r="265" spans="2:17" s="134" customFormat="1" ht="6.6" customHeight="1" outlineLevel="1" x14ac:dyDescent="0.2">
      <c r="B265" s="135"/>
      <c r="E265" s="135"/>
      <c r="F265" s="135"/>
      <c r="G265" s="193"/>
      <c r="H265" s="135"/>
      <c r="I265" s="193"/>
      <c r="J265" s="135"/>
      <c r="K265" s="193"/>
      <c r="L265" s="135"/>
      <c r="M265" s="193"/>
      <c r="N265" s="135"/>
      <c r="O265" s="193"/>
      <c r="P265" s="135"/>
      <c r="Q265" s="193"/>
    </row>
    <row r="266" spans="2:17" s="190" customFormat="1" ht="12" x14ac:dyDescent="0.2">
      <c r="B266" s="194"/>
      <c r="C266" s="134" t="str">
        <f>C244</f>
        <v>Extra Duties: Licensed Admin</v>
      </c>
      <c r="D266" s="194"/>
      <c r="E266" s="195" t="str">
        <f>B244</f>
        <v>0164</v>
      </c>
      <c r="F266" s="196">
        <f>COUNTIF(F245:F265,"y")</f>
        <v>0</v>
      </c>
      <c r="G266" s="197">
        <f>SUBTOTAL(9,G245:G265)</f>
        <v>0</v>
      </c>
      <c r="H266" s="196">
        <f>COUNTIF(H245:H265,"y")</f>
        <v>0</v>
      </c>
      <c r="I266" s="197">
        <f>SUBTOTAL(9,I245:I265)</f>
        <v>0</v>
      </c>
      <c r="J266" s="196">
        <f>COUNTIF(J245:J265,"y")</f>
        <v>0</v>
      </c>
      <c r="K266" s="197">
        <f>SUBTOTAL(9,K245:K265)</f>
        <v>0</v>
      </c>
      <c r="L266" s="196">
        <f>COUNTIF(L245:L265,"y")</f>
        <v>0</v>
      </c>
      <c r="M266" s="197">
        <f>SUBTOTAL(9,M245:M265)</f>
        <v>0</v>
      </c>
      <c r="N266" s="196">
        <f>COUNTIF(N245:N265,"y")</f>
        <v>0</v>
      </c>
      <c r="O266" s="197">
        <f>SUBTOTAL(9,O245:O265)</f>
        <v>0</v>
      </c>
      <c r="P266" s="196">
        <f>COUNTIF(P245:P265,"y")</f>
        <v>0</v>
      </c>
      <c r="Q266" s="197">
        <f>SUBTOTAL(9,Q245:Q265)</f>
        <v>0</v>
      </c>
    </row>
    <row r="267" spans="2:17" s="134" customFormat="1" ht="12" outlineLevel="1" x14ac:dyDescent="0.2">
      <c r="B267" s="189" t="s">
        <v>58</v>
      </c>
      <c r="C267" s="190" t="s">
        <v>406</v>
      </c>
      <c r="E267" s="135"/>
      <c r="F267" s="135"/>
      <c r="H267" s="135"/>
      <c r="J267" s="135"/>
      <c r="L267" s="135"/>
      <c r="N267" s="135"/>
      <c r="P267" s="135"/>
    </row>
    <row r="268" spans="2:17" s="134" customFormat="1" ht="12" outlineLevel="1" x14ac:dyDescent="0.2">
      <c r="B268" s="135"/>
      <c r="C268" s="139"/>
      <c r="D268" s="139"/>
      <c r="E268" s="191"/>
      <c r="F268" s="191"/>
      <c r="G268" s="192"/>
      <c r="H268" s="191" t="str">
        <f>IF(F268="","",F268)</f>
        <v/>
      </c>
      <c r="I268" s="192" t="str">
        <f>IF(G268="","",G268*(1+I$7))</f>
        <v/>
      </c>
      <c r="J268" s="191" t="str">
        <f>IF(H268="","",H268)</f>
        <v/>
      </c>
      <c r="K268" s="192" t="str">
        <f>IF(I268="","",I268*(1+K$7))</f>
        <v/>
      </c>
      <c r="L268" s="191" t="str">
        <f>IF(J268="","",J268)</f>
        <v/>
      </c>
      <c r="M268" s="192" t="str">
        <f>IF(K268="","",K268*(1+M$7))</f>
        <v/>
      </c>
      <c r="N268" s="191" t="str">
        <f>IF(L268="","",L268)</f>
        <v/>
      </c>
      <c r="O268" s="192" t="str">
        <f>IF(M268="","",M268*(1+O$7))</f>
        <v/>
      </c>
      <c r="P268" s="191" t="str">
        <f>IF(N268="","",N268)</f>
        <v/>
      </c>
      <c r="Q268" s="192" t="str">
        <f>IF(O268="","",O268*(1+Q$7))</f>
        <v/>
      </c>
    </row>
    <row r="269" spans="2:17" s="134" customFormat="1" ht="12" outlineLevel="1" x14ac:dyDescent="0.2">
      <c r="B269" s="135"/>
      <c r="C269" s="139"/>
      <c r="D269" s="139"/>
      <c r="E269" s="191"/>
      <c r="F269" s="191"/>
      <c r="G269" s="192"/>
      <c r="H269" s="191" t="str">
        <f t="shared" ref="H269:H276" si="206">IF(F269="","",F269)</f>
        <v/>
      </c>
      <c r="I269" s="192" t="str">
        <f t="shared" ref="I269:I287" si="207">IF(G269="","",G269*(1+I$7))</f>
        <v/>
      </c>
      <c r="J269" s="191" t="str">
        <f t="shared" ref="J269:J276" si="208">IF(H269="","",H269)</f>
        <v/>
      </c>
      <c r="K269" s="192" t="str">
        <f t="shared" ref="K269:K287" si="209">IF(I269="","",I269*(1+K$7))</f>
        <v/>
      </c>
      <c r="L269" s="191" t="str">
        <f t="shared" ref="L269:L276" si="210">IF(J269="","",J269)</f>
        <v/>
      </c>
      <c r="M269" s="192" t="str">
        <f t="shared" ref="M269:M287" si="211">IF(K269="","",K269*(1+M$7))</f>
        <v/>
      </c>
      <c r="N269" s="191" t="str">
        <f t="shared" ref="N269:N276" si="212">IF(L269="","",L269)</f>
        <v/>
      </c>
      <c r="O269" s="192" t="str">
        <f t="shared" ref="O269:O271" si="213">IF(M269="","",M269*(1+O$7))</f>
        <v/>
      </c>
      <c r="P269" s="191" t="str">
        <f t="shared" ref="P269:P276" si="214">IF(N269="","",N269)</f>
        <v/>
      </c>
      <c r="Q269" s="192" t="str">
        <f t="shared" ref="Q269:Q271" si="215">IF(O269="","",O269*(1+Q$7))</f>
        <v/>
      </c>
    </row>
    <row r="270" spans="2:17" s="134" customFormat="1" ht="12" outlineLevel="1" x14ac:dyDescent="0.2">
      <c r="B270" s="135"/>
      <c r="C270" s="139"/>
      <c r="D270" s="139"/>
      <c r="E270" s="191"/>
      <c r="F270" s="191"/>
      <c r="G270" s="192"/>
      <c r="H270" s="191" t="str">
        <f t="shared" si="206"/>
        <v/>
      </c>
      <c r="I270" s="192" t="str">
        <f t="shared" si="207"/>
        <v/>
      </c>
      <c r="J270" s="191" t="str">
        <f t="shared" si="208"/>
        <v/>
      </c>
      <c r="K270" s="192" t="str">
        <f t="shared" si="209"/>
        <v/>
      </c>
      <c r="L270" s="191" t="str">
        <f t="shared" si="210"/>
        <v/>
      </c>
      <c r="M270" s="192" t="str">
        <f t="shared" si="211"/>
        <v/>
      </c>
      <c r="N270" s="191" t="str">
        <f t="shared" si="212"/>
        <v/>
      </c>
      <c r="O270" s="192" t="str">
        <f t="shared" si="213"/>
        <v/>
      </c>
      <c r="P270" s="191" t="str">
        <f t="shared" si="214"/>
        <v/>
      </c>
      <c r="Q270" s="192" t="str">
        <f t="shared" si="215"/>
        <v/>
      </c>
    </row>
    <row r="271" spans="2:17" s="134" customFormat="1" ht="12" outlineLevel="1" x14ac:dyDescent="0.2">
      <c r="B271" s="135"/>
      <c r="C271" s="139"/>
      <c r="D271" s="139"/>
      <c r="E271" s="191"/>
      <c r="F271" s="191"/>
      <c r="G271" s="192"/>
      <c r="H271" s="191" t="str">
        <f t="shared" si="206"/>
        <v/>
      </c>
      <c r="I271" s="192" t="str">
        <f t="shared" si="207"/>
        <v/>
      </c>
      <c r="J271" s="191" t="str">
        <f t="shared" si="208"/>
        <v/>
      </c>
      <c r="K271" s="192" t="str">
        <f t="shared" si="209"/>
        <v/>
      </c>
      <c r="L271" s="191" t="str">
        <f t="shared" si="210"/>
        <v/>
      </c>
      <c r="M271" s="192" t="str">
        <f t="shared" si="211"/>
        <v/>
      </c>
      <c r="N271" s="191" t="str">
        <f t="shared" si="212"/>
        <v/>
      </c>
      <c r="O271" s="192" t="str">
        <f t="shared" si="213"/>
        <v/>
      </c>
      <c r="P271" s="191" t="str">
        <f t="shared" si="214"/>
        <v/>
      </c>
      <c r="Q271" s="192" t="str">
        <f t="shared" si="215"/>
        <v/>
      </c>
    </row>
    <row r="272" spans="2:17" s="134" customFormat="1" ht="12" outlineLevel="1" x14ac:dyDescent="0.2">
      <c r="B272" s="135"/>
      <c r="C272" s="139"/>
      <c r="D272" s="139"/>
      <c r="E272" s="191"/>
      <c r="F272" s="191"/>
      <c r="G272" s="192"/>
      <c r="H272" s="191" t="str">
        <f t="shared" si="206"/>
        <v/>
      </c>
      <c r="I272" s="192" t="str">
        <f t="shared" si="207"/>
        <v/>
      </c>
      <c r="J272" s="191" t="str">
        <f t="shared" si="208"/>
        <v/>
      </c>
      <c r="K272" s="192" t="str">
        <f t="shared" si="209"/>
        <v/>
      </c>
      <c r="L272" s="191" t="str">
        <f t="shared" si="210"/>
        <v/>
      </c>
      <c r="M272" s="192" t="str">
        <f t="shared" si="211"/>
        <v/>
      </c>
      <c r="N272" s="191" t="str">
        <f t="shared" si="212"/>
        <v/>
      </c>
      <c r="O272" s="192" t="str">
        <f>IF(M272="","",M272*(1+O$7))</f>
        <v/>
      </c>
      <c r="P272" s="191" t="str">
        <f t="shared" si="214"/>
        <v/>
      </c>
      <c r="Q272" s="192" t="str">
        <f>IF(O272="","",O272*(1+Q$7))</f>
        <v/>
      </c>
    </row>
    <row r="273" spans="2:17" s="134" customFormat="1" ht="12" outlineLevel="1" x14ac:dyDescent="0.2">
      <c r="B273" s="135"/>
      <c r="C273" s="139"/>
      <c r="D273" s="139"/>
      <c r="E273" s="191"/>
      <c r="F273" s="191"/>
      <c r="G273" s="192"/>
      <c r="H273" s="191" t="str">
        <f t="shared" si="206"/>
        <v/>
      </c>
      <c r="I273" s="192" t="str">
        <f t="shared" si="207"/>
        <v/>
      </c>
      <c r="J273" s="191" t="str">
        <f t="shared" si="208"/>
        <v/>
      </c>
      <c r="K273" s="192" t="str">
        <f t="shared" si="209"/>
        <v/>
      </c>
      <c r="L273" s="191" t="str">
        <f t="shared" si="210"/>
        <v/>
      </c>
      <c r="M273" s="192" t="str">
        <f t="shared" si="211"/>
        <v/>
      </c>
      <c r="N273" s="191" t="str">
        <f t="shared" si="212"/>
        <v/>
      </c>
      <c r="O273" s="192" t="str">
        <f t="shared" ref="O273:O287" si="216">IF(M273="","",M273*(1+O$7))</f>
        <v/>
      </c>
      <c r="P273" s="191" t="str">
        <f t="shared" si="214"/>
        <v/>
      </c>
      <c r="Q273" s="192" t="str">
        <f t="shared" ref="Q273:Q287" si="217">IF(O273="","",O273*(1+Q$7))</f>
        <v/>
      </c>
    </row>
    <row r="274" spans="2:17" s="134" customFormat="1" ht="12" outlineLevel="1" x14ac:dyDescent="0.2">
      <c r="B274" s="135"/>
      <c r="C274" s="139"/>
      <c r="D274" s="139"/>
      <c r="E274" s="191"/>
      <c r="F274" s="191"/>
      <c r="G274" s="192"/>
      <c r="H274" s="191" t="str">
        <f t="shared" si="206"/>
        <v/>
      </c>
      <c r="I274" s="192" t="str">
        <f t="shared" si="207"/>
        <v/>
      </c>
      <c r="J274" s="191" t="str">
        <f t="shared" si="208"/>
        <v/>
      </c>
      <c r="K274" s="192" t="str">
        <f t="shared" si="209"/>
        <v/>
      </c>
      <c r="L274" s="191" t="str">
        <f t="shared" si="210"/>
        <v/>
      </c>
      <c r="M274" s="192" t="str">
        <f t="shared" si="211"/>
        <v/>
      </c>
      <c r="N274" s="191" t="str">
        <f t="shared" si="212"/>
        <v/>
      </c>
      <c r="O274" s="192" t="str">
        <f t="shared" si="216"/>
        <v/>
      </c>
      <c r="P274" s="191" t="str">
        <f t="shared" si="214"/>
        <v/>
      </c>
      <c r="Q274" s="192" t="str">
        <f t="shared" si="217"/>
        <v/>
      </c>
    </row>
    <row r="275" spans="2:17" s="134" customFormat="1" ht="12" outlineLevel="1" x14ac:dyDescent="0.2">
      <c r="B275" s="135"/>
      <c r="C275" s="139"/>
      <c r="D275" s="139"/>
      <c r="E275" s="191"/>
      <c r="F275" s="191"/>
      <c r="G275" s="192"/>
      <c r="H275" s="191" t="str">
        <f t="shared" si="206"/>
        <v/>
      </c>
      <c r="I275" s="192" t="str">
        <f t="shared" si="207"/>
        <v/>
      </c>
      <c r="J275" s="191" t="str">
        <f t="shared" si="208"/>
        <v/>
      </c>
      <c r="K275" s="192" t="str">
        <f t="shared" si="209"/>
        <v/>
      </c>
      <c r="L275" s="191" t="str">
        <f t="shared" si="210"/>
        <v/>
      </c>
      <c r="M275" s="192" t="str">
        <f t="shared" si="211"/>
        <v/>
      </c>
      <c r="N275" s="191" t="str">
        <f t="shared" si="212"/>
        <v/>
      </c>
      <c r="O275" s="192" t="str">
        <f t="shared" si="216"/>
        <v/>
      </c>
      <c r="P275" s="191" t="str">
        <f t="shared" si="214"/>
        <v/>
      </c>
      <c r="Q275" s="192" t="str">
        <f t="shared" si="217"/>
        <v/>
      </c>
    </row>
    <row r="276" spans="2:17" s="134" customFormat="1" ht="12" outlineLevel="1" x14ac:dyDescent="0.2">
      <c r="B276" s="135"/>
      <c r="C276" s="139"/>
      <c r="D276" s="139"/>
      <c r="E276" s="191"/>
      <c r="F276" s="191"/>
      <c r="G276" s="192"/>
      <c r="H276" s="191" t="str">
        <f t="shared" si="206"/>
        <v/>
      </c>
      <c r="I276" s="192" t="str">
        <f t="shared" si="207"/>
        <v/>
      </c>
      <c r="J276" s="191" t="str">
        <f t="shared" si="208"/>
        <v/>
      </c>
      <c r="K276" s="192" t="str">
        <f t="shared" si="209"/>
        <v/>
      </c>
      <c r="L276" s="191" t="str">
        <f t="shared" si="210"/>
        <v/>
      </c>
      <c r="M276" s="192" t="str">
        <f t="shared" si="211"/>
        <v/>
      </c>
      <c r="N276" s="191" t="str">
        <f t="shared" si="212"/>
        <v/>
      </c>
      <c r="O276" s="192" t="str">
        <f t="shared" si="216"/>
        <v/>
      </c>
      <c r="P276" s="191" t="str">
        <f t="shared" si="214"/>
        <v/>
      </c>
      <c r="Q276" s="192" t="str">
        <f t="shared" si="217"/>
        <v/>
      </c>
    </row>
    <row r="277" spans="2:17" s="134" customFormat="1" ht="12" outlineLevel="1" x14ac:dyDescent="0.2">
      <c r="B277" s="135"/>
      <c r="C277" s="139"/>
      <c r="D277" s="139"/>
      <c r="E277" s="191"/>
      <c r="F277" s="191"/>
      <c r="G277" s="192"/>
      <c r="H277" s="191" t="str">
        <f>IF(F277="","",F277)</f>
        <v/>
      </c>
      <c r="I277" s="192" t="str">
        <f t="shared" si="207"/>
        <v/>
      </c>
      <c r="J277" s="191" t="str">
        <f>IF(H277="","",H277)</f>
        <v/>
      </c>
      <c r="K277" s="192" t="str">
        <f t="shared" si="209"/>
        <v/>
      </c>
      <c r="L277" s="191" t="str">
        <f>IF(J277="","",J277)</f>
        <v/>
      </c>
      <c r="M277" s="192" t="str">
        <f t="shared" si="211"/>
        <v/>
      </c>
      <c r="N277" s="191" t="str">
        <f>IF(L277="","",L277)</f>
        <v/>
      </c>
      <c r="O277" s="192" t="str">
        <f t="shared" si="216"/>
        <v/>
      </c>
      <c r="P277" s="191" t="str">
        <f>IF(N277="","",N277)</f>
        <v/>
      </c>
      <c r="Q277" s="192" t="str">
        <f t="shared" si="217"/>
        <v/>
      </c>
    </row>
    <row r="278" spans="2:17" s="134" customFormat="1" ht="12" outlineLevel="1" x14ac:dyDescent="0.2">
      <c r="B278" s="135"/>
      <c r="C278" s="139"/>
      <c r="D278" s="139"/>
      <c r="E278" s="191"/>
      <c r="F278" s="191"/>
      <c r="G278" s="192"/>
      <c r="H278" s="191" t="str">
        <f>IF(F278="","",F278)</f>
        <v/>
      </c>
      <c r="I278" s="192" t="str">
        <f t="shared" si="207"/>
        <v/>
      </c>
      <c r="J278" s="191" t="str">
        <f>IF(H278="","",H278)</f>
        <v/>
      </c>
      <c r="K278" s="192" t="str">
        <f t="shared" si="209"/>
        <v/>
      </c>
      <c r="L278" s="191" t="str">
        <f>IF(J278="","",J278)</f>
        <v/>
      </c>
      <c r="M278" s="192" t="str">
        <f t="shared" si="211"/>
        <v/>
      </c>
      <c r="N278" s="191" t="str">
        <f>IF(L278="","",L278)</f>
        <v/>
      </c>
      <c r="O278" s="192" t="str">
        <f t="shared" si="216"/>
        <v/>
      </c>
      <c r="P278" s="191" t="str">
        <f>IF(N278="","",N278)</f>
        <v/>
      </c>
      <c r="Q278" s="192" t="str">
        <f t="shared" si="217"/>
        <v/>
      </c>
    </row>
    <row r="279" spans="2:17" s="134" customFormat="1" ht="12" outlineLevel="1" x14ac:dyDescent="0.2">
      <c r="B279" s="135"/>
      <c r="C279" s="139"/>
      <c r="D279" s="139"/>
      <c r="E279" s="191"/>
      <c r="F279" s="191"/>
      <c r="G279" s="192"/>
      <c r="H279" s="191" t="str">
        <f t="shared" ref="H279:H287" si="218">IF(F279="","",F279)</f>
        <v/>
      </c>
      <c r="I279" s="192" t="str">
        <f t="shared" si="207"/>
        <v/>
      </c>
      <c r="J279" s="191" t="str">
        <f t="shared" ref="J279:J287" si="219">IF(H279="","",H279)</f>
        <v/>
      </c>
      <c r="K279" s="192" t="str">
        <f t="shared" si="209"/>
        <v/>
      </c>
      <c r="L279" s="191" t="str">
        <f t="shared" ref="L279:L287" si="220">IF(J279="","",J279)</f>
        <v/>
      </c>
      <c r="M279" s="192" t="str">
        <f t="shared" si="211"/>
        <v/>
      </c>
      <c r="N279" s="191" t="str">
        <f t="shared" ref="N279:N287" si="221">IF(L279="","",L279)</f>
        <v/>
      </c>
      <c r="O279" s="192" t="str">
        <f t="shared" si="216"/>
        <v/>
      </c>
      <c r="P279" s="191" t="str">
        <f t="shared" ref="P279:P287" si="222">IF(N279="","",N279)</f>
        <v/>
      </c>
      <c r="Q279" s="192" t="str">
        <f t="shared" si="217"/>
        <v/>
      </c>
    </row>
    <row r="280" spans="2:17" s="134" customFormat="1" ht="12" outlineLevel="1" x14ac:dyDescent="0.2">
      <c r="B280" s="135"/>
      <c r="C280" s="139"/>
      <c r="D280" s="139"/>
      <c r="E280" s="191"/>
      <c r="F280" s="191"/>
      <c r="G280" s="192"/>
      <c r="H280" s="191" t="str">
        <f t="shared" si="218"/>
        <v/>
      </c>
      <c r="I280" s="192" t="str">
        <f t="shared" si="207"/>
        <v/>
      </c>
      <c r="J280" s="191" t="str">
        <f t="shared" si="219"/>
        <v/>
      </c>
      <c r="K280" s="192" t="str">
        <f t="shared" si="209"/>
        <v/>
      </c>
      <c r="L280" s="191" t="str">
        <f t="shared" si="220"/>
        <v/>
      </c>
      <c r="M280" s="192" t="str">
        <f t="shared" si="211"/>
        <v/>
      </c>
      <c r="N280" s="191" t="str">
        <f t="shared" si="221"/>
        <v/>
      </c>
      <c r="O280" s="192" t="str">
        <f t="shared" si="216"/>
        <v/>
      </c>
      <c r="P280" s="191" t="str">
        <f t="shared" si="222"/>
        <v/>
      </c>
      <c r="Q280" s="192" t="str">
        <f t="shared" si="217"/>
        <v/>
      </c>
    </row>
    <row r="281" spans="2:17" s="134" customFormat="1" ht="12" outlineLevel="1" x14ac:dyDescent="0.2">
      <c r="B281" s="135"/>
      <c r="C281" s="139"/>
      <c r="D281" s="139"/>
      <c r="E281" s="191"/>
      <c r="F281" s="191"/>
      <c r="G281" s="192"/>
      <c r="H281" s="191" t="str">
        <f t="shared" si="218"/>
        <v/>
      </c>
      <c r="I281" s="192" t="str">
        <f t="shared" si="207"/>
        <v/>
      </c>
      <c r="J281" s="191" t="str">
        <f t="shared" si="219"/>
        <v/>
      </c>
      <c r="K281" s="192" t="str">
        <f t="shared" si="209"/>
        <v/>
      </c>
      <c r="L281" s="191" t="str">
        <f t="shared" si="220"/>
        <v/>
      </c>
      <c r="M281" s="192" t="str">
        <f t="shared" si="211"/>
        <v/>
      </c>
      <c r="N281" s="191" t="str">
        <f t="shared" si="221"/>
        <v/>
      </c>
      <c r="O281" s="192" t="str">
        <f t="shared" si="216"/>
        <v/>
      </c>
      <c r="P281" s="191" t="str">
        <f t="shared" si="222"/>
        <v/>
      </c>
      <c r="Q281" s="192" t="str">
        <f t="shared" si="217"/>
        <v/>
      </c>
    </row>
    <row r="282" spans="2:17" s="134" customFormat="1" ht="12" outlineLevel="1" x14ac:dyDescent="0.2">
      <c r="B282" s="135"/>
      <c r="C282" s="139"/>
      <c r="D282" s="139"/>
      <c r="E282" s="191"/>
      <c r="F282" s="191"/>
      <c r="G282" s="192"/>
      <c r="H282" s="191" t="str">
        <f t="shared" si="218"/>
        <v/>
      </c>
      <c r="I282" s="192" t="str">
        <f t="shared" si="207"/>
        <v/>
      </c>
      <c r="J282" s="191" t="str">
        <f t="shared" si="219"/>
        <v/>
      </c>
      <c r="K282" s="192" t="str">
        <f t="shared" si="209"/>
        <v/>
      </c>
      <c r="L282" s="191" t="str">
        <f t="shared" si="220"/>
        <v/>
      </c>
      <c r="M282" s="192" t="str">
        <f t="shared" si="211"/>
        <v/>
      </c>
      <c r="N282" s="191" t="str">
        <f t="shared" si="221"/>
        <v/>
      </c>
      <c r="O282" s="192" t="str">
        <f t="shared" si="216"/>
        <v/>
      </c>
      <c r="P282" s="191" t="str">
        <f t="shared" si="222"/>
        <v/>
      </c>
      <c r="Q282" s="192" t="str">
        <f t="shared" si="217"/>
        <v/>
      </c>
    </row>
    <row r="283" spans="2:17" s="134" customFormat="1" ht="12" outlineLevel="1" x14ac:dyDescent="0.2">
      <c r="B283" s="135"/>
      <c r="C283" s="139"/>
      <c r="D283" s="139"/>
      <c r="E283" s="191"/>
      <c r="F283" s="191"/>
      <c r="G283" s="192"/>
      <c r="H283" s="191" t="str">
        <f t="shared" si="218"/>
        <v/>
      </c>
      <c r="I283" s="192" t="str">
        <f t="shared" si="207"/>
        <v/>
      </c>
      <c r="J283" s="191" t="str">
        <f t="shared" si="219"/>
        <v/>
      </c>
      <c r="K283" s="192" t="str">
        <f t="shared" si="209"/>
        <v/>
      </c>
      <c r="L283" s="191" t="str">
        <f t="shared" si="220"/>
        <v/>
      </c>
      <c r="M283" s="192" t="str">
        <f t="shared" si="211"/>
        <v/>
      </c>
      <c r="N283" s="191" t="str">
        <f t="shared" si="221"/>
        <v/>
      </c>
      <c r="O283" s="192" t="str">
        <f t="shared" si="216"/>
        <v/>
      </c>
      <c r="P283" s="191" t="str">
        <f t="shared" si="222"/>
        <v/>
      </c>
      <c r="Q283" s="192" t="str">
        <f t="shared" si="217"/>
        <v/>
      </c>
    </row>
    <row r="284" spans="2:17" s="134" customFormat="1" ht="12" outlineLevel="1" x14ac:dyDescent="0.2">
      <c r="B284" s="135"/>
      <c r="C284" s="139"/>
      <c r="D284" s="139"/>
      <c r="E284" s="191"/>
      <c r="F284" s="191"/>
      <c r="G284" s="192"/>
      <c r="H284" s="191" t="str">
        <f t="shared" si="218"/>
        <v/>
      </c>
      <c r="I284" s="192" t="str">
        <f t="shared" si="207"/>
        <v/>
      </c>
      <c r="J284" s="191" t="str">
        <f t="shared" si="219"/>
        <v/>
      </c>
      <c r="K284" s="192" t="str">
        <f t="shared" si="209"/>
        <v/>
      </c>
      <c r="L284" s="191" t="str">
        <f t="shared" si="220"/>
        <v/>
      </c>
      <c r="M284" s="192" t="str">
        <f t="shared" si="211"/>
        <v/>
      </c>
      <c r="N284" s="191" t="str">
        <f t="shared" si="221"/>
        <v/>
      </c>
      <c r="O284" s="192" t="str">
        <f t="shared" si="216"/>
        <v/>
      </c>
      <c r="P284" s="191" t="str">
        <f t="shared" si="222"/>
        <v/>
      </c>
      <c r="Q284" s="192" t="str">
        <f t="shared" si="217"/>
        <v/>
      </c>
    </row>
    <row r="285" spans="2:17" s="134" customFormat="1" ht="12" outlineLevel="1" x14ac:dyDescent="0.2">
      <c r="B285" s="135"/>
      <c r="C285" s="139"/>
      <c r="D285" s="139"/>
      <c r="E285" s="191"/>
      <c r="F285" s="191"/>
      <c r="G285" s="192"/>
      <c r="H285" s="191" t="str">
        <f t="shared" si="218"/>
        <v/>
      </c>
      <c r="I285" s="192" t="str">
        <f t="shared" si="207"/>
        <v/>
      </c>
      <c r="J285" s="191" t="str">
        <f t="shared" si="219"/>
        <v/>
      </c>
      <c r="K285" s="192" t="str">
        <f t="shared" si="209"/>
        <v/>
      </c>
      <c r="L285" s="191" t="str">
        <f t="shared" si="220"/>
        <v/>
      </c>
      <c r="M285" s="192" t="str">
        <f t="shared" si="211"/>
        <v/>
      </c>
      <c r="N285" s="191" t="str">
        <f t="shared" si="221"/>
        <v/>
      </c>
      <c r="O285" s="192" t="str">
        <f t="shared" si="216"/>
        <v/>
      </c>
      <c r="P285" s="191" t="str">
        <f t="shared" si="222"/>
        <v/>
      </c>
      <c r="Q285" s="192" t="str">
        <f t="shared" si="217"/>
        <v/>
      </c>
    </row>
    <row r="286" spans="2:17" s="134" customFormat="1" ht="12" outlineLevel="1" x14ac:dyDescent="0.2">
      <c r="B286" s="135"/>
      <c r="C286" s="139"/>
      <c r="D286" s="139"/>
      <c r="E286" s="191"/>
      <c r="F286" s="191"/>
      <c r="G286" s="192"/>
      <c r="H286" s="191" t="str">
        <f t="shared" si="218"/>
        <v/>
      </c>
      <c r="I286" s="192" t="str">
        <f t="shared" si="207"/>
        <v/>
      </c>
      <c r="J286" s="191" t="str">
        <f t="shared" si="219"/>
        <v/>
      </c>
      <c r="K286" s="192" t="str">
        <f t="shared" si="209"/>
        <v/>
      </c>
      <c r="L286" s="191" t="str">
        <f t="shared" si="220"/>
        <v/>
      </c>
      <c r="M286" s="192" t="str">
        <f t="shared" si="211"/>
        <v/>
      </c>
      <c r="N286" s="191" t="str">
        <f t="shared" si="221"/>
        <v/>
      </c>
      <c r="O286" s="192" t="str">
        <f t="shared" si="216"/>
        <v/>
      </c>
      <c r="P286" s="191" t="str">
        <f t="shared" si="222"/>
        <v/>
      </c>
      <c r="Q286" s="192" t="str">
        <f t="shared" si="217"/>
        <v/>
      </c>
    </row>
    <row r="287" spans="2:17" s="134" customFormat="1" ht="12" outlineLevel="1" x14ac:dyDescent="0.2">
      <c r="B287" s="135"/>
      <c r="C287" s="139"/>
      <c r="D287" s="139"/>
      <c r="E287" s="191"/>
      <c r="F287" s="191"/>
      <c r="G287" s="192"/>
      <c r="H287" s="191" t="str">
        <f t="shared" si="218"/>
        <v/>
      </c>
      <c r="I287" s="192" t="str">
        <f t="shared" si="207"/>
        <v/>
      </c>
      <c r="J287" s="191" t="str">
        <f t="shared" si="219"/>
        <v/>
      </c>
      <c r="K287" s="192" t="str">
        <f t="shared" si="209"/>
        <v/>
      </c>
      <c r="L287" s="191" t="str">
        <f t="shared" si="220"/>
        <v/>
      </c>
      <c r="M287" s="192" t="str">
        <f t="shared" si="211"/>
        <v/>
      </c>
      <c r="N287" s="191" t="str">
        <f t="shared" si="221"/>
        <v/>
      </c>
      <c r="O287" s="192" t="str">
        <f t="shared" si="216"/>
        <v/>
      </c>
      <c r="P287" s="191" t="str">
        <f t="shared" si="222"/>
        <v/>
      </c>
      <c r="Q287" s="192" t="str">
        <f t="shared" si="217"/>
        <v/>
      </c>
    </row>
    <row r="288" spans="2:17" s="134" customFormat="1" ht="6.6" customHeight="1" outlineLevel="1" x14ac:dyDescent="0.2">
      <c r="B288" s="135"/>
      <c r="E288" s="135"/>
      <c r="F288" s="135"/>
      <c r="G288" s="193"/>
      <c r="H288" s="135"/>
      <c r="I288" s="193"/>
      <c r="J288" s="135"/>
      <c r="K288" s="193"/>
      <c r="L288" s="135"/>
      <c r="M288" s="193"/>
      <c r="N288" s="135"/>
      <c r="O288" s="193"/>
      <c r="P288" s="135"/>
      <c r="Q288" s="193"/>
    </row>
    <row r="289" spans="2:25" s="190" customFormat="1" ht="12" x14ac:dyDescent="0.2">
      <c r="B289" s="194"/>
      <c r="C289" s="134" t="str">
        <f>C267</f>
        <v>Extra Duties: Other Classified/Support Staff</v>
      </c>
      <c r="D289" s="194"/>
      <c r="E289" s="195" t="str">
        <f>B267</f>
        <v>0167</v>
      </c>
      <c r="F289" s="196">
        <f>COUNTIF(F268:F288,"y")</f>
        <v>0</v>
      </c>
      <c r="G289" s="197">
        <f>SUBTOTAL(9,G268:G288)</f>
        <v>0</v>
      </c>
      <c r="H289" s="196">
        <f>COUNTIF(H268:H288,"y")</f>
        <v>0</v>
      </c>
      <c r="I289" s="197">
        <f>SUBTOTAL(9,I268:I288)</f>
        <v>0</v>
      </c>
      <c r="J289" s="196">
        <f>COUNTIF(J268:J288,"y")</f>
        <v>0</v>
      </c>
      <c r="K289" s="197">
        <f>SUBTOTAL(9,K268:K288)</f>
        <v>0</v>
      </c>
      <c r="L289" s="196">
        <f>COUNTIF(L268:L288,"y")</f>
        <v>0</v>
      </c>
      <c r="M289" s="197">
        <f>SUBTOTAL(9,M268:M288)</f>
        <v>0</v>
      </c>
      <c r="N289" s="196">
        <f>COUNTIF(N268:N288,"y")</f>
        <v>0</v>
      </c>
      <c r="O289" s="197">
        <f>SUBTOTAL(9,O268:O288)</f>
        <v>0</v>
      </c>
      <c r="P289" s="196">
        <f>COUNTIF(P268:P288,"y")</f>
        <v>0</v>
      </c>
      <c r="Q289" s="197">
        <f>SUBTOTAL(9,Q268:Q288)</f>
        <v>0</v>
      </c>
    </row>
    <row r="290" spans="2:25" s="190" customFormat="1" ht="12" x14ac:dyDescent="0.2">
      <c r="B290" s="194"/>
      <c r="C290" s="190" t="s">
        <v>407</v>
      </c>
      <c r="E290" s="194"/>
      <c r="F290" s="194"/>
      <c r="G290" s="198">
        <f>SUBTOTAL(9,G8:G289)</f>
        <v>563500</v>
      </c>
      <c r="H290" s="194"/>
      <c r="I290" s="198">
        <f>SUBTOTAL(9,I8:I289)</f>
        <v>881845</v>
      </c>
      <c r="J290" s="194"/>
      <c r="K290" s="199">
        <f>SUBTOTAL(9,K8:K289)</f>
        <v>1093061.3999999999</v>
      </c>
      <c r="L290" s="194"/>
      <c r="M290" s="198">
        <f>SUBTOTAL(9,M8:M289)</f>
        <v>1222924.7679999997</v>
      </c>
      <c r="N290" s="194"/>
      <c r="O290" s="198">
        <f>SUBTOTAL(9,O8:O289)</f>
        <v>1560061.1105600002</v>
      </c>
      <c r="P290" s="194"/>
      <c r="Q290" s="198">
        <f>SUBTOTAL(9,Q8:Q289)</f>
        <v>2016549.7016751997</v>
      </c>
      <c r="T290" s="190">
        <v>957500</v>
      </c>
      <c r="U290" s="190">
        <v>1320975</v>
      </c>
      <c r="V290" s="190">
        <v>1808835</v>
      </c>
      <c r="W290" s="190">
        <v>2231895</v>
      </c>
      <c r="X290" s="190">
        <v>2830655</v>
      </c>
      <c r="Y290" s="190">
        <v>3515499</v>
      </c>
    </row>
    <row r="291" spans="2:25" s="134" customFormat="1" ht="12" x14ac:dyDescent="0.2">
      <c r="B291" s="135"/>
      <c r="E291" s="135"/>
      <c r="F291" s="135">
        <f>SUM(F60:F127)</f>
        <v>15</v>
      </c>
      <c r="H291" s="135">
        <f>SUM(H60:H127)</f>
        <v>23</v>
      </c>
      <c r="J291" s="135">
        <f>SUM(J60:J127)</f>
        <v>33</v>
      </c>
      <c r="L291" s="135">
        <f>SUM(L60:L127)</f>
        <v>41</v>
      </c>
      <c r="N291" s="135">
        <f>SUM(N60:N127)</f>
        <v>51</v>
      </c>
      <c r="P291" s="135">
        <f>SUM(P60:P127)</f>
        <v>57</v>
      </c>
      <c r="T291" s="193">
        <f>+T290-G290</f>
        <v>394000</v>
      </c>
      <c r="U291" s="193">
        <f>+U290-I290</f>
        <v>439130</v>
      </c>
      <c r="V291" s="193">
        <f>+V290-K290</f>
        <v>715773.60000000009</v>
      </c>
      <c r="W291" s="193">
        <f>+W290-M290</f>
        <v>1008970.2320000003</v>
      </c>
      <c r="X291" s="193">
        <f>+X290-O290</f>
        <v>1270593.8894399998</v>
      </c>
      <c r="Y291" s="193">
        <f>+Y290-Q290</f>
        <v>1498949.2983248003</v>
      </c>
    </row>
    <row r="292" spans="2:25" s="134" customFormat="1" ht="12" x14ac:dyDescent="0.2">
      <c r="B292" s="200" t="s">
        <v>408</v>
      </c>
      <c r="C292" s="201"/>
      <c r="D292" s="201"/>
      <c r="E292" s="201"/>
      <c r="F292" s="201"/>
      <c r="G292" s="201"/>
      <c r="H292" s="201"/>
      <c r="I292" s="201"/>
      <c r="J292" s="201"/>
      <c r="K292" s="201"/>
      <c r="L292" s="201"/>
      <c r="M292" s="201"/>
      <c r="N292" s="201"/>
      <c r="O292" s="201"/>
      <c r="P292" s="201"/>
      <c r="Q292" s="202"/>
    </row>
    <row r="293" spans="2:25" s="134" customFormat="1" ht="12" x14ac:dyDescent="0.2">
      <c r="B293" s="194"/>
      <c r="C293" s="194"/>
      <c r="D293" s="194"/>
      <c r="E293" s="194"/>
      <c r="F293" s="194"/>
      <c r="G293" s="194"/>
      <c r="H293" s="194"/>
      <c r="I293" s="194"/>
      <c r="J293" s="194"/>
      <c r="K293" s="194"/>
      <c r="L293" s="194"/>
      <c r="M293" s="194"/>
      <c r="N293" s="194"/>
      <c r="O293" s="194"/>
      <c r="P293" s="194"/>
      <c r="Q293" s="194"/>
    </row>
    <row r="294" spans="2:25" s="134" customFormat="1" ht="12" x14ac:dyDescent="0.2">
      <c r="B294" s="194"/>
      <c r="C294" s="134" t="s">
        <v>409</v>
      </c>
      <c r="E294" s="203">
        <v>2</v>
      </c>
      <c r="F294" s="135"/>
      <c r="G294" s="143">
        <f>E294*12</f>
        <v>24</v>
      </c>
      <c r="I294" s="143">
        <f>G294*(1+I$7)</f>
        <v>24.48</v>
      </c>
      <c r="K294" s="143">
        <f>I294*(1+K$7)</f>
        <v>24.9696</v>
      </c>
      <c r="L294" s="135"/>
      <c r="M294" s="143">
        <f>K294*(1+M$7)</f>
        <v>25.468992</v>
      </c>
      <c r="N294" s="135"/>
      <c r="O294" s="143">
        <f>M294*(1+O$7)</f>
        <v>25.978371840000001</v>
      </c>
      <c r="P294" s="135"/>
      <c r="Q294" s="143">
        <f>O294*(1+Q$7)</f>
        <v>26.4979392768</v>
      </c>
    </row>
    <row r="295" spans="2:25" s="134" customFormat="1" ht="12" x14ac:dyDescent="0.2">
      <c r="B295" s="194"/>
      <c r="C295" s="134" t="s">
        <v>410</v>
      </c>
      <c r="E295" s="203">
        <v>12</v>
      </c>
      <c r="F295" s="135"/>
      <c r="G295" s="143">
        <f t="shared" ref="G295:G296" si="223">E295*12</f>
        <v>144</v>
      </c>
      <c r="I295" s="143">
        <f>G295*(1+I$7)</f>
        <v>146.88</v>
      </c>
      <c r="K295" s="143">
        <f t="shared" ref="I295:O296" si="224">I295*(1+K$7)</f>
        <v>149.8176</v>
      </c>
      <c r="L295" s="135"/>
      <c r="M295" s="143">
        <f t="shared" si="224"/>
        <v>152.813952</v>
      </c>
      <c r="N295" s="135"/>
      <c r="O295" s="143">
        <f t="shared" si="224"/>
        <v>155.87023103999999</v>
      </c>
      <c r="P295" s="135"/>
      <c r="Q295" s="143">
        <f t="shared" ref="Q295:Q296" si="225">O295*(1+Q$7)</f>
        <v>158.98763566080001</v>
      </c>
    </row>
    <row r="296" spans="2:25" s="134" customFormat="1" ht="12" x14ac:dyDescent="0.2">
      <c r="B296" s="194"/>
      <c r="C296" s="134" t="s">
        <v>411</v>
      </c>
      <c r="E296" s="203">
        <v>22</v>
      </c>
      <c r="F296" s="135"/>
      <c r="G296" s="143">
        <f t="shared" si="223"/>
        <v>264</v>
      </c>
      <c r="I296" s="143">
        <f t="shared" si="224"/>
        <v>269.28000000000003</v>
      </c>
      <c r="K296" s="143">
        <f t="shared" si="224"/>
        <v>274.66560000000004</v>
      </c>
      <c r="L296" s="135"/>
      <c r="M296" s="143">
        <f t="shared" si="224"/>
        <v>280.15891200000004</v>
      </c>
      <c r="N296" s="135"/>
      <c r="O296" s="143">
        <f t="shared" si="224"/>
        <v>285.76209024000008</v>
      </c>
      <c r="P296" s="135"/>
      <c r="Q296" s="143">
        <f t="shared" si="225"/>
        <v>291.47733204480011</v>
      </c>
    </row>
    <row r="297" spans="2:25" s="134" customFormat="1" ht="12" x14ac:dyDescent="0.2">
      <c r="B297" s="194"/>
      <c r="C297" s="204" t="s">
        <v>412</v>
      </c>
      <c r="E297" s="135"/>
      <c r="F297" s="135"/>
      <c r="G297" s="205">
        <f>SUM(G294:G296)</f>
        <v>432</v>
      </c>
      <c r="H297" s="135"/>
      <c r="I297" s="205">
        <f>SUM(I294:I296)</f>
        <v>440.64</v>
      </c>
      <c r="J297" s="135"/>
      <c r="K297" s="205">
        <f>SUM(K294:K296)</f>
        <v>449.45280000000002</v>
      </c>
      <c r="L297" s="135"/>
      <c r="M297" s="205">
        <f>SUM(M294:M296)</f>
        <v>458.44185600000003</v>
      </c>
      <c r="N297" s="135"/>
      <c r="O297" s="205">
        <f>SUM(O294:O296)</f>
        <v>467.61069312000006</v>
      </c>
      <c r="P297" s="135"/>
      <c r="Q297" s="205">
        <f>SUM(Q294:Q296)</f>
        <v>476.96290698240011</v>
      </c>
    </row>
    <row r="298" spans="2:25" s="134" customFormat="1" ht="12" x14ac:dyDescent="0.2">
      <c r="B298" s="194"/>
      <c r="C298" s="204"/>
      <c r="E298" s="135"/>
      <c r="F298" s="135"/>
      <c r="G298" s="205"/>
      <c r="H298" s="135"/>
      <c r="I298" s="205"/>
      <c r="J298" s="135"/>
      <c r="K298" s="205"/>
      <c r="L298" s="135"/>
      <c r="M298" s="205"/>
      <c r="N298" s="135"/>
      <c r="P298" s="135"/>
    </row>
    <row r="299" spans="2:25" s="134" customFormat="1" ht="12" x14ac:dyDescent="0.2">
      <c r="B299" s="194"/>
      <c r="C299" s="190" t="s">
        <v>413</v>
      </c>
      <c r="E299" s="135"/>
      <c r="F299" s="135"/>
      <c r="G299" s="206">
        <v>6.2E-2</v>
      </c>
      <c r="H299" s="135"/>
      <c r="I299" s="207">
        <f>G299</f>
        <v>6.2E-2</v>
      </c>
      <c r="J299" s="135"/>
      <c r="K299" s="207">
        <f>I299</f>
        <v>6.2E-2</v>
      </c>
      <c r="L299" s="135"/>
      <c r="M299" s="207">
        <f>K299</f>
        <v>6.2E-2</v>
      </c>
      <c r="N299" s="135"/>
      <c r="O299" s="207">
        <f>M299</f>
        <v>6.2E-2</v>
      </c>
      <c r="P299" s="135"/>
      <c r="Q299" s="207">
        <f>O299</f>
        <v>6.2E-2</v>
      </c>
    </row>
    <row r="300" spans="2:25" s="134" customFormat="1" ht="12" x14ac:dyDescent="0.2">
      <c r="B300" s="194"/>
      <c r="C300" s="190" t="s">
        <v>414</v>
      </c>
      <c r="E300" s="135"/>
      <c r="F300" s="135"/>
      <c r="G300" s="207">
        <v>0.29249999999999998</v>
      </c>
      <c r="H300" s="135"/>
      <c r="I300" s="207">
        <f>G300</f>
        <v>0.29249999999999998</v>
      </c>
      <c r="J300" s="135"/>
      <c r="K300" s="207">
        <f>I300</f>
        <v>0.29249999999999998</v>
      </c>
      <c r="L300" s="135"/>
      <c r="M300" s="207">
        <f>K300</f>
        <v>0.29249999999999998</v>
      </c>
      <c r="N300" s="135"/>
      <c r="O300" s="207">
        <f>M300</f>
        <v>0.29249999999999998</v>
      </c>
      <c r="P300" s="135"/>
      <c r="Q300" s="207">
        <f>O300</f>
        <v>0.29249999999999998</v>
      </c>
    </row>
    <row r="301" spans="2:25" s="134" customFormat="1" ht="12" x14ac:dyDescent="0.2">
      <c r="B301" s="194"/>
      <c r="C301" s="190" t="s">
        <v>415</v>
      </c>
      <c r="E301" s="135"/>
      <c r="F301" s="135"/>
      <c r="G301" s="207">
        <v>1.4500000000000001E-2</v>
      </c>
      <c r="H301" s="135"/>
      <c r="I301" s="207">
        <f t="shared" ref="I301:O303" si="226">G301</f>
        <v>1.4500000000000001E-2</v>
      </c>
      <c r="J301" s="135"/>
      <c r="K301" s="207">
        <f t="shared" si="226"/>
        <v>1.4500000000000001E-2</v>
      </c>
      <c r="L301" s="135"/>
      <c r="M301" s="207">
        <f t="shared" si="226"/>
        <v>1.4500000000000001E-2</v>
      </c>
      <c r="N301" s="135"/>
      <c r="O301" s="207">
        <f t="shared" si="226"/>
        <v>1.4500000000000001E-2</v>
      </c>
      <c r="P301" s="135"/>
      <c r="Q301" s="207">
        <f t="shared" ref="Q301:Q303" si="227">O301</f>
        <v>1.4500000000000001E-2</v>
      </c>
    </row>
    <row r="302" spans="2:25" s="134" customFormat="1" ht="12" x14ac:dyDescent="0.2">
      <c r="B302" s="194"/>
      <c r="C302" s="190" t="s">
        <v>416</v>
      </c>
      <c r="E302" s="135"/>
      <c r="F302" s="135"/>
      <c r="G302" s="207">
        <v>0.03</v>
      </c>
      <c r="H302" s="135"/>
      <c r="I302" s="207">
        <f t="shared" si="226"/>
        <v>0.03</v>
      </c>
      <c r="J302" s="135"/>
      <c r="K302" s="207">
        <f t="shared" si="226"/>
        <v>0.03</v>
      </c>
      <c r="L302" s="135"/>
      <c r="M302" s="207">
        <f t="shared" si="226"/>
        <v>0.03</v>
      </c>
      <c r="N302" s="135"/>
      <c r="O302" s="207">
        <f t="shared" si="226"/>
        <v>0.03</v>
      </c>
      <c r="P302" s="135"/>
      <c r="Q302" s="207">
        <f t="shared" si="227"/>
        <v>0.03</v>
      </c>
    </row>
    <row r="303" spans="2:25" s="134" customFormat="1" ht="12" x14ac:dyDescent="0.2">
      <c r="B303" s="194"/>
      <c r="C303" s="190" t="s">
        <v>417</v>
      </c>
      <c r="E303" s="135"/>
      <c r="F303" s="135"/>
      <c r="G303" s="207">
        <v>6.4999999999999997E-3</v>
      </c>
      <c r="H303" s="135"/>
      <c r="I303" s="207">
        <f t="shared" si="226"/>
        <v>6.4999999999999997E-3</v>
      </c>
      <c r="J303" s="135"/>
      <c r="K303" s="207">
        <f t="shared" si="226"/>
        <v>6.4999999999999997E-3</v>
      </c>
      <c r="L303" s="135"/>
      <c r="M303" s="207">
        <f t="shared" si="226"/>
        <v>6.4999999999999997E-3</v>
      </c>
      <c r="N303" s="135"/>
      <c r="O303" s="207">
        <f t="shared" si="226"/>
        <v>6.4999999999999997E-3</v>
      </c>
      <c r="P303" s="135"/>
      <c r="Q303" s="207">
        <f t="shared" si="227"/>
        <v>6.4999999999999997E-3</v>
      </c>
    </row>
    <row r="304" spans="2:25" s="213" customFormat="1" ht="12" x14ac:dyDescent="0.2">
      <c r="B304" s="208"/>
      <c r="C304" s="209" t="s">
        <v>418</v>
      </c>
      <c r="D304" s="209"/>
      <c r="E304" s="210"/>
      <c r="F304" s="210"/>
      <c r="G304" s="211" t="s">
        <v>11</v>
      </c>
      <c r="H304" s="210"/>
      <c r="I304" s="212">
        <v>0.1</v>
      </c>
      <c r="J304" s="210"/>
      <c r="K304" s="212">
        <v>0.1</v>
      </c>
      <c r="L304" s="210"/>
      <c r="M304" s="212">
        <v>0.1</v>
      </c>
      <c r="N304" s="210"/>
      <c r="O304" s="212">
        <v>0.1</v>
      </c>
      <c r="P304" s="210"/>
      <c r="Q304" s="212">
        <v>0.1</v>
      </c>
    </row>
    <row r="305" spans="2:27" s="213" customFormat="1" ht="12" x14ac:dyDescent="0.2">
      <c r="B305" s="208"/>
      <c r="C305" s="134" t="s">
        <v>419</v>
      </c>
      <c r="D305" s="134"/>
      <c r="E305" s="214">
        <v>350</v>
      </c>
      <c r="F305" s="135"/>
      <c r="G305" s="143">
        <f>E305*12</f>
        <v>4200</v>
      </c>
      <c r="H305" s="134"/>
      <c r="I305" s="143">
        <f>G305*(1+I$304)</f>
        <v>4620</v>
      </c>
      <c r="J305" s="134"/>
      <c r="K305" s="143">
        <f>I305*(1+K$304)</f>
        <v>5082</v>
      </c>
      <c r="L305" s="135"/>
      <c r="M305" s="143">
        <f>K305*(1+M$304)</f>
        <v>5590.2000000000007</v>
      </c>
      <c r="N305" s="135"/>
      <c r="O305" s="143">
        <f>M305*(1+O$304)</f>
        <v>6149.2200000000012</v>
      </c>
      <c r="P305" s="135"/>
      <c r="Q305" s="143">
        <f>O305*(1+Q$304)</f>
        <v>6764.1420000000016</v>
      </c>
    </row>
    <row r="306" spans="2:27" s="213" customFormat="1" ht="12" x14ac:dyDescent="0.2">
      <c r="B306" s="208"/>
      <c r="C306" s="134" t="s">
        <v>420</v>
      </c>
      <c r="D306" s="134"/>
      <c r="E306" s="214">
        <v>35</v>
      </c>
      <c r="F306" s="135"/>
      <c r="G306" s="143">
        <f t="shared" ref="G306:G307" si="228">E306*12</f>
        <v>420</v>
      </c>
      <c r="H306" s="134"/>
      <c r="I306" s="143">
        <f t="shared" ref="I306:O307" si="229">G306*(1+I$304)</f>
        <v>462.00000000000006</v>
      </c>
      <c r="J306" s="134"/>
      <c r="K306" s="143">
        <f t="shared" si="229"/>
        <v>508.2000000000001</v>
      </c>
      <c r="L306" s="135"/>
      <c r="M306" s="143">
        <f t="shared" si="229"/>
        <v>559.02000000000021</v>
      </c>
      <c r="N306" s="135"/>
      <c r="O306" s="143">
        <f t="shared" si="229"/>
        <v>614.92200000000025</v>
      </c>
      <c r="P306" s="135"/>
      <c r="Q306" s="143">
        <f t="shared" ref="Q306:Q307" si="230">O306*(1+Q$304)</f>
        <v>676.41420000000028</v>
      </c>
    </row>
    <row r="307" spans="2:27" s="213" customFormat="1" ht="12" x14ac:dyDescent="0.2">
      <c r="B307" s="208"/>
      <c r="C307" s="134" t="s">
        <v>421</v>
      </c>
      <c r="D307" s="134"/>
      <c r="E307" s="214">
        <v>20</v>
      </c>
      <c r="F307" s="135"/>
      <c r="G307" s="143">
        <f t="shared" si="228"/>
        <v>240</v>
      </c>
      <c r="H307" s="134"/>
      <c r="I307" s="143">
        <f t="shared" si="229"/>
        <v>264</v>
      </c>
      <c r="J307" s="134"/>
      <c r="K307" s="143">
        <f t="shared" si="229"/>
        <v>290.40000000000003</v>
      </c>
      <c r="L307" s="135"/>
      <c r="M307" s="143">
        <f t="shared" si="229"/>
        <v>319.44000000000005</v>
      </c>
      <c r="N307" s="135"/>
      <c r="O307" s="143">
        <f t="shared" si="229"/>
        <v>351.38400000000007</v>
      </c>
      <c r="P307" s="135"/>
      <c r="Q307" s="143">
        <f t="shared" si="230"/>
        <v>386.52240000000012</v>
      </c>
    </row>
    <row r="308" spans="2:27" s="134" customFormat="1" ht="12" x14ac:dyDescent="0.2">
      <c r="B308" s="194"/>
      <c r="C308" s="204" t="s">
        <v>422</v>
      </c>
      <c r="E308" s="135"/>
      <c r="F308" s="135"/>
      <c r="G308" s="205">
        <f>SUM(G305:G307)</f>
        <v>4860</v>
      </c>
      <c r="H308" s="135"/>
      <c r="I308" s="205">
        <f>SUM(I305:I307)</f>
        <v>5346</v>
      </c>
      <c r="J308" s="135"/>
      <c r="K308" s="205">
        <f>SUM(K305:K307)</f>
        <v>5880.5999999999995</v>
      </c>
      <c r="L308" s="135"/>
      <c r="M308" s="205">
        <f>SUM(M305:M307)</f>
        <v>6468.6600000000017</v>
      </c>
      <c r="N308" s="135"/>
      <c r="O308" s="205">
        <f>SUM(O305:O307)</f>
        <v>7115.5260000000017</v>
      </c>
      <c r="P308" s="135"/>
      <c r="Q308" s="205">
        <f>SUM(Q305:Q307)</f>
        <v>7827.0786000000016</v>
      </c>
    </row>
    <row r="309" spans="2:27" s="134" customFormat="1" ht="12" x14ac:dyDescent="0.2">
      <c r="B309" s="135"/>
      <c r="E309" s="135"/>
      <c r="F309" s="135"/>
      <c r="H309" s="135"/>
      <c r="J309" s="135"/>
      <c r="L309" s="135"/>
      <c r="N309" s="135"/>
      <c r="P309" s="135"/>
    </row>
    <row r="312" spans="2:27" outlineLevel="1" x14ac:dyDescent="0.25">
      <c r="B312" s="215" t="s">
        <v>61</v>
      </c>
      <c r="C312" s="216" t="s">
        <v>423</v>
      </c>
      <c r="D312" s="217"/>
      <c r="E312" s="218"/>
      <c r="F312" s="218"/>
      <c r="G312" s="219">
        <f>G297*F60</f>
        <v>4752</v>
      </c>
      <c r="H312" s="220"/>
      <c r="I312" s="219">
        <f>I297*H60</f>
        <v>7050.24</v>
      </c>
      <c r="J312" s="220"/>
      <c r="K312" s="219">
        <f>K297*J60</f>
        <v>10337.414400000001</v>
      </c>
      <c r="L312" s="221"/>
      <c r="M312" s="219">
        <f>M297*L60</f>
        <v>12836.371968000001</v>
      </c>
      <c r="N312" s="221"/>
      <c r="O312" s="219">
        <f>O297*N60</f>
        <v>16366.374259200002</v>
      </c>
      <c r="P312" s="221"/>
      <c r="Q312" s="219">
        <f>Q297*P60</f>
        <v>17647.627558348806</v>
      </c>
    </row>
    <row r="313" spans="2:27" outlineLevel="1" x14ac:dyDescent="0.25">
      <c r="B313" s="215" t="s">
        <v>63</v>
      </c>
      <c r="C313" s="216" t="s">
        <v>64</v>
      </c>
      <c r="D313" s="217"/>
      <c r="E313" s="218"/>
      <c r="F313" s="218"/>
      <c r="G313" s="219">
        <f>G297*F75</f>
        <v>0</v>
      </c>
      <c r="H313" s="220"/>
      <c r="I313" s="219">
        <f>I297*H75</f>
        <v>440.64</v>
      </c>
      <c r="J313" s="220"/>
      <c r="K313" s="219">
        <f>K297*J75</f>
        <v>898.90560000000005</v>
      </c>
      <c r="L313" s="221"/>
      <c r="M313" s="219">
        <f>M297*L75</f>
        <v>1375.3255680000002</v>
      </c>
      <c r="N313" s="221"/>
      <c r="O313" s="219">
        <f>O297*N75</f>
        <v>2338.0534656000004</v>
      </c>
      <c r="P313" s="221"/>
      <c r="Q313" s="219">
        <f>Q297*P75</f>
        <v>3338.7403488768009</v>
      </c>
    </row>
    <row r="314" spans="2:27" outlineLevel="1" x14ac:dyDescent="0.25">
      <c r="B314" s="215" t="s">
        <v>65</v>
      </c>
      <c r="C314" s="216" t="s">
        <v>424</v>
      </c>
      <c r="D314" s="217"/>
      <c r="E314" s="218"/>
      <c r="F314" s="218"/>
      <c r="G314" s="219">
        <f>G297*F86</f>
        <v>1296</v>
      </c>
      <c r="H314" s="220"/>
      <c r="I314" s="219">
        <f>I297*H86</f>
        <v>1762.56</v>
      </c>
      <c r="J314" s="220"/>
      <c r="K314" s="219">
        <f>K297*J86</f>
        <v>1797.8112000000001</v>
      </c>
      <c r="L314" s="221"/>
      <c r="M314" s="219">
        <f>M297*L86</f>
        <v>2292.20928</v>
      </c>
      <c r="N314" s="221"/>
      <c r="O314" s="219">
        <f>O297*N86</f>
        <v>2805.6641587200002</v>
      </c>
      <c r="P314" s="221"/>
      <c r="Q314" s="219">
        <f>Q297*P86</f>
        <v>2861.7774418944009</v>
      </c>
    </row>
    <row r="315" spans="2:27" outlineLevel="1" x14ac:dyDescent="0.25">
      <c r="B315" s="215" t="s">
        <v>67</v>
      </c>
      <c r="C315" s="216" t="s">
        <v>425</v>
      </c>
      <c r="D315" s="217"/>
      <c r="E315" s="218"/>
      <c r="F315" s="218"/>
      <c r="G315" s="219">
        <f>G297*F105</f>
        <v>432</v>
      </c>
      <c r="H315" s="220"/>
      <c r="I315" s="219">
        <f>I297*H105</f>
        <v>881.28</v>
      </c>
      <c r="J315" s="220"/>
      <c r="K315" s="219">
        <f>K297*J105</f>
        <v>1797.8112000000001</v>
      </c>
      <c r="L315" s="221"/>
      <c r="M315" s="219">
        <f>M297*L105</f>
        <v>2292.20928</v>
      </c>
      <c r="N315" s="221"/>
      <c r="O315" s="219">
        <f>O297*N105</f>
        <v>2338.0534656000004</v>
      </c>
      <c r="P315" s="221"/>
      <c r="Q315" s="219">
        <f>Q297*P105</f>
        <v>3338.7403488768009</v>
      </c>
    </row>
    <row r="316" spans="2:27" x14ac:dyDescent="0.25">
      <c r="B316" s="222"/>
      <c r="C316" s="223" t="s">
        <v>426</v>
      </c>
      <c r="D316" s="217"/>
      <c r="E316" s="218"/>
      <c r="F316" s="218"/>
      <c r="G316" s="224">
        <f>SUBTOTAL(9,G311:G315)</f>
        <v>6480</v>
      </c>
      <c r="H316" s="220"/>
      <c r="I316" s="224">
        <f>SUBTOTAL(9,I311:I315)</f>
        <v>10134.720000000001</v>
      </c>
      <c r="J316" s="220"/>
      <c r="K316" s="224">
        <f>SUBTOTAL(9,K311:K315)</f>
        <v>14831.942400000002</v>
      </c>
      <c r="L316" s="221"/>
      <c r="M316" s="224">
        <f>SUBTOTAL(9,M311:M315)</f>
        <v>18796.116096000002</v>
      </c>
      <c r="N316" s="221"/>
      <c r="O316" s="224">
        <f>SUBTOTAL(9,O311:O315)</f>
        <v>23848.145349120005</v>
      </c>
      <c r="P316" s="221"/>
      <c r="Q316" s="224">
        <f>SUBTOTAL(9,Q311:Q315)</f>
        <v>27186.885697996808</v>
      </c>
      <c r="S316" s="225"/>
      <c r="T316" s="225"/>
      <c r="U316" s="225"/>
      <c r="V316" s="225"/>
      <c r="W316" s="225"/>
      <c r="X316" s="225"/>
      <c r="Y316" s="225"/>
      <c r="Z316" s="225"/>
      <c r="AA316" s="225"/>
    </row>
    <row r="317" spans="2:27" outlineLevel="1" x14ac:dyDescent="0.25">
      <c r="B317" s="138" t="s">
        <v>69</v>
      </c>
      <c r="C317" s="134" t="s">
        <v>70</v>
      </c>
      <c r="G317" s="226">
        <f>G299*(G128)</f>
        <v>0</v>
      </c>
      <c r="H317" s="193"/>
      <c r="I317" s="226">
        <f>I299*(I128)</f>
        <v>0</v>
      </c>
      <c r="J317" s="193"/>
      <c r="K317" s="226">
        <f>K299*(K128)</f>
        <v>0</v>
      </c>
      <c r="L317" s="227"/>
      <c r="M317" s="226">
        <f>M299*(M128)</f>
        <v>0</v>
      </c>
      <c r="N317" s="227"/>
      <c r="O317" s="226">
        <f>O299*(O128)</f>
        <v>0</v>
      </c>
      <c r="P317" s="227"/>
      <c r="Q317" s="226">
        <f>Q299*(Q128)</f>
        <v>0</v>
      </c>
    </row>
    <row r="318" spans="2:27" outlineLevel="1" x14ac:dyDescent="0.25">
      <c r="B318" s="138" t="s">
        <v>71</v>
      </c>
      <c r="C318" s="134" t="s">
        <v>72</v>
      </c>
      <c r="G318" s="228">
        <f>G299*(G151)</f>
        <v>0</v>
      </c>
      <c r="H318" s="229"/>
      <c r="I318" s="228">
        <f>I299*(I151)</f>
        <v>0</v>
      </c>
      <c r="J318" s="229"/>
      <c r="K318" s="228">
        <f>K299*(K151)</f>
        <v>0</v>
      </c>
      <c r="L318" s="230"/>
      <c r="M318" s="228">
        <f>M299*(M151)</f>
        <v>0</v>
      </c>
      <c r="N318" s="230"/>
      <c r="O318" s="228">
        <f>O299*(O151)</f>
        <v>0</v>
      </c>
      <c r="P318" s="230"/>
      <c r="Q318" s="228">
        <f>Q299*(Q151)</f>
        <v>0</v>
      </c>
    </row>
    <row r="319" spans="2:27" x14ac:dyDescent="0.25">
      <c r="B319" s="135"/>
      <c r="C319" s="190" t="s">
        <v>413</v>
      </c>
      <c r="G319" s="231">
        <f>SUBTOTAL(9,G317:G318)</f>
        <v>0</v>
      </c>
      <c r="H319" s="229"/>
      <c r="I319" s="231">
        <f>SUBTOTAL(9,I317:I318)</f>
        <v>0</v>
      </c>
      <c r="J319" s="229"/>
      <c r="K319" s="231">
        <f>SUBTOTAL(9,K317:K318)</f>
        <v>0</v>
      </c>
      <c r="L319" s="230"/>
      <c r="M319" s="231">
        <f>SUBTOTAL(9,M317:M318)</f>
        <v>0</v>
      </c>
      <c r="N319" s="230"/>
      <c r="O319" s="231">
        <f>SUBTOTAL(9,O317:O318)</f>
        <v>0</v>
      </c>
      <c r="P319" s="230"/>
      <c r="Q319" s="231">
        <f>SUBTOTAL(9,Q317:Q318)</f>
        <v>0</v>
      </c>
      <c r="S319" s="225"/>
      <c r="T319" s="225"/>
      <c r="U319" s="225"/>
      <c r="V319" s="225"/>
      <c r="W319" s="225"/>
      <c r="X319" s="225"/>
      <c r="Y319" s="225"/>
      <c r="Z319" s="225"/>
      <c r="AA319" s="225"/>
    </row>
    <row r="320" spans="2:27" outlineLevel="1" x14ac:dyDescent="0.25">
      <c r="B320" s="215" t="s">
        <v>73</v>
      </c>
      <c r="C320" s="216" t="s">
        <v>74</v>
      </c>
      <c r="D320" s="217"/>
      <c r="E320" s="218"/>
      <c r="F320" s="218"/>
      <c r="G320" s="232">
        <f>G300*(G60+G174+G243)</f>
        <v>130308.74999999999</v>
      </c>
      <c r="H320" s="233"/>
      <c r="I320" s="232">
        <f>I300*(I60+I174+I243)</f>
        <v>147225.48749999999</v>
      </c>
      <c r="J320" s="233"/>
      <c r="K320" s="232">
        <f>K300*(K60+K174+K243)</f>
        <v>179581.60349999997</v>
      </c>
      <c r="L320" s="234"/>
      <c r="M320" s="232">
        <f>M300*(M60+M174+M243)</f>
        <v>183260.73401999995</v>
      </c>
      <c r="N320" s="234"/>
      <c r="O320" s="232">
        <f>O300*(O60+O174+O243)</f>
        <v>233423.02610640001</v>
      </c>
      <c r="P320" s="234"/>
      <c r="Q320" s="232">
        <f>Q300*(Q60+Q174+Q243)</f>
        <v>317038.54542094801</v>
      </c>
    </row>
    <row r="321" spans="2:27" outlineLevel="1" x14ac:dyDescent="0.25">
      <c r="B321" s="215" t="s">
        <v>75</v>
      </c>
      <c r="C321" s="216" t="s">
        <v>76</v>
      </c>
      <c r="D321" s="217"/>
      <c r="E321" s="218"/>
      <c r="F321" s="218"/>
      <c r="G321" s="219">
        <f>G299*(G75)</f>
        <v>0</v>
      </c>
      <c r="H321" s="220"/>
      <c r="I321" s="219">
        <f>I299*(I75)</f>
        <v>3720</v>
      </c>
      <c r="J321" s="220"/>
      <c r="K321" s="219">
        <f>K299*(K75)</f>
        <v>5691.6</v>
      </c>
      <c r="L321" s="221"/>
      <c r="M321" s="219">
        <f>M299*(M75)</f>
        <v>7740.576</v>
      </c>
      <c r="N321" s="221"/>
      <c r="O321" s="219">
        <f>O299*(O75)</f>
        <v>11843.08128</v>
      </c>
      <c r="P321" s="221"/>
      <c r="Q321" s="219">
        <f>Q299*(Q75)</f>
        <v>16106.590540800004</v>
      </c>
    </row>
    <row r="322" spans="2:27" outlineLevel="1" x14ac:dyDescent="0.25">
      <c r="B322" s="215" t="s">
        <v>77</v>
      </c>
      <c r="C322" s="216" t="s">
        <v>427</v>
      </c>
      <c r="D322" s="217"/>
      <c r="E322" s="218"/>
      <c r="F322" s="218"/>
      <c r="G322" s="219">
        <f>G299*(G86+G197+G266)</f>
        <v>5580</v>
      </c>
      <c r="H322" s="220"/>
      <c r="I322" s="219">
        <f>I299*(I86+I197+I266)</f>
        <v>10161.799999999999</v>
      </c>
      <c r="J322" s="220"/>
      <c r="K322" s="219">
        <f>K299*(K86+K197+K266)</f>
        <v>10365.036</v>
      </c>
      <c r="L322" s="221"/>
      <c r="M322" s="219">
        <f>M299*(M86+M197+M266)</f>
        <v>15314.77872</v>
      </c>
      <c r="N322" s="221"/>
      <c r="O322" s="219">
        <f>O299*(O86+O197+O266)</f>
        <v>21203.616294399999</v>
      </c>
      <c r="P322" s="221"/>
      <c r="Q322" s="219">
        <f>Q299*(Q86+Q197+Q266)</f>
        <v>21627.688620288001</v>
      </c>
    </row>
    <row r="323" spans="2:27" outlineLevel="1" x14ac:dyDescent="0.25">
      <c r="B323" s="215" t="s">
        <v>79</v>
      </c>
      <c r="C323" s="216" t="s">
        <v>428</v>
      </c>
      <c r="D323" s="217"/>
      <c r="E323" s="218"/>
      <c r="F323" s="218"/>
      <c r="G323" s="219">
        <f>G300*(G105+G151+G220+G289)</f>
        <v>8189.9999999999991</v>
      </c>
      <c r="H323" s="220"/>
      <c r="I323" s="219">
        <f>I300*(I105+I151+I220+I289)</f>
        <v>45223.424999999996</v>
      </c>
      <c r="J323" s="220"/>
      <c r="K323" s="219">
        <f>K300*(K105+K151+K220+K289)</f>
        <v>64387.790999999997</v>
      </c>
      <c r="L323" s="221"/>
      <c r="M323" s="219">
        <f>M300*(M105+M151+M220+M289)</f>
        <v>65675.546819999989</v>
      </c>
      <c r="N323" s="221"/>
      <c r="O323" s="219">
        <f>O300*(O105+O151+O220+O289)</f>
        <v>66989.057756399998</v>
      </c>
      <c r="P323" s="221"/>
      <c r="Q323" s="219">
        <f>Q300*(Q105+Q151+Q220+Q289)</f>
        <v>94781.651115528017</v>
      </c>
    </row>
    <row r="324" spans="2:27" x14ac:dyDescent="0.25">
      <c r="B324" s="222"/>
      <c r="C324" s="223" t="s">
        <v>429</v>
      </c>
      <c r="D324" s="217"/>
      <c r="E324" s="218"/>
      <c r="F324" s="218"/>
      <c r="G324" s="224">
        <f>SUBTOTAL(9,G320:G323)</f>
        <v>144078.75</v>
      </c>
      <c r="H324" s="220"/>
      <c r="I324" s="224">
        <f>SUBTOTAL(9,I320:I323)</f>
        <v>206330.71249999997</v>
      </c>
      <c r="J324" s="220"/>
      <c r="K324" s="224">
        <f>SUBTOTAL(9,K320:K323)</f>
        <v>260026.03049999996</v>
      </c>
      <c r="L324" s="221"/>
      <c r="M324" s="224">
        <f>SUBTOTAL(9,M320:M323)</f>
        <v>271991.63555999997</v>
      </c>
      <c r="N324" s="221"/>
      <c r="O324" s="224">
        <f>SUBTOTAL(9,O320:O323)</f>
        <v>333458.78143720003</v>
      </c>
      <c r="P324" s="221"/>
      <c r="Q324" s="224">
        <f>SUBTOTAL(9,Q320:Q323)</f>
        <v>449554.47569756402</v>
      </c>
      <c r="S324" s="225"/>
      <c r="T324" s="225"/>
      <c r="U324" s="225"/>
      <c r="V324" s="225"/>
      <c r="W324" s="225"/>
      <c r="X324" s="225"/>
      <c r="Y324" s="225"/>
      <c r="Z324" s="225"/>
      <c r="AA324" s="225"/>
    </row>
    <row r="325" spans="2:27" outlineLevel="1" x14ac:dyDescent="0.25">
      <c r="B325" s="138" t="s">
        <v>81</v>
      </c>
      <c r="C325" s="134" t="s">
        <v>82</v>
      </c>
      <c r="G325" s="235">
        <f>G301*(G60+G174+G243)</f>
        <v>6459.75</v>
      </c>
      <c r="H325" s="236"/>
      <c r="I325" s="235">
        <f>I301*(I60+I174+I243)</f>
        <v>7298.3575000000001</v>
      </c>
      <c r="J325" s="236"/>
      <c r="K325" s="235">
        <f>K301*(K60+K174+K243)</f>
        <v>8902.3359</v>
      </c>
      <c r="L325" s="237"/>
      <c r="M325" s="235">
        <f>M301*(M60+M174+M243)</f>
        <v>9084.7201479999985</v>
      </c>
      <c r="N325" s="237"/>
      <c r="O325" s="235">
        <f>O301*(O60+O174+O243)</f>
        <v>11571.397875360002</v>
      </c>
      <c r="P325" s="237"/>
      <c r="Q325" s="235">
        <f>Q301*(Q60+Q174+Q243)</f>
        <v>15716.440713175201</v>
      </c>
    </row>
    <row r="326" spans="2:27" outlineLevel="1" x14ac:dyDescent="0.25">
      <c r="B326" s="138" t="s">
        <v>83</v>
      </c>
      <c r="C326" s="134" t="s">
        <v>84</v>
      </c>
      <c r="G326" s="228">
        <f>G301*(G128+G75)</f>
        <v>0</v>
      </c>
      <c r="H326" s="229"/>
      <c r="I326" s="228">
        <f>I301*(I128+I75)</f>
        <v>870</v>
      </c>
      <c r="J326" s="229"/>
      <c r="K326" s="228">
        <f>K301*(K128+K75)</f>
        <v>1331.1000000000001</v>
      </c>
      <c r="L326" s="230"/>
      <c r="M326" s="228">
        <f>M301*(M128+M75)</f>
        <v>1810.296</v>
      </c>
      <c r="N326" s="230"/>
      <c r="O326" s="228">
        <f>O301*(O128+O75)</f>
        <v>2769.75288</v>
      </c>
      <c r="P326" s="230"/>
      <c r="Q326" s="228">
        <f>Q301*(Q128+Q75)</f>
        <v>3766.8639168000013</v>
      </c>
    </row>
    <row r="327" spans="2:27" outlineLevel="1" x14ac:dyDescent="0.25">
      <c r="B327" s="138" t="s">
        <v>85</v>
      </c>
      <c r="C327" s="134" t="s">
        <v>86</v>
      </c>
      <c r="G327" s="228">
        <f>G301*(G86+G197+G266)</f>
        <v>1305</v>
      </c>
      <c r="H327" s="229"/>
      <c r="I327" s="228">
        <f>I301*(I86+I197+I266)</f>
        <v>2376.5500000000002</v>
      </c>
      <c r="J327" s="229"/>
      <c r="K327" s="228">
        <f>K301*(K86+K197+K266)</f>
        <v>2424.0810000000001</v>
      </c>
      <c r="L327" s="230"/>
      <c r="M327" s="228">
        <f>M301*(M86+M197+M266)</f>
        <v>3581.6821199999999</v>
      </c>
      <c r="N327" s="230"/>
      <c r="O327" s="228">
        <f>O301*(O86+O197+O266)</f>
        <v>4958.9102624000006</v>
      </c>
      <c r="P327" s="230"/>
      <c r="Q327" s="228">
        <f>Q301*(Q86+Q197+Q266)</f>
        <v>5058.088467648</v>
      </c>
    </row>
    <row r="328" spans="2:27" outlineLevel="1" x14ac:dyDescent="0.25">
      <c r="B328" s="138" t="s">
        <v>87</v>
      </c>
      <c r="C328" s="134" t="s">
        <v>430</v>
      </c>
      <c r="G328" s="228">
        <f>G301*(G105+G151+G220+G289)</f>
        <v>406</v>
      </c>
      <c r="H328" s="229"/>
      <c r="I328" s="228">
        <f>I301*(I105+I151+I220+I289)</f>
        <v>2241.8450000000003</v>
      </c>
      <c r="J328" s="229"/>
      <c r="K328" s="228">
        <f>K301*(K105+K151+K220+K289)</f>
        <v>3191.8734000000004</v>
      </c>
      <c r="L328" s="230"/>
      <c r="M328" s="228">
        <f>M301*(M105+M151+M220+M289)</f>
        <v>3255.7108680000001</v>
      </c>
      <c r="N328" s="230"/>
      <c r="O328" s="228">
        <f>O301*(O105+O151+O220+O289)</f>
        <v>3320.8250853600002</v>
      </c>
      <c r="P328" s="230"/>
      <c r="Q328" s="228">
        <f>Q301*(Q105+Q151+Q220+Q289)</f>
        <v>4698.5775766672014</v>
      </c>
    </row>
    <row r="329" spans="2:27" x14ac:dyDescent="0.25">
      <c r="B329" s="135"/>
      <c r="C329" s="190" t="s">
        <v>415</v>
      </c>
      <c r="G329" s="231">
        <f>SUBTOTAL(9,G325:G328)</f>
        <v>8170.75</v>
      </c>
      <c r="H329" s="229"/>
      <c r="I329" s="231">
        <f>SUBTOTAL(9,I325:I328)</f>
        <v>12786.752500000002</v>
      </c>
      <c r="J329" s="229"/>
      <c r="K329" s="231">
        <f>SUBTOTAL(9,K325:K328)</f>
        <v>15849.390300000001</v>
      </c>
      <c r="L329" s="230"/>
      <c r="M329" s="231">
        <f>SUBTOTAL(9,M325:M328)</f>
        <v>17732.409135999998</v>
      </c>
      <c r="N329" s="230"/>
      <c r="O329" s="231">
        <f>SUBTOTAL(9,O325:O328)</f>
        <v>22620.886103120003</v>
      </c>
      <c r="P329" s="230"/>
      <c r="Q329" s="231">
        <f>SUBTOTAL(9,Q325:Q328)</f>
        <v>29239.970674290402</v>
      </c>
      <c r="S329" s="225"/>
      <c r="T329" s="225"/>
      <c r="U329" s="225"/>
      <c r="V329" s="225"/>
      <c r="W329" s="225"/>
      <c r="X329" s="225"/>
      <c r="Y329" s="225"/>
      <c r="Z329" s="225"/>
      <c r="AA329" s="225"/>
    </row>
    <row r="330" spans="2:27" outlineLevel="1" x14ac:dyDescent="0.25">
      <c r="B330" s="215" t="s">
        <v>89</v>
      </c>
      <c r="C330" s="216" t="s">
        <v>90</v>
      </c>
      <c r="D330" s="217"/>
      <c r="E330" s="218"/>
      <c r="F330" s="218"/>
      <c r="G330" s="232">
        <f>(SUMIF(G9:G59,"&lt;31200")*G302)+(COUNTIF(G9:G59,"&gt;31200")*31200*G302)</f>
        <v>8424</v>
      </c>
      <c r="H330" s="233"/>
      <c r="I330" s="232">
        <f>(SUMIF(I9:I59,"&lt;31200")*I302)+(COUNTIF(I9:I59,"&gt;31200")*31200*I302)</f>
        <v>9360</v>
      </c>
      <c r="J330" s="233"/>
      <c r="K330" s="232">
        <f>(SUMIF(K9:K59,"&lt;31200")*K302)+(COUNTIF(K9:K59,"&gt;31200")*31200*K302)</f>
        <v>11232</v>
      </c>
      <c r="L330" s="234"/>
      <c r="M330" s="232">
        <f>(SUMIF(M9:M59,"&lt;31200")*M302)+(COUNTIF(M9:M59,"&gt;31200")*31200*M302)</f>
        <v>11232</v>
      </c>
      <c r="N330" s="234"/>
      <c r="O330" s="232">
        <f>(SUMIF(O9:O59,"&lt;31200")*O302)+(COUNTIF(O9:O59,"&gt;31200")*31200*O302)</f>
        <v>14040</v>
      </c>
      <c r="P330" s="234"/>
      <c r="Q330" s="232">
        <f>(SUMIF(Q9:Q59,"&lt;31200")*Q302)+(COUNTIF(Q9:Q59,"&gt;31200")*31200*Q302)</f>
        <v>18720</v>
      </c>
    </row>
    <row r="331" spans="2:27" outlineLevel="1" x14ac:dyDescent="0.25">
      <c r="B331" s="215" t="s">
        <v>91</v>
      </c>
      <c r="C331" s="216" t="s">
        <v>92</v>
      </c>
      <c r="D331" s="217"/>
      <c r="E331" s="218"/>
      <c r="F331" s="218"/>
      <c r="G331" s="219">
        <f>(SUMIF(G62:G74,"&lt;31200")*G302)+(COUNTIF(G62:G74,"&gt;31200")*31200*G302)</f>
        <v>0</v>
      </c>
      <c r="H331" s="220"/>
      <c r="I331" s="219">
        <f>(SUMIF(I62:I74,"&lt;31200")*I302)+(COUNTIF(I62:I74,"&gt;31200")*31200*I302)</f>
        <v>1800</v>
      </c>
      <c r="J331" s="220"/>
      <c r="K331" s="219">
        <f>(SUMIF(K62:K74,"&lt;31200")*K302)+(COUNTIF(K62:K74,"&gt;31200")*31200*K302)</f>
        <v>2754</v>
      </c>
      <c r="L331" s="221"/>
      <c r="M331" s="219">
        <f>(SUMIF(M62:M74,"&lt;31200")*M302)+(COUNTIF(M62:M74,"&gt;31200")*31200*M302)</f>
        <v>3744</v>
      </c>
      <c r="N331" s="221"/>
      <c r="O331" s="219">
        <f>(SUMIF(O62:O74,"&lt;31200")*O302)+(COUNTIF(O62:O74,"&gt;31200")*31200*O302)</f>
        <v>5616</v>
      </c>
      <c r="P331" s="221"/>
      <c r="Q331" s="219">
        <f>(SUMIF(Q62:Q74,"&lt;31200")*Q302)+(COUNTIF(Q62:Q74,"&gt;31200")*31200*Q302)</f>
        <v>7488</v>
      </c>
    </row>
    <row r="332" spans="2:27" outlineLevel="1" x14ac:dyDescent="0.25">
      <c r="B332" s="215" t="s">
        <v>93</v>
      </c>
      <c r="C332" s="216" t="s">
        <v>431</v>
      </c>
      <c r="D332" s="217"/>
      <c r="E332" s="218"/>
      <c r="F332" s="218"/>
      <c r="G332" s="219">
        <f>(SUMIF(G77:G85,"&lt;31200")*G302)+(COUNTIF(G77:G85,"&gt;31200")*31200*G302)</f>
        <v>936</v>
      </c>
      <c r="H332" s="220"/>
      <c r="I332" s="219">
        <f>(SUMIF(I77:I85,"&lt;31200")*I302)+(COUNTIF(I77:I85,"&gt;31200")*31200*I302)</f>
        <v>1872</v>
      </c>
      <c r="J332" s="220"/>
      <c r="K332" s="219">
        <f>(SUMIF(K77:K85,"&lt;31200")*K302)+(COUNTIF(K77:K85,"&gt;31200")*31200*K302)</f>
        <v>1872</v>
      </c>
      <c r="L332" s="221"/>
      <c r="M332" s="219">
        <f>(SUMIF(M77:M85,"&lt;31200")*M302)+(COUNTIF(M77:M85,"&gt;31200")*31200*M302)</f>
        <v>2808</v>
      </c>
      <c r="N332" s="221"/>
      <c r="O332" s="219">
        <f>(SUMIF(O77:O85,"&lt;31200")*O302)+(COUNTIF(O77:O85,"&gt;31200")*31200*O302)</f>
        <v>3744</v>
      </c>
      <c r="P332" s="221"/>
      <c r="Q332" s="219">
        <f>(SUMIF(Q77:Q85,"&lt;31200")*Q302)+(COUNTIF(Q77:Q85,"&gt;31200")*31200*Q302)</f>
        <v>3744</v>
      </c>
    </row>
    <row r="333" spans="2:27" outlineLevel="1" x14ac:dyDescent="0.25">
      <c r="B333" s="215" t="s">
        <v>95</v>
      </c>
      <c r="C333" s="216" t="s">
        <v>432</v>
      </c>
      <c r="D333" s="217"/>
      <c r="E333" s="218"/>
      <c r="F333" s="218"/>
      <c r="G333" s="219">
        <f>(SUMIF(G88:G104,"&lt;31200")*G302)+(COUNTIF(G88:G104,"&gt;31200")*31200*G302)</f>
        <v>840</v>
      </c>
      <c r="H333" s="220"/>
      <c r="I333" s="219">
        <f>(SUMIF(I88:I104,"&lt;31200")*I302)+(COUNTIF(I88:I104,"&gt;31200")*31200*I302)</f>
        <v>4492.7999999999993</v>
      </c>
      <c r="J333" s="220"/>
      <c r="K333" s="219">
        <f>(SUMIF(K88:K104,"&lt;31200")*K302)+(COUNTIF(K88:K104,"&gt;31200")*31200*K302)</f>
        <v>6417.9360000000006</v>
      </c>
      <c r="L333" s="221"/>
      <c r="M333" s="219">
        <f>(SUMIF(M88:M104,"&lt;31200")*M302)+(COUNTIF(M88:M104,"&gt;31200")*31200*M302)</f>
        <v>6507.4147199999998</v>
      </c>
      <c r="N333" s="221"/>
      <c r="O333" s="219">
        <f>(SUMIF(O88:O104,"&lt;31200")*O302)+(COUNTIF(O88:O104,"&gt;31200")*31200*O302)</f>
        <v>6525.2430144</v>
      </c>
      <c r="P333" s="221"/>
      <c r="Q333" s="219">
        <f>(SUMIF(Q88:Q104,"&lt;31200")*Q302)+(COUNTIF(Q88:Q104,"&gt;31200")*31200*Q302)</f>
        <v>8415.4278746880009</v>
      </c>
    </row>
    <row r="334" spans="2:27" x14ac:dyDescent="0.25">
      <c r="B334" s="222"/>
      <c r="C334" s="223" t="s">
        <v>433</v>
      </c>
      <c r="D334" s="217"/>
      <c r="E334" s="218"/>
      <c r="F334" s="218"/>
      <c r="G334" s="224">
        <f>SUBTOTAL(9,G330:G333)</f>
        <v>10200</v>
      </c>
      <c r="H334" s="220"/>
      <c r="I334" s="224">
        <f>SUBTOTAL(9,I330:I333)</f>
        <v>17524.8</v>
      </c>
      <c r="J334" s="220"/>
      <c r="K334" s="224">
        <f>SUBTOTAL(9,K330:K333)</f>
        <v>22275.936000000002</v>
      </c>
      <c r="L334" s="221"/>
      <c r="M334" s="224">
        <f>SUBTOTAL(9,M330:M333)</f>
        <v>24291.414720000001</v>
      </c>
      <c r="N334" s="221"/>
      <c r="O334" s="224">
        <f>SUBTOTAL(9,O330:O333)</f>
        <v>29925.243014399999</v>
      </c>
      <c r="P334" s="221"/>
      <c r="Q334" s="224">
        <f>SUBTOTAL(9,Q330:Q333)</f>
        <v>38367.427874688001</v>
      </c>
      <c r="S334" s="225"/>
      <c r="T334" s="225"/>
      <c r="U334" s="225"/>
      <c r="V334" s="225"/>
      <c r="W334" s="225"/>
      <c r="X334" s="225"/>
      <c r="Y334" s="225"/>
      <c r="Z334" s="225"/>
      <c r="AA334" s="225"/>
    </row>
    <row r="335" spans="2:27" outlineLevel="1" x14ac:dyDescent="0.25">
      <c r="B335" s="138" t="s">
        <v>97</v>
      </c>
      <c r="C335" s="134" t="s">
        <v>98</v>
      </c>
      <c r="G335" s="235">
        <f>G303*(G60+G174+G243)</f>
        <v>2895.75</v>
      </c>
      <c r="H335" s="236"/>
      <c r="I335" s="235">
        <f>I303*(I60+I174+I243)</f>
        <v>3271.6774999999998</v>
      </c>
      <c r="J335" s="236"/>
      <c r="K335" s="235">
        <f>K303*(K60+K174+K243)</f>
        <v>3990.7022999999995</v>
      </c>
      <c r="L335" s="237"/>
      <c r="M335" s="235">
        <f>M303*(M60+M174+M243)</f>
        <v>4072.460755999999</v>
      </c>
      <c r="N335" s="237"/>
      <c r="O335" s="235">
        <f>O303*(O60+O174+O243)</f>
        <v>5187.1783579200001</v>
      </c>
      <c r="P335" s="237"/>
      <c r="Q335" s="235">
        <f>Q303*(Q60+Q174+Q243)</f>
        <v>7045.3010093543999</v>
      </c>
    </row>
    <row r="336" spans="2:27" outlineLevel="1" x14ac:dyDescent="0.25">
      <c r="B336" s="138" t="s">
        <v>99</v>
      </c>
      <c r="C336" s="134" t="s">
        <v>100</v>
      </c>
      <c r="G336" s="228">
        <f>G303*G75</f>
        <v>0</v>
      </c>
      <c r="H336" s="229"/>
      <c r="I336" s="228">
        <f>I303*I75</f>
        <v>390</v>
      </c>
      <c r="J336" s="229"/>
      <c r="K336" s="228">
        <f>K303*K75</f>
        <v>596.69999999999993</v>
      </c>
      <c r="L336" s="230"/>
      <c r="M336" s="228">
        <f>M303*M75</f>
        <v>811.51199999999994</v>
      </c>
      <c r="N336" s="230"/>
      <c r="O336" s="228">
        <f>O303*O75</f>
        <v>1241.6133600000001</v>
      </c>
      <c r="P336" s="230"/>
      <c r="Q336" s="228">
        <f>Q303*Q75</f>
        <v>1688.5941696000004</v>
      </c>
    </row>
    <row r="337" spans="2:27" outlineLevel="1" x14ac:dyDescent="0.25">
      <c r="B337" s="138" t="s">
        <v>101</v>
      </c>
      <c r="C337" s="134" t="s">
        <v>434</v>
      </c>
      <c r="G337" s="228">
        <f>G303*(G86+G197+G266)</f>
        <v>585</v>
      </c>
      <c r="H337" s="229"/>
      <c r="I337" s="228">
        <f>I303*(I86+I197+I266)</f>
        <v>1065.3499999999999</v>
      </c>
      <c r="J337" s="229"/>
      <c r="K337" s="228">
        <f>K303*(K86+K197+K266)</f>
        <v>1086.6569999999999</v>
      </c>
      <c r="L337" s="230"/>
      <c r="M337" s="228">
        <f>M303*(M86+M197+M266)</f>
        <v>1605.5816399999999</v>
      </c>
      <c r="N337" s="230"/>
      <c r="O337" s="228">
        <f>O303*(O86+O197+O266)</f>
        <v>2222.9597727999999</v>
      </c>
      <c r="P337" s="230"/>
      <c r="Q337" s="228">
        <f>Q303*(Q86+Q197+Q266)</f>
        <v>2267.418968256</v>
      </c>
    </row>
    <row r="338" spans="2:27" outlineLevel="1" x14ac:dyDescent="0.25">
      <c r="B338" s="138" t="s">
        <v>103</v>
      </c>
      <c r="C338" s="134" t="s">
        <v>435</v>
      </c>
      <c r="G338" s="228">
        <f>G303*(G105+G151+G220+G289)</f>
        <v>182</v>
      </c>
      <c r="H338" s="229"/>
      <c r="I338" s="228">
        <f>I303*(I105+I151+I220+I289)</f>
        <v>1004.9649999999999</v>
      </c>
      <c r="J338" s="229"/>
      <c r="K338" s="228">
        <f>K303*(K105+K151+K220+K289)</f>
        <v>1430.8398</v>
      </c>
      <c r="L338" s="230"/>
      <c r="M338" s="228">
        <f>M303*(M105+M151+M220+M289)</f>
        <v>1459.4565959999998</v>
      </c>
      <c r="N338" s="230"/>
      <c r="O338" s="228">
        <f>O303*(O105+O151+O220+O289)</f>
        <v>1488.6457279199999</v>
      </c>
      <c r="P338" s="230"/>
      <c r="Q338" s="228">
        <f>Q303*(Q105+Q151+Q220+Q289)</f>
        <v>2106.2589136784004</v>
      </c>
    </row>
    <row r="339" spans="2:27" x14ac:dyDescent="0.25">
      <c r="B339" s="135"/>
      <c r="C339" s="190" t="s">
        <v>417</v>
      </c>
      <c r="G339" s="231">
        <f>SUBTOTAL(9,G335:G338)</f>
        <v>3662.75</v>
      </c>
      <c r="H339" s="229"/>
      <c r="I339" s="231">
        <f>SUBTOTAL(9,I335:I338)</f>
        <v>5731.9925000000003</v>
      </c>
      <c r="J339" s="229"/>
      <c r="K339" s="231">
        <f>SUBTOTAL(9,K335:K338)</f>
        <v>7104.8990999999996</v>
      </c>
      <c r="L339" s="230"/>
      <c r="M339" s="231">
        <f>SUBTOTAL(9,M335:M338)</f>
        <v>7949.0109919999995</v>
      </c>
      <c r="N339" s="230"/>
      <c r="O339" s="231">
        <f>SUBTOTAL(9,O335:O338)</f>
        <v>10140.397218640001</v>
      </c>
      <c r="P339" s="230"/>
      <c r="Q339" s="231">
        <f>SUBTOTAL(9,Q335:Q338)</f>
        <v>13107.573060888801</v>
      </c>
      <c r="S339" s="225"/>
      <c r="T339" s="225"/>
      <c r="U339" s="225"/>
      <c r="V339" s="225"/>
      <c r="W339" s="225"/>
      <c r="X339" s="225"/>
      <c r="Y339" s="225"/>
      <c r="Z339" s="225"/>
      <c r="AA339" s="225"/>
    </row>
    <row r="340" spans="2:27" outlineLevel="1" x14ac:dyDescent="0.25">
      <c r="B340" s="215" t="s">
        <v>105</v>
      </c>
      <c r="C340" s="216" t="s">
        <v>106</v>
      </c>
      <c r="D340" s="217"/>
      <c r="E340" s="218"/>
      <c r="F340" s="218"/>
      <c r="G340" s="238">
        <f>G308*F60+57379</f>
        <v>110839</v>
      </c>
      <c r="H340" s="239"/>
      <c r="I340" s="238">
        <f>I308*H60+88267</f>
        <v>173803</v>
      </c>
      <c r="J340" s="239"/>
      <c r="K340" s="238">
        <f>K308*J60+105867</f>
        <v>241120.8</v>
      </c>
      <c r="L340" s="240"/>
      <c r="M340" s="238">
        <f>M308*L60+122451</f>
        <v>303573.48000000004</v>
      </c>
      <c r="N340" s="240"/>
      <c r="O340" s="238">
        <f>O308*N60+164751</f>
        <v>413794.41000000003</v>
      </c>
      <c r="P340" s="240"/>
      <c r="Q340" s="238">
        <f>Q308*P60+225466</f>
        <v>515067.90820000006</v>
      </c>
    </row>
    <row r="341" spans="2:27" outlineLevel="1" x14ac:dyDescent="0.25">
      <c r="B341" s="215" t="s">
        <v>107</v>
      </c>
      <c r="C341" s="216" t="s">
        <v>108</v>
      </c>
      <c r="D341" s="217"/>
      <c r="E341" s="218"/>
      <c r="F341" s="218"/>
      <c r="G341" s="219">
        <f>G308*F75</f>
        <v>0</v>
      </c>
      <c r="H341" s="220"/>
      <c r="I341" s="219">
        <f>I308*H75</f>
        <v>5346</v>
      </c>
      <c r="J341" s="220"/>
      <c r="K341" s="219">
        <f>K308*J75</f>
        <v>11761.199999999999</v>
      </c>
      <c r="L341" s="221"/>
      <c r="M341" s="219">
        <f>M308*L75</f>
        <v>19405.980000000003</v>
      </c>
      <c r="N341" s="221"/>
      <c r="O341" s="219">
        <f>O308*N75</f>
        <v>35577.630000000005</v>
      </c>
      <c r="P341" s="221"/>
      <c r="Q341" s="219">
        <f>Q308*P75</f>
        <v>54789.550200000012</v>
      </c>
    </row>
    <row r="342" spans="2:27" outlineLevel="1" x14ac:dyDescent="0.25">
      <c r="B342" s="215" t="s">
        <v>109</v>
      </c>
      <c r="C342" s="216" t="s">
        <v>436</v>
      </c>
      <c r="D342" s="217"/>
      <c r="E342" s="218"/>
      <c r="F342" s="218"/>
      <c r="G342" s="219">
        <f>G308*F86</f>
        <v>14580</v>
      </c>
      <c r="H342" s="220"/>
      <c r="I342" s="219">
        <f>I308*H86</f>
        <v>21384</v>
      </c>
      <c r="J342" s="220"/>
      <c r="K342" s="219">
        <f>K308*J86</f>
        <v>23522.399999999998</v>
      </c>
      <c r="L342" s="221"/>
      <c r="M342" s="219">
        <f>M308*L86</f>
        <v>32343.30000000001</v>
      </c>
      <c r="N342" s="221"/>
      <c r="O342" s="219">
        <f>O308*N86</f>
        <v>42693.15600000001</v>
      </c>
      <c r="P342" s="221"/>
      <c r="Q342" s="219">
        <f>Q308*P86</f>
        <v>46962.471600000012</v>
      </c>
    </row>
    <row r="343" spans="2:27" outlineLevel="1" x14ac:dyDescent="0.25">
      <c r="B343" s="215" t="s">
        <v>111</v>
      </c>
      <c r="C343" s="216" t="s">
        <v>437</v>
      </c>
      <c r="D343" s="217"/>
      <c r="E343" s="218"/>
      <c r="F343" s="218"/>
      <c r="G343" s="219">
        <f>G308*F105</f>
        <v>4860</v>
      </c>
      <c r="H343" s="220"/>
      <c r="I343" s="219">
        <f>I308*H105</f>
        <v>10692</v>
      </c>
      <c r="J343" s="220"/>
      <c r="K343" s="219">
        <f>K308*J105</f>
        <v>23522.399999999998</v>
      </c>
      <c r="L343" s="221"/>
      <c r="M343" s="219">
        <f>M308*L105</f>
        <v>32343.30000000001</v>
      </c>
      <c r="N343" s="221"/>
      <c r="O343" s="219">
        <f>O308*N105</f>
        <v>35577.630000000005</v>
      </c>
      <c r="P343" s="221"/>
      <c r="Q343" s="219">
        <f>Q308*P105</f>
        <v>54789.550200000012</v>
      </c>
    </row>
    <row r="344" spans="2:27" x14ac:dyDescent="0.25">
      <c r="B344" s="222"/>
      <c r="C344" s="223" t="s">
        <v>438</v>
      </c>
      <c r="D344" s="217"/>
      <c r="E344" s="218"/>
      <c r="F344" s="218"/>
      <c r="G344" s="224">
        <f>SUBTOTAL(9,G340:G343)</f>
        <v>130279</v>
      </c>
      <c r="H344" s="220"/>
      <c r="I344" s="224">
        <f>SUBTOTAL(9,I340:I343)</f>
        <v>211225</v>
      </c>
      <c r="J344" s="220"/>
      <c r="K344" s="224">
        <f>SUBTOTAL(9,K340:K343)</f>
        <v>299926.80000000005</v>
      </c>
      <c r="L344" s="221"/>
      <c r="M344" s="224">
        <f>SUBTOTAL(9,M340:M343)</f>
        <v>387666.06</v>
      </c>
      <c r="N344" s="221"/>
      <c r="O344" s="224">
        <f>SUBTOTAL(9,O340:O343)</f>
        <v>527642.82600000012</v>
      </c>
      <c r="P344" s="221"/>
      <c r="Q344" s="224">
        <f>SUBTOTAL(9,Q340:Q343)</f>
        <v>671609.48020000022</v>
      </c>
      <c r="S344" s="225"/>
      <c r="T344" s="225"/>
      <c r="U344" s="225"/>
      <c r="V344" s="225"/>
      <c r="W344" s="225"/>
      <c r="X344" s="225"/>
      <c r="Y344" s="225"/>
      <c r="Z344" s="225"/>
      <c r="AA344" s="225"/>
    </row>
    <row r="345" spans="2:27" x14ac:dyDescent="0.25">
      <c r="B345" s="135"/>
      <c r="C345" s="190" t="s">
        <v>439</v>
      </c>
      <c r="G345" s="231">
        <f>SUBTOTAL(9,G309:G344)</f>
        <v>302871.25</v>
      </c>
      <c r="H345" s="229"/>
      <c r="I345" s="231">
        <f>SUBTOTAL(9,I309:I344)</f>
        <v>463733.97749999992</v>
      </c>
      <c r="J345" s="229"/>
      <c r="K345" s="231">
        <f>SUBTOTAL(9,K309:K344)</f>
        <v>620014.99829999986</v>
      </c>
      <c r="L345" s="230"/>
      <c r="M345" s="231">
        <f>SUBTOTAL(9,M309:M344)</f>
        <v>728426.64650400006</v>
      </c>
      <c r="N345" s="230"/>
      <c r="O345" s="231">
        <f>SUBTOTAL(9,O309:O344)</f>
        <v>947636.27912247996</v>
      </c>
      <c r="P345" s="230"/>
      <c r="Q345" s="231">
        <f>SUBTOTAL(9,Q309:Q344)</f>
        <v>1229065.8132054282</v>
      </c>
    </row>
    <row r="348" spans="2:27" x14ac:dyDescent="0.25">
      <c r="I348" s="225"/>
    </row>
    <row r="349" spans="2:27" x14ac:dyDescent="0.25">
      <c r="I349" s="225"/>
    </row>
    <row r="350" spans="2:27" x14ac:dyDescent="0.25">
      <c r="I350" s="225"/>
    </row>
    <row r="351" spans="2:27" x14ac:dyDescent="0.25">
      <c r="I351" s="225"/>
    </row>
    <row r="352" spans="2:27" x14ac:dyDescent="0.25">
      <c r="I352" s="225"/>
    </row>
  </sheetData>
  <mergeCells count="12">
    <mergeCell ref="P6:Q6"/>
    <mergeCell ref="B292:Q292"/>
    <mergeCell ref="B5:B6"/>
    <mergeCell ref="C5:C6"/>
    <mergeCell ref="D5:D6"/>
    <mergeCell ref="E5:E6"/>
    <mergeCell ref="F5:Q5"/>
    <mergeCell ref="F6:G6"/>
    <mergeCell ref="H6:I6"/>
    <mergeCell ref="J6:K6"/>
    <mergeCell ref="L6:M6"/>
    <mergeCell ref="N6:O6"/>
  </mergeCells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MYP</vt:lpstr>
      <vt:lpstr>FY22</vt:lpstr>
      <vt:lpstr>Exp Details</vt:lpstr>
      <vt:lpstr>Payroll</vt:lpstr>
      <vt:lpstr>'FY22'!Print_Area</vt:lpstr>
      <vt:lpstr>MYP!Print_Area</vt:lpstr>
      <vt:lpstr>'FY22'!Print_Titles</vt:lpstr>
      <vt:lpstr>MYP!Print_Titles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 Thompson</dc:creator>
  <cp:lastModifiedBy>Theresa Thompson</cp:lastModifiedBy>
  <dcterms:created xsi:type="dcterms:W3CDTF">2021-07-09T19:09:42Z</dcterms:created>
  <dcterms:modified xsi:type="dcterms:W3CDTF">2021-07-09T19:11:44Z</dcterms:modified>
</cp:coreProperties>
</file>