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ublic\Clients\Camino Nuevo\1. Accounting\Special Requests\21-22 Special Requests\"/>
    </mc:Choice>
  </mc:AlternateContent>
  <bookViews>
    <workbookView xWindow="0" yWindow="0" windowWidth="21750" windowHeight="11070"/>
  </bookViews>
  <sheets>
    <sheet name="TK Estimates" sheetId="1" r:id="rId1"/>
  </sheets>
  <calcPr calcId="162913"/>
</workbook>
</file>

<file path=xl/calcChain.xml><?xml version="1.0" encoding="utf-8"?>
<calcChain xmlns="http://schemas.openxmlformats.org/spreadsheetml/2006/main">
  <c r="C39" i="1" l="1"/>
  <c r="D39" i="1"/>
  <c r="E39" i="1"/>
  <c r="B39" i="1"/>
  <c r="E38" i="1" l="1"/>
  <c r="D38" i="1"/>
  <c r="C38" i="1"/>
  <c r="E37" i="1"/>
  <c r="D37" i="1"/>
  <c r="C37" i="1"/>
  <c r="E34" i="1"/>
  <c r="D34" i="1"/>
  <c r="C34" i="1"/>
  <c r="C44" i="1" l="1"/>
  <c r="D44" i="1"/>
  <c r="E44" i="1"/>
  <c r="E26" i="1"/>
  <c r="E27" i="1" s="1"/>
  <c r="D26" i="1"/>
  <c r="D27" i="1" s="1"/>
  <c r="D28" i="1" s="1"/>
  <c r="C26" i="1"/>
  <c r="C27" i="1" s="1"/>
  <c r="E20" i="1"/>
  <c r="E21" i="1" s="1"/>
  <c r="D20" i="1"/>
  <c r="D21" i="1" s="1"/>
  <c r="C20" i="1"/>
  <c r="C21" i="1" s="1"/>
  <c r="C8" i="1"/>
  <c r="C11" i="1" s="1"/>
  <c r="D8" i="1"/>
  <c r="D11" i="1" s="1"/>
  <c r="D15" i="1" s="1"/>
  <c r="D48" i="1" s="1"/>
  <c r="E8" i="1"/>
  <c r="E11" i="1" s="1"/>
  <c r="E15" i="1" s="1"/>
  <c r="E48" i="1" s="1"/>
  <c r="B38" i="1"/>
  <c r="B37" i="1"/>
  <c r="B20" i="1"/>
  <c r="B26" i="1"/>
  <c r="B27" i="1" s="1"/>
  <c r="C15" i="1" l="1"/>
  <c r="C48" i="1" s="1"/>
  <c r="B44" i="1"/>
  <c r="C28" i="1"/>
  <c r="C29" i="1" s="1"/>
  <c r="C50" i="1" s="1"/>
  <c r="C51" i="1" s="1"/>
  <c r="E28" i="1"/>
  <c r="E29" i="1" s="1"/>
  <c r="E50" i="1" s="1"/>
  <c r="E51" i="1" s="1"/>
  <c r="D29" i="1"/>
  <c r="D50" i="1" s="1"/>
  <c r="D51" i="1" s="1"/>
  <c r="B34" i="1" l="1"/>
  <c r="B28" i="1"/>
  <c r="B21" i="1"/>
  <c r="B8" i="1"/>
  <c r="B11" i="1" l="1"/>
  <c r="B13" i="1"/>
  <c r="B15" i="1" s="1"/>
  <c r="B48" i="1" s="1"/>
  <c r="B29" i="1"/>
  <c r="B50" i="1" l="1"/>
  <c r="B51" i="1" s="1"/>
</calcChain>
</file>

<file path=xl/comments1.xml><?xml version="1.0" encoding="utf-8"?>
<comments xmlns="http://schemas.openxmlformats.org/spreadsheetml/2006/main">
  <authors>
    <author>Sonia Oliva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Sonia Oliva:</t>
        </r>
        <r>
          <rPr>
            <sz val="9"/>
            <color indexed="81"/>
            <rFont val="Tahoma"/>
            <family val="2"/>
          </rPr>
          <t xml:space="preserve">
Could be more as currently Burlington is not fully funded due to rent being below ADA max</t>
        </r>
      </text>
    </comment>
  </commentList>
</comments>
</file>

<file path=xl/sharedStrings.xml><?xml version="1.0" encoding="utf-8"?>
<sst xmlns="http://schemas.openxmlformats.org/spreadsheetml/2006/main" count="48" uniqueCount="41">
  <si>
    <t>Note: AB 130 requires one adult for every 12 students beginning in 22/23 with intent to achieve 10:1 ratios if funded</t>
  </si>
  <si>
    <t># of students</t>
  </si>
  <si>
    <t>attendance rate</t>
  </si>
  <si>
    <t>ADA</t>
  </si>
  <si>
    <t>LCFF 22/23</t>
  </si>
  <si>
    <t>Net Income/(Deficit)</t>
  </si>
  <si>
    <t>Teacher</t>
  </si>
  <si>
    <t>Total Teacher</t>
  </si>
  <si>
    <t>TA</t>
  </si>
  <si>
    <t>Total TA</t>
  </si>
  <si>
    <t>Facility</t>
  </si>
  <si>
    <t>Total Facility</t>
  </si>
  <si>
    <t>Total Student Materials</t>
  </si>
  <si>
    <t>CNCA#1 - BUR</t>
  </si>
  <si>
    <t>CNCA#2 - KAY</t>
  </si>
  <si>
    <t>CNCA#3 - CAS</t>
  </si>
  <si>
    <t>CNCA#4 - CIS</t>
  </si>
  <si>
    <t>EDG Admin Fee</t>
  </si>
  <si>
    <t>Total Admin Fee</t>
  </si>
  <si>
    <t>Other Expenses</t>
  </si>
  <si>
    <t>Smartboard</t>
  </si>
  <si>
    <t>Salary</t>
  </si>
  <si>
    <t>Benefits</t>
  </si>
  <si>
    <t>Hourly Rate</t>
  </si>
  <si>
    <t># of Hours (FT - 6 hours x 188 days)</t>
  </si>
  <si>
    <t>Admin Fee rate on revenue</t>
  </si>
  <si>
    <t># of TAs</t>
  </si>
  <si>
    <t>Instructional Materials @ $200 per pupil</t>
  </si>
  <si>
    <t>Non-Capitalized Equipment @ $500 per pupil</t>
  </si>
  <si>
    <t>IT Improvements - BUR</t>
  </si>
  <si>
    <t>TK - One Time funds</t>
  </si>
  <si>
    <t>Total Revenue</t>
  </si>
  <si>
    <t>Total Expense</t>
  </si>
  <si>
    <t>Burlington - Additional ECE Property and Operations</t>
  </si>
  <si>
    <t>Total LCFF Revenue</t>
  </si>
  <si>
    <t>Additional SB740 Revenue (Facility)</t>
  </si>
  <si>
    <t>LCFF Revenue</t>
  </si>
  <si>
    <t>Building Improvements - BUR</t>
  </si>
  <si>
    <t>N/A</t>
  </si>
  <si>
    <t>Misc Other Costs @ $450 per pupil</t>
  </si>
  <si>
    <t>Revenue not included above - One time in 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</si>
</sst>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#,##0.00;\(#,##0.00\)"/>
    <numFmt numFmtId="166" formatCode="#,##0.0_);\(#,##0.0\)"/>
  </numFmts>
  <fonts count="11" x14ac:knownFonts="1">
    <font>
      <sz val="10"/>
      <color rgb="FF000000"/>
      <name val="Arial"/>
    </font>
    <font>
      <i/>
      <sz val="10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rgb="FFFFF2CC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9" fontId="2" fillId="2" borderId="0" xfId="0" applyNumberFormat="1" applyFont="1" applyFill="1" applyAlignment="1"/>
    <xf numFmtId="0" fontId="2" fillId="0" borderId="0" xfId="0" applyFont="1"/>
    <xf numFmtId="165" fontId="2" fillId="0" borderId="0" xfId="0" applyNumberFormat="1" applyFont="1"/>
    <xf numFmtId="0" fontId="3" fillId="0" borderId="0" xfId="0" applyFont="1" applyAlignment="1"/>
    <xf numFmtId="165" fontId="3" fillId="0" borderId="0" xfId="0" applyNumberFormat="1" applyFont="1"/>
    <xf numFmtId="4" fontId="2" fillId="0" borderId="0" xfId="0" applyNumberFormat="1" applyFont="1" applyAlignment="1"/>
    <xf numFmtId="165" fontId="2" fillId="2" borderId="0" xfId="0" applyNumberFormat="1" applyFont="1" applyFill="1"/>
    <xf numFmtId="165" fontId="2" fillId="2" borderId="0" xfId="0" applyNumberFormat="1" applyFont="1" applyFill="1" applyAlignment="1"/>
    <xf numFmtId="9" fontId="2" fillId="2" borderId="0" xfId="1" applyFont="1" applyFill="1" applyAlignment="1"/>
    <xf numFmtId="0" fontId="2" fillId="0" borderId="0" xfId="0" applyFont="1" applyAlignment="1">
      <alignment horizontal="left" indent="1"/>
    </xf>
    <xf numFmtId="0" fontId="7" fillId="0" borderId="0" xfId="0" applyFont="1" applyAlignment="1"/>
    <xf numFmtId="165" fontId="7" fillId="0" borderId="0" xfId="0" applyNumberFormat="1" applyFont="1"/>
    <xf numFmtId="0" fontId="0" fillId="4" borderId="0" xfId="0" applyFont="1" applyFill="1" applyAlignment="1"/>
    <xf numFmtId="164" fontId="2" fillId="4" borderId="0" xfId="0" applyNumberFormat="1" applyFont="1" applyFill="1" applyAlignment="1"/>
    <xf numFmtId="0" fontId="5" fillId="0" borderId="0" xfId="0" applyFont="1" applyAlignment="1">
      <alignment horizontal="left" indent="1"/>
    </xf>
    <xf numFmtId="166" fontId="6" fillId="0" borderId="0" xfId="0" applyNumberFormat="1" applyFont="1" applyAlignment="1"/>
    <xf numFmtId="165" fontId="5" fillId="2" borderId="0" xfId="0" applyNumberFormat="1" applyFont="1" applyFill="1" applyAlignment="1"/>
    <xf numFmtId="165" fontId="2" fillId="5" borderId="0" xfId="0" applyNumberFormat="1" applyFont="1" applyFill="1" applyAlignment="1"/>
    <xf numFmtId="165" fontId="2" fillId="5" borderId="0" xfId="0" applyNumberFormat="1" applyFont="1" applyFill="1"/>
    <xf numFmtId="165" fontId="3" fillId="3" borderId="0" xfId="0" applyNumberFormat="1" applyFont="1" applyFill="1"/>
    <xf numFmtId="0" fontId="3" fillId="6" borderId="0" xfId="0" applyFont="1" applyFill="1" applyAlignment="1"/>
    <xf numFmtId="165" fontId="3" fillId="6" borderId="0" xfId="0" applyNumberFormat="1" applyFont="1" applyFill="1"/>
    <xf numFmtId="0" fontId="2" fillId="5" borderId="0" xfId="0" applyFont="1" applyFill="1" applyAlignment="1"/>
    <xf numFmtId="0" fontId="6" fillId="3" borderId="0" xfId="0" applyFont="1" applyFill="1" applyAlignment="1"/>
    <xf numFmtId="0" fontId="10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G54"/>
  <sheetViews>
    <sheetView tabSelected="1" workbookViewId="0">
      <selection activeCell="A54" sqref="A54"/>
    </sheetView>
  </sheetViews>
  <sheetFormatPr defaultColWidth="14.42578125" defaultRowHeight="14.1" customHeight="1" x14ac:dyDescent="0.2"/>
  <cols>
    <col min="1" max="1" width="46.42578125" customWidth="1"/>
  </cols>
  <sheetData>
    <row r="1" spans="1:5" ht="14.1" customHeight="1" x14ac:dyDescent="0.2">
      <c r="A1" s="1" t="s">
        <v>0</v>
      </c>
    </row>
    <row r="3" spans="1:5" ht="14.1" customHeight="1" x14ac:dyDescent="0.2">
      <c r="B3" t="s">
        <v>13</v>
      </c>
      <c r="C3" t="s">
        <v>14</v>
      </c>
      <c r="D3" t="s">
        <v>15</v>
      </c>
      <c r="E3" t="s">
        <v>16</v>
      </c>
    </row>
    <row r="5" spans="1:5" ht="14.1" customHeight="1" x14ac:dyDescent="0.2">
      <c r="A5" s="13" t="s">
        <v>36</v>
      </c>
    </row>
    <row r="6" spans="1:5" ht="14.1" customHeight="1" x14ac:dyDescent="0.2">
      <c r="A6" s="12" t="s">
        <v>1</v>
      </c>
      <c r="B6" s="25">
        <v>19</v>
      </c>
      <c r="C6" s="15">
        <v>21</v>
      </c>
      <c r="D6" s="15">
        <v>17</v>
      </c>
      <c r="E6" s="15">
        <v>16</v>
      </c>
    </row>
    <row r="7" spans="1:5" ht="14.1" customHeight="1" x14ac:dyDescent="0.2">
      <c r="A7" s="12" t="s">
        <v>2</v>
      </c>
      <c r="B7" s="3">
        <v>0.93</v>
      </c>
      <c r="C7" s="3">
        <v>0.93</v>
      </c>
      <c r="D7" s="3">
        <v>0.93</v>
      </c>
      <c r="E7" s="3">
        <v>0.93</v>
      </c>
    </row>
    <row r="8" spans="1:5" ht="14.1" customHeight="1" x14ac:dyDescent="0.2">
      <c r="A8" s="12" t="s">
        <v>3</v>
      </c>
      <c r="B8" s="4">
        <f>B6*B7</f>
        <v>17.670000000000002</v>
      </c>
      <c r="C8" s="4">
        <f t="shared" ref="C8:E8" si="0">C6*C7</f>
        <v>19.53</v>
      </c>
      <c r="D8" s="4">
        <f t="shared" si="0"/>
        <v>15.81</v>
      </c>
      <c r="E8" s="4">
        <f t="shared" si="0"/>
        <v>14.88</v>
      </c>
    </row>
    <row r="9" spans="1:5" ht="14.1" customHeight="1" x14ac:dyDescent="0.2">
      <c r="A9" s="12" t="s">
        <v>4</v>
      </c>
      <c r="B9" s="16">
        <v>12608</v>
      </c>
      <c r="C9" s="16">
        <v>12440</v>
      </c>
      <c r="D9" s="16">
        <v>12706.029308933334</v>
      </c>
      <c r="E9" s="16">
        <v>12471.246146279436</v>
      </c>
    </row>
    <row r="10" spans="1:5" ht="14.1" customHeight="1" x14ac:dyDescent="0.2">
      <c r="A10" s="2"/>
      <c r="B10" s="5"/>
      <c r="C10" s="5"/>
      <c r="D10" s="5"/>
      <c r="E10" s="5"/>
    </row>
    <row r="11" spans="1:5" ht="14.1" customHeight="1" x14ac:dyDescent="0.2">
      <c r="A11" s="13" t="s">
        <v>34</v>
      </c>
      <c r="B11" s="5">
        <f>B8*B9</f>
        <v>222783.36000000002</v>
      </c>
      <c r="C11" s="5">
        <f t="shared" ref="C11:E11" si="1">C8*C9</f>
        <v>242953.2</v>
      </c>
      <c r="D11" s="5">
        <f t="shared" si="1"/>
        <v>200882.323374236</v>
      </c>
      <c r="E11" s="5">
        <f t="shared" si="1"/>
        <v>185572.14265663803</v>
      </c>
    </row>
    <row r="12" spans="1:5" ht="14.1" customHeight="1" x14ac:dyDescent="0.2">
      <c r="A12" s="6"/>
    </row>
    <row r="13" spans="1:5" ht="14.1" customHeight="1" x14ac:dyDescent="0.2">
      <c r="A13" s="13" t="s">
        <v>35</v>
      </c>
      <c r="B13" s="16">
        <f>1298*B8</f>
        <v>22935.660000000003</v>
      </c>
      <c r="C13" s="16">
        <v>0</v>
      </c>
      <c r="D13" s="16">
        <v>0</v>
      </c>
      <c r="E13" s="16">
        <v>0</v>
      </c>
    </row>
    <row r="14" spans="1:5" ht="14.1" customHeight="1" x14ac:dyDescent="0.2">
      <c r="A14" s="6"/>
    </row>
    <row r="15" spans="1:5" ht="14.1" customHeight="1" x14ac:dyDescent="0.2">
      <c r="A15" s="13" t="s">
        <v>31</v>
      </c>
      <c r="B15" s="18">
        <f>+B13+B11</f>
        <v>245719.02000000002</v>
      </c>
      <c r="C15" s="18">
        <f t="shared" ref="C15:E15" si="2">+C13+C11</f>
        <v>242953.2</v>
      </c>
      <c r="D15" s="18">
        <f t="shared" si="2"/>
        <v>200882.323374236</v>
      </c>
      <c r="E15" s="18">
        <f t="shared" si="2"/>
        <v>185572.14265663803</v>
      </c>
    </row>
    <row r="16" spans="1:5" ht="14.1" customHeight="1" x14ac:dyDescent="0.2">
      <c r="A16" s="6"/>
    </row>
    <row r="17" spans="1:5" ht="14.1" customHeight="1" x14ac:dyDescent="0.2">
      <c r="A17" s="6"/>
    </row>
    <row r="18" spans="1:5" ht="14.1" customHeight="1" x14ac:dyDescent="0.2">
      <c r="A18" s="6" t="s">
        <v>6</v>
      </c>
    </row>
    <row r="19" spans="1:5" ht="14.1" customHeight="1" x14ac:dyDescent="0.2">
      <c r="A19" s="12" t="s">
        <v>21</v>
      </c>
      <c r="B19" s="9">
        <v>62500</v>
      </c>
      <c r="C19" s="9">
        <v>62500</v>
      </c>
      <c r="D19" s="9">
        <v>62500</v>
      </c>
      <c r="E19" s="9">
        <v>62500</v>
      </c>
    </row>
    <row r="20" spans="1:5" ht="14.1" customHeight="1" x14ac:dyDescent="0.2">
      <c r="A20" s="12" t="s">
        <v>22</v>
      </c>
      <c r="B20" s="5">
        <f>+B19*0.3</f>
        <v>18750</v>
      </c>
      <c r="C20" s="5">
        <f t="shared" ref="C20:E20" si="3">+C19*0.3</f>
        <v>18750</v>
      </c>
      <c r="D20" s="5">
        <f t="shared" si="3"/>
        <v>18750</v>
      </c>
      <c r="E20" s="5">
        <f t="shared" si="3"/>
        <v>18750</v>
      </c>
    </row>
    <row r="21" spans="1:5" ht="14.1" customHeight="1" x14ac:dyDescent="0.2">
      <c r="A21" s="6" t="s">
        <v>7</v>
      </c>
      <c r="B21" s="7">
        <f>SUM(B19:B20)</f>
        <v>81250</v>
      </c>
      <c r="C21" s="7">
        <f t="shared" ref="C21:E21" si="4">SUM(C19:C20)</f>
        <v>81250</v>
      </c>
      <c r="D21" s="7">
        <f t="shared" si="4"/>
        <v>81250</v>
      </c>
      <c r="E21" s="7">
        <f t="shared" si="4"/>
        <v>81250</v>
      </c>
    </row>
    <row r="23" spans="1:5" ht="14.1" customHeight="1" x14ac:dyDescent="0.2">
      <c r="A23" s="6" t="s">
        <v>8</v>
      </c>
    </row>
    <row r="24" spans="1:5" ht="14.1" customHeight="1" x14ac:dyDescent="0.2">
      <c r="A24" s="12" t="s">
        <v>23</v>
      </c>
      <c r="B24" s="9">
        <v>18</v>
      </c>
      <c r="C24" s="9">
        <v>18</v>
      </c>
      <c r="D24" s="9">
        <v>18</v>
      </c>
      <c r="E24" s="9">
        <v>18</v>
      </c>
    </row>
    <row r="25" spans="1:5" ht="14.1" customHeight="1" x14ac:dyDescent="0.2">
      <c r="A25" s="12" t="s">
        <v>26</v>
      </c>
      <c r="B25" s="9">
        <v>2</v>
      </c>
      <c r="C25" s="9">
        <v>2</v>
      </c>
      <c r="D25" s="9">
        <v>2</v>
      </c>
      <c r="E25" s="9">
        <v>2</v>
      </c>
    </row>
    <row r="26" spans="1:5" ht="14.1" customHeight="1" x14ac:dyDescent="0.2">
      <c r="A26" s="12" t="s">
        <v>24</v>
      </c>
      <c r="B26" s="9">
        <f>6*188</f>
        <v>1128</v>
      </c>
      <c r="C26" s="9">
        <f t="shared" ref="C26:E26" si="5">6*188</f>
        <v>1128</v>
      </c>
      <c r="D26" s="9">
        <f t="shared" si="5"/>
        <v>1128</v>
      </c>
      <c r="E26" s="9">
        <f t="shared" si="5"/>
        <v>1128</v>
      </c>
    </row>
    <row r="27" spans="1:5" ht="14.1" customHeight="1" x14ac:dyDescent="0.2">
      <c r="A27" s="12" t="s">
        <v>21</v>
      </c>
      <c r="B27" s="5">
        <f>B24*B25*B26</f>
        <v>40608</v>
      </c>
      <c r="C27" s="5">
        <f t="shared" ref="C27:E27" si="6">C24*C25*C26</f>
        <v>40608</v>
      </c>
      <c r="D27" s="5">
        <f t="shared" si="6"/>
        <v>40608</v>
      </c>
      <c r="E27" s="5">
        <f t="shared" si="6"/>
        <v>40608</v>
      </c>
    </row>
    <row r="28" spans="1:5" ht="14.1" customHeight="1" x14ac:dyDescent="0.2">
      <c r="A28" s="12" t="s">
        <v>22</v>
      </c>
      <c r="B28" s="5">
        <f>+B27*0.3</f>
        <v>12182.4</v>
      </c>
      <c r="C28" s="5">
        <f t="shared" ref="C28:E28" si="7">+C27*0.3</f>
        <v>12182.4</v>
      </c>
      <c r="D28" s="5">
        <f t="shared" si="7"/>
        <v>12182.4</v>
      </c>
      <c r="E28" s="5">
        <f t="shared" si="7"/>
        <v>12182.4</v>
      </c>
    </row>
    <row r="29" spans="1:5" ht="14.1" customHeight="1" x14ac:dyDescent="0.2">
      <c r="A29" s="6" t="s">
        <v>9</v>
      </c>
      <c r="B29" s="7">
        <f>SUM(B27:B28)</f>
        <v>52790.400000000001</v>
      </c>
      <c r="C29" s="7">
        <f t="shared" ref="C29:E29" si="8">SUM(C27:C28)</f>
        <v>52790.400000000001</v>
      </c>
      <c r="D29" s="7">
        <f t="shared" si="8"/>
        <v>52790.400000000001</v>
      </c>
      <c r="E29" s="7">
        <f t="shared" si="8"/>
        <v>52790.400000000001</v>
      </c>
    </row>
    <row r="31" spans="1:5" ht="14.1" customHeight="1" x14ac:dyDescent="0.2">
      <c r="A31" s="6" t="s">
        <v>10</v>
      </c>
    </row>
    <row r="32" spans="1:5" ht="14.1" customHeight="1" x14ac:dyDescent="0.2">
      <c r="A32" s="17" t="s">
        <v>33</v>
      </c>
      <c r="B32" s="9">
        <v>178874</v>
      </c>
      <c r="C32" s="9">
        <v>178874</v>
      </c>
      <c r="D32" s="9">
        <v>178874</v>
      </c>
      <c r="E32" s="9">
        <v>178874</v>
      </c>
    </row>
    <row r="33" spans="1:5" ht="14.1" customHeight="1" x14ac:dyDescent="0.2">
      <c r="A33" s="12"/>
      <c r="B33" s="9"/>
      <c r="C33" s="21"/>
      <c r="D33" s="21"/>
      <c r="E33" s="21"/>
    </row>
    <row r="34" spans="1:5" ht="14.1" customHeight="1" x14ac:dyDescent="0.2">
      <c r="A34" s="6" t="s">
        <v>11</v>
      </c>
      <c r="B34" s="7">
        <f>B32*B33</f>
        <v>0</v>
      </c>
      <c r="C34" s="7">
        <f>C32*C33</f>
        <v>0</v>
      </c>
      <c r="D34" s="7">
        <f>D32*D33</f>
        <v>0</v>
      </c>
      <c r="E34" s="7">
        <f>E32*E33</f>
        <v>0</v>
      </c>
    </row>
    <row r="36" spans="1:5" ht="14.1" customHeight="1" x14ac:dyDescent="0.2">
      <c r="A36" s="6" t="s">
        <v>19</v>
      </c>
    </row>
    <row r="37" spans="1:5" ht="14.1" customHeight="1" x14ac:dyDescent="0.2">
      <c r="A37" s="12" t="s">
        <v>27</v>
      </c>
      <c r="B37" s="10">
        <f>250*$B$6</f>
        <v>4750</v>
      </c>
      <c r="C37" s="10">
        <f t="shared" ref="C37:E37" si="9">250*$B$6</f>
        <v>4750</v>
      </c>
      <c r="D37" s="10">
        <f t="shared" si="9"/>
        <v>4750</v>
      </c>
      <c r="E37" s="10">
        <f t="shared" si="9"/>
        <v>4750</v>
      </c>
    </row>
    <row r="38" spans="1:5" ht="14.1" customHeight="1" x14ac:dyDescent="0.2">
      <c r="A38" s="12" t="s">
        <v>28</v>
      </c>
      <c r="B38" s="10">
        <f>500*$B$6</f>
        <v>9500</v>
      </c>
      <c r="C38" s="10">
        <f t="shared" ref="C38:E38" si="10">500*$B$6</f>
        <v>9500</v>
      </c>
      <c r="D38" s="10">
        <f t="shared" si="10"/>
        <v>9500</v>
      </c>
      <c r="E38" s="10">
        <f t="shared" si="10"/>
        <v>9500</v>
      </c>
    </row>
    <row r="39" spans="1:5" ht="14.1" customHeight="1" x14ac:dyDescent="0.2">
      <c r="A39" s="17" t="s">
        <v>39</v>
      </c>
      <c r="B39" s="10">
        <f>450*$B$6</f>
        <v>8550</v>
      </c>
      <c r="C39" s="10">
        <f t="shared" ref="C39:E39" si="11">450*$B$6</f>
        <v>8550</v>
      </c>
      <c r="D39" s="10">
        <f t="shared" si="11"/>
        <v>8550</v>
      </c>
      <c r="E39" s="10">
        <f t="shared" si="11"/>
        <v>8550</v>
      </c>
    </row>
    <row r="40" spans="1:5" ht="14.1" customHeight="1" x14ac:dyDescent="0.2">
      <c r="A40" s="12" t="s">
        <v>20</v>
      </c>
      <c r="B40" s="10">
        <v>10000</v>
      </c>
      <c r="C40" s="10">
        <v>10000</v>
      </c>
      <c r="D40" s="10">
        <v>10000</v>
      </c>
      <c r="E40" s="10">
        <v>10000</v>
      </c>
    </row>
    <row r="41" spans="1:5" ht="14.1" customHeight="1" x14ac:dyDescent="0.2">
      <c r="A41" s="12" t="s">
        <v>29</v>
      </c>
      <c r="B41" s="10">
        <v>15000</v>
      </c>
      <c r="C41" s="19" t="s">
        <v>38</v>
      </c>
      <c r="D41" s="19" t="s">
        <v>38</v>
      </c>
      <c r="E41" s="19" t="s">
        <v>38</v>
      </c>
    </row>
    <row r="42" spans="1:5" ht="14.1" customHeight="1" x14ac:dyDescent="0.2">
      <c r="A42" s="17" t="s">
        <v>37</v>
      </c>
      <c r="B42" s="10">
        <v>18500</v>
      </c>
      <c r="C42" s="19" t="s">
        <v>38</v>
      </c>
      <c r="D42" s="19" t="s">
        <v>38</v>
      </c>
      <c r="E42" s="19" t="s">
        <v>38</v>
      </c>
    </row>
    <row r="43" spans="1:5" ht="14.1" customHeight="1" x14ac:dyDescent="0.2">
      <c r="A43" s="12"/>
      <c r="B43" s="10"/>
      <c r="C43" s="20"/>
      <c r="D43" s="20"/>
      <c r="E43" s="20"/>
    </row>
    <row r="44" spans="1:5" ht="14.1" customHeight="1" x14ac:dyDescent="0.2">
      <c r="A44" s="6" t="s">
        <v>12</v>
      </c>
      <c r="B44" s="7">
        <f>SUM(B37:B43)</f>
        <v>66300</v>
      </c>
      <c r="C44" s="7">
        <f>SUM(C37:C43)</f>
        <v>32800</v>
      </c>
      <c r="D44" s="7">
        <f>SUM(D37:D43)</f>
        <v>32800</v>
      </c>
      <c r="E44" s="7">
        <f>SUM(E37:E43)</f>
        <v>32800</v>
      </c>
    </row>
    <row r="46" spans="1:5" ht="14.1" customHeight="1" x14ac:dyDescent="0.2">
      <c r="A46" s="6" t="s">
        <v>17</v>
      </c>
    </row>
    <row r="47" spans="1:5" ht="14.1" customHeight="1" x14ac:dyDescent="0.2">
      <c r="A47" s="12" t="s">
        <v>25</v>
      </c>
      <c r="B47" s="11">
        <v>0.12</v>
      </c>
      <c r="C47" s="11">
        <v>0.12</v>
      </c>
      <c r="D47" s="11">
        <v>0.12</v>
      </c>
      <c r="E47" s="11">
        <v>0.12</v>
      </c>
    </row>
    <row r="48" spans="1:5" ht="14.1" customHeight="1" x14ac:dyDescent="0.2">
      <c r="A48" s="6" t="s">
        <v>18</v>
      </c>
      <c r="B48" s="7">
        <f>+B47*B15</f>
        <v>29486.2824</v>
      </c>
      <c r="C48" s="7">
        <f>+C47*C15</f>
        <v>29154.384000000002</v>
      </c>
      <c r="D48" s="7">
        <f>+D47*D15</f>
        <v>24105.87880490832</v>
      </c>
      <c r="E48" s="7">
        <f>+E47*E15</f>
        <v>22268.657118796564</v>
      </c>
    </row>
    <row r="50" spans="1:7" ht="14.1" customHeight="1" x14ac:dyDescent="0.2">
      <c r="A50" s="13" t="s">
        <v>32</v>
      </c>
      <c r="B50" s="14">
        <f>B21+B29+B34+B44+B48</f>
        <v>229826.68239999999</v>
      </c>
      <c r="C50" s="14">
        <f>C21+C29+C34+C44+C48</f>
        <v>195994.78399999999</v>
      </c>
      <c r="D50" s="14">
        <f>D21+D29+D34+D44+D48</f>
        <v>190946.2788049083</v>
      </c>
      <c r="E50" s="14">
        <f>E21+E29+E34+E44+E48</f>
        <v>189109.05711879657</v>
      </c>
    </row>
    <row r="51" spans="1:7" ht="14.1" customHeight="1" x14ac:dyDescent="0.2">
      <c r="A51" s="23" t="s">
        <v>5</v>
      </c>
      <c r="B51" s="24">
        <f>B15-B50</f>
        <v>15892.337600000028</v>
      </c>
      <c r="C51" s="24">
        <f>C15-C50</f>
        <v>46958.416000000027</v>
      </c>
      <c r="D51" s="24">
        <f>D15-D50</f>
        <v>9936.0445693276997</v>
      </c>
      <c r="E51" s="24">
        <f>E15-E50</f>
        <v>-3536.9144621585438</v>
      </c>
      <c r="G51" s="8"/>
    </row>
    <row r="52" spans="1:7" ht="14.1" customHeight="1" x14ac:dyDescent="0.2">
      <c r="A52" s="6"/>
      <c r="B52" s="7"/>
      <c r="G52" s="8"/>
    </row>
    <row r="53" spans="1:7" ht="14.1" customHeight="1" x14ac:dyDescent="0.2">
      <c r="A53" s="27" t="s">
        <v>40</v>
      </c>
      <c r="B53" s="7"/>
      <c r="G53" s="8"/>
    </row>
    <row r="54" spans="1:7" ht="14.1" customHeight="1" x14ac:dyDescent="0.2">
      <c r="A54" s="26" t="s">
        <v>30</v>
      </c>
      <c r="B54" s="22">
        <v>62303</v>
      </c>
      <c r="C54" s="22">
        <v>62830</v>
      </c>
      <c r="D54" s="22">
        <v>65350</v>
      </c>
      <c r="E54" s="22">
        <v>62655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TK Estimates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Sonia Oliva</cp:lastModifiedBy>
  <dcterms:modified xsi:type="dcterms:W3CDTF">2022-02-26T08:53:52Z</dcterms:modified>
</cp:coreProperties>
</file>