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cun\OneDrive\Documents\RTHS Board\RTHS Board 2024-25\Committees\Finance\"/>
    </mc:Choice>
  </mc:AlternateContent>
  <xr:revisionPtr revIDLastSave="0" documentId="8_{B256BA05-0CFA-4D34-9FF7-FAB4A671C387}" xr6:coauthVersionLast="47" xr6:coauthVersionMax="47" xr10:uidLastSave="{00000000-0000-0000-0000-000000000000}"/>
  <bookViews>
    <workbookView xWindow="1114" yWindow="1131" windowWidth="18086" windowHeight="10046" activeTab="1" xr2:uid="{216EBF7A-E4AD-43B3-BF2F-11D306B49D0E}"/>
  </bookViews>
  <sheets>
    <sheet name="Payment History" sheetId="1" r:id="rId1"/>
    <sheet name="Payments by Year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J12" i="2"/>
  <c r="J4" i="2"/>
  <c r="I4" i="2" l="1"/>
  <c r="H12" i="2" l="1"/>
  <c r="G5" i="2" l="1"/>
  <c r="F5" i="2" l="1"/>
  <c r="E12" i="2" l="1"/>
  <c r="D5" i="2" l="1"/>
  <c r="D14" i="2" l="1"/>
  <c r="E14" i="2"/>
  <c r="F14" i="2"/>
  <c r="G14" i="2"/>
  <c r="H14" i="2"/>
  <c r="I14" i="2"/>
  <c r="J14" i="2"/>
  <c r="C4" i="2"/>
  <c r="C14" i="2" s="1"/>
  <c r="B8" i="2" l="1"/>
  <c r="B14" i="2" s="1"/>
  <c r="B2" i="1" l="1"/>
  <c r="D2" i="1" l="1"/>
  <c r="B3" i="1"/>
  <c r="D3" i="1" s="1"/>
  <c r="E3" i="1" s="1"/>
  <c r="B4" i="1" l="1"/>
  <c r="B5" i="1" l="1"/>
  <c r="B6" i="1" l="1"/>
  <c r="B7" i="1" l="1"/>
  <c r="B10" i="1" l="1"/>
  <c r="D4" i="1"/>
  <c r="E4" i="1" s="1"/>
  <c r="D5" i="1"/>
  <c r="E5" i="1" s="1"/>
  <c r="D6" i="1"/>
  <c r="D7" i="1"/>
  <c r="E7" i="1" s="1"/>
  <c r="D10" i="1"/>
  <c r="C9" i="1"/>
  <c r="D9" i="1" s="1"/>
  <c r="B8" i="1"/>
  <c r="D8" i="1" s="1"/>
  <c r="E8" i="1" s="1"/>
  <c r="B9" i="1"/>
  <c r="E10" i="1" l="1"/>
  <c r="E9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Lightner</author>
  </authors>
  <commentList>
    <comment ref="I15" authorId="0" shapeId="0" xr:uid="{D94B96B8-E040-4D97-B1D9-A657BA4B577E}">
      <text>
        <r>
          <rPr>
            <b/>
            <sz val="9"/>
            <color indexed="81"/>
            <rFont val="Tahoma"/>
            <family val="2"/>
          </rPr>
          <t>Special One Time Grant</t>
        </r>
      </text>
    </comment>
  </commentList>
</comments>
</file>

<file path=xl/sharedStrings.xml><?xml version="1.0" encoding="utf-8"?>
<sst xmlns="http://schemas.openxmlformats.org/spreadsheetml/2006/main" count="38" uniqueCount="38">
  <si>
    <t>FY 21-22</t>
  </si>
  <si>
    <t>Average Monthly ADM</t>
  </si>
  <si>
    <t>Total Funding Received</t>
  </si>
  <si>
    <t>Average $/ADM</t>
  </si>
  <si>
    <t>FY 22-23</t>
  </si>
  <si>
    <t>FY 23-24</t>
  </si>
  <si>
    <t>FY 20-21</t>
  </si>
  <si>
    <t>FY 19-20</t>
  </si>
  <si>
    <t>FY 18-19</t>
  </si>
  <si>
    <t>FY 17-18</t>
  </si>
  <si>
    <t>FY 16-17</t>
  </si>
  <si>
    <t>FY 15-16</t>
  </si>
  <si>
    <t>% Increase</t>
  </si>
  <si>
    <t>FY</t>
  </si>
  <si>
    <t>July/August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</si>
  <si>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</si>
  <si>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</si>
  <si>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</si>
  <si>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</si>
  <si>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</si>
  <si>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</si>
  <si>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</si>
  <si>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</si>
  <si>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</si>
  <si>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</si>
  <si>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15/16</t>
  </si>
  <si>
    <t>FY 16/17</t>
  </si>
  <si>
    <t>FY 17/18</t>
  </si>
  <si>
    <t>FY 18/19</t>
  </si>
  <si>
    <t>FY 19/20</t>
  </si>
  <si>
    <t>FY 20/21</t>
  </si>
  <si>
    <t>FY 21/22</t>
  </si>
  <si>
    <t>FY 22/23</t>
  </si>
  <si>
    <t>FY 23/24</t>
  </si>
  <si>
    <t>Durham County Payment History</t>
  </si>
  <si>
    <t>Total Payments</t>
  </si>
  <si>
    <t>Special One-time Grant</t>
  </si>
  <si>
    <t>Total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</si>
</sst>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1" fontId="0" fillId="0" borderId="0" xfId="0" applyNumberForma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  <xf numFmtId="44" fontId="0" fillId="0" borderId="0" xfId="0" applyNumberFormat="1"/>
    <xf numFmtId="9" fontId="0" fillId="0" borderId="0" xfId="2" applyFont="1"/>
    <xf numFmtId="0" fontId="2" fillId="0" borderId="0" xfId="0" applyFont="1" applyAlignment="1">
      <alignment horizontal="center" wrapText="1"/>
    </xf>
    <xf numFmtId="43" fontId="0" fillId="0" borderId="0" xfId="3" applyFont="1"/>
    <xf numFmtId="43" fontId="0" fillId="0" borderId="1" xfId="3" applyFont="1" applyBorder="1"/>
    <xf numFmtId="43" fontId="4" fillId="0" borderId="0" xfId="3" applyFont="1"/>
    <xf numFmtId="43" fontId="0" fillId="0" borderId="0" xfId="3" applyFont="1" applyFill="1"/>
    <xf numFmtId="0" fontId="6" fillId="0" borderId="0" xfId="0" applyFont="1" applyAlignment="1">
      <alignment horizontal="center"/>
    </xf>
    <xf numFmtId="43" fontId="6" fillId="0" borderId="0" xfId="3" applyFont="1" applyAlignment="1">
      <alignment horizontal="center"/>
    </xf>
    <xf numFmtId="0" fontId="2" fillId="0" borderId="0" xfId="0" applyFont="1"/>
    <xf numFmtId="0" fontId="7" fillId="0" borderId="0" xfId="0" applyFont="1"/>
    <xf numFmtId="43" fontId="4" fillId="0" borderId="0" xfId="3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4C54-520E-4998-80DA-5A23CF4BA9FD}">
  <dimension ref="A1:G18"/>
  <sheetViews>
    <sheetView workbookViewId="0">
      <selection activeCell="F10" sqref="F10"/>
    </sheetView>
  </sheetViews>
  <sheetFormatPr defaultRowHeight="14.6" x14ac:dyDescent="0.4"/>
  <cols>
    <col min="2" max="2" width="9.15234375" customWidth="1"/>
    <col min="3" max="3" width="13.61328125" bestFit="1" customWidth="1"/>
    <col min="4" max="4" width="10.07421875" bestFit="1" customWidth="1"/>
    <col min="6" max="6" width="13.61328125" bestFit="1" customWidth="1"/>
  </cols>
  <sheetData>
    <row r="1" spans="1:7" s="1" customFormat="1" ht="46" customHeight="1" x14ac:dyDescent="0.4">
      <c r="A1" s="8" t="s">
        <v>13</v>
      </c>
      <c r="B1" s="8" t="s">
        <v>1</v>
      </c>
      <c r="C1" s="8" t="s">
        <v>2</v>
      </c>
      <c r="D1" s="8" t="s">
        <v>3</v>
      </c>
      <c r="E1" s="8" t="s">
        <v>12</v>
      </c>
    </row>
    <row r="2" spans="1:7" x14ac:dyDescent="0.4">
      <c r="A2" t="s">
        <v>11</v>
      </c>
      <c r="B2" s="2">
        <f>1908/12</f>
        <v>159</v>
      </c>
      <c r="C2" s="4">
        <v>502529.04</v>
      </c>
      <c r="D2" s="4">
        <f t="shared" ref="D2:D7" si="0">C2/B2</f>
        <v>3160.56</v>
      </c>
      <c r="E2" s="6"/>
    </row>
    <row r="3" spans="1:7" x14ac:dyDescent="0.4">
      <c r="A3" t="s">
        <v>10</v>
      </c>
      <c r="B3" s="2">
        <f>2124/12</f>
        <v>177</v>
      </c>
      <c r="C3" s="4">
        <v>570124.07999999996</v>
      </c>
      <c r="D3" s="4">
        <f t="shared" si="0"/>
        <v>3221.04</v>
      </c>
      <c r="E3" s="7">
        <f>(D3-D2)/D2</f>
        <v>1.9135849343154383E-2</v>
      </c>
    </row>
    <row r="4" spans="1:7" x14ac:dyDescent="0.4">
      <c r="A4" t="s">
        <v>9</v>
      </c>
      <c r="B4" s="2">
        <f>2292/12</f>
        <v>191</v>
      </c>
      <c r="C4" s="4">
        <v>644464.56000000006</v>
      </c>
      <c r="D4" s="4">
        <f t="shared" si="0"/>
        <v>3374.1600000000003</v>
      </c>
      <c r="E4" s="7">
        <f t="shared" ref="E4:E10" si="1">(D4-D3)/D3</f>
        <v>4.7537441323299415E-2</v>
      </c>
    </row>
    <row r="5" spans="1:7" x14ac:dyDescent="0.4">
      <c r="A5" t="s">
        <v>8</v>
      </c>
      <c r="B5" s="2">
        <f>2822/12</f>
        <v>235.16666666666666</v>
      </c>
      <c r="C5" s="4">
        <v>825942.96</v>
      </c>
      <c r="D5" s="4">
        <f t="shared" si="0"/>
        <v>3512.16</v>
      </c>
      <c r="E5" s="7">
        <f t="shared" si="1"/>
        <v>4.0899068212532759E-2</v>
      </c>
    </row>
    <row r="6" spans="1:7" x14ac:dyDescent="0.4">
      <c r="A6" t="s">
        <v>7</v>
      </c>
      <c r="B6" s="2">
        <f>2580/12</f>
        <v>215</v>
      </c>
      <c r="C6" s="4">
        <v>787545</v>
      </c>
      <c r="D6" s="4">
        <f t="shared" si="0"/>
        <v>3663</v>
      </c>
      <c r="E6" s="7">
        <f t="shared" si="1"/>
        <v>4.2947929479294836E-2</v>
      </c>
    </row>
    <row r="7" spans="1:7" x14ac:dyDescent="0.4">
      <c r="A7" t="s">
        <v>6</v>
      </c>
      <c r="B7" s="2">
        <f>3012/12</f>
        <v>251</v>
      </c>
      <c r="C7" s="4">
        <v>978618.88</v>
      </c>
      <c r="D7" s="4">
        <f t="shared" si="0"/>
        <v>3898.88</v>
      </c>
      <c r="E7" s="7">
        <f t="shared" si="1"/>
        <v>6.4395304395304429E-2</v>
      </c>
    </row>
    <row r="8" spans="1:7" x14ac:dyDescent="0.4">
      <c r="A8" t="s">
        <v>0</v>
      </c>
      <c r="B8" s="2">
        <f>2935/12</f>
        <v>244.58333333333334</v>
      </c>
      <c r="C8" s="4">
        <v>1038647.83</v>
      </c>
      <c r="D8" s="4">
        <f>C8/B8</f>
        <v>4246.6010085178868</v>
      </c>
      <c r="E8" s="7">
        <f>(D8-D7)/D7</f>
        <v>8.9184845011358829E-2</v>
      </c>
      <c r="F8" s="5"/>
      <c r="G8" s="6"/>
    </row>
    <row r="9" spans="1:7" x14ac:dyDescent="0.4">
      <c r="A9" t="s">
        <v>4</v>
      </c>
      <c r="B9" s="2">
        <f>3322/12</f>
        <v>276.83333333333331</v>
      </c>
      <c r="C9" s="4">
        <f>1359843.6-126746.92</f>
        <v>1233096.6800000002</v>
      </c>
      <c r="D9" s="4">
        <f t="shared" ref="D9:D10" si="2">C9/B9</f>
        <v>4454.2926429861536</v>
      </c>
      <c r="E9" s="7">
        <f t="shared" si="1"/>
        <v>4.8907734456728157E-2</v>
      </c>
    </row>
    <row r="10" spans="1:7" x14ac:dyDescent="0.4">
      <c r="A10" t="s">
        <v>5</v>
      </c>
      <c r="B10" s="2">
        <f>3341/12</f>
        <v>278.41666666666669</v>
      </c>
      <c r="C10" s="4">
        <v>1218740.08</v>
      </c>
      <c r="D10" s="4">
        <f t="shared" si="2"/>
        <v>4377.3962765639026</v>
      </c>
      <c r="E10" s="7">
        <f t="shared" si="1"/>
        <v>-1.7263429367025108E-2</v>
      </c>
      <c r="F10" s="6"/>
    </row>
    <row r="11" spans="1:7" x14ac:dyDescent="0.4">
      <c r="B11" s="2"/>
      <c r="C11" s="4"/>
      <c r="D11" s="4"/>
    </row>
    <row r="12" spans="1:7" x14ac:dyDescent="0.4">
      <c r="B12" s="2"/>
      <c r="C12" s="4"/>
      <c r="D12" s="4"/>
    </row>
    <row r="13" spans="1:7" x14ac:dyDescent="0.4">
      <c r="B13" s="2"/>
      <c r="C13" s="4"/>
      <c r="D13" s="4"/>
    </row>
    <row r="14" spans="1:7" x14ac:dyDescent="0.4">
      <c r="B14" s="2"/>
      <c r="C14" s="4"/>
    </row>
    <row r="15" spans="1:7" x14ac:dyDescent="0.4">
      <c r="B15" s="2"/>
      <c r="C15" s="4"/>
    </row>
    <row r="16" spans="1:7" x14ac:dyDescent="0.4">
      <c r="B16" s="2"/>
      <c r="C16" s="3"/>
    </row>
    <row r="17" spans="2:2" x14ac:dyDescent="0.4">
      <c r="B17" s="2"/>
    </row>
    <row r="18" spans="2:2" x14ac:dyDescent="0.4">
      <c r="B1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A968-AF25-4FA5-BFA5-BA1AA22A21B8}">
  <sheetPr>
    <pageSetUpPr fitToPage="1"/>
  </sheetPr>
  <dimension ref="A1:J16"/>
  <sheetViews>
    <sheetView tabSelected="1" topLeftCell="A3" workbookViewId="0">
      <selection sqref="A1:J16"/>
    </sheetView>
  </sheetViews>
  <sheetFormatPr defaultRowHeight="14.6" x14ac:dyDescent="0.4"/>
  <cols>
    <col min="1" max="1" width="20.4609375" style="15" customWidth="1"/>
    <col min="2" max="7" width="11.3828125" style="9" customWidth="1"/>
    <col min="8" max="10" width="12.53515625" style="9" bestFit="1" customWidth="1"/>
  </cols>
  <sheetData>
    <row r="1" spans="1:10" ht="18.45" x14ac:dyDescent="0.5">
      <c r="A1" s="16" t="s">
        <v>34</v>
      </c>
    </row>
    <row r="2" spans="1:10" s="13" customFormat="1" ht="24" customHeight="1" x14ac:dyDescent="0.4">
      <c r="B2" s="14" t="s">
        <v>25</v>
      </c>
      <c r="C2" s="14" t="s">
        <v>26</v>
      </c>
      <c r="D2" s="14" t="s">
        <v>27</v>
      </c>
      <c r="E2" s="14" t="s">
        <v>28</v>
      </c>
      <c r="F2" s="14" t="s">
        <v>29</v>
      </c>
      <c r="G2" s="14" t="s">
        <v>30</v>
      </c>
      <c r="H2" s="14" t="s">
        <v>31</v>
      </c>
      <c r="I2" s="14" t="s">
        <v>32</v>
      </c>
      <c r="J2" s="14" t="s">
        <v>33</v>
      </c>
    </row>
    <row r="3" spans="1:10" x14ac:dyDescent="0.4">
      <c r="A3" t="s">
        <v>14</v>
      </c>
      <c r="B3" s="9">
        <v>81020.800000000003</v>
      </c>
      <c r="C3" s="9">
        <v>94759.26</v>
      </c>
      <c r="D3" s="9">
        <v>107911.67999999999</v>
      </c>
      <c r="E3" s="9">
        <v>138414.32</v>
      </c>
      <c r="F3" s="9">
        <v>133780.5</v>
      </c>
      <c r="G3" s="9">
        <v>162005.1</v>
      </c>
      <c r="H3" s="9">
        <v>175152</v>
      </c>
      <c r="I3" s="9">
        <v>198100</v>
      </c>
      <c r="J3" s="9">
        <v>221200</v>
      </c>
    </row>
    <row r="4" spans="1:10" x14ac:dyDescent="0.4">
      <c r="A4" t="s">
        <v>15</v>
      </c>
      <c r="B4" s="9">
        <v>40510.400000000001</v>
      </c>
      <c r="C4" s="9">
        <f>47379.63-413.13</f>
        <v>46966.5</v>
      </c>
      <c r="D4" s="9">
        <v>53955.839999999997</v>
      </c>
      <c r="E4" s="9">
        <v>69207.16</v>
      </c>
      <c r="F4" s="9">
        <v>66890.25</v>
      </c>
      <c r="G4" s="9">
        <v>80991.95</v>
      </c>
      <c r="I4" s="9">
        <f>99050+4010.11</f>
        <v>103060.11</v>
      </c>
      <c r="J4" s="9">
        <f>110600-1629.99</f>
        <v>108970.01</v>
      </c>
    </row>
    <row r="5" spans="1:10" x14ac:dyDescent="0.4">
      <c r="A5" t="s">
        <v>16</v>
      </c>
      <c r="B5" s="9">
        <v>44191.32</v>
      </c>
      <c r="C5" s="9">
        <v>47241.919999999998</v>
      </c>
      <c r="D5" s="9">
        <f>53705.38-751.38</f>
        <v>52954</v>
      </c>
      <c r="E5" s="11">
        <v>66327</v>
      </c>
      <c r="F5" s="11">
        <f>65628.75-3784.5</f>
        <v>61844.25</v>
      </c>
      <c r="G5" s="11">
        <f>80530.84-1404.53</f>
        <v>79126.31</v>
      </c>
      <c r="H5" s="11">
        <v>153420.66</v>
      </c>
      <c r="I5" s="11">
        <v>105825.02</v>
      </c>
      <c r="J5" s="9">
        <v>110665.55</v>
      </c>
    </row>
    <row r="6" spans="1:10" x14ac:dyDescent="0.4">
      <c r="A6" t="s">
        <v>17</v>
      </c>
      <c r="B6" s="9">
        <v>41812.230000000003</v>
      </c>
      <c r="C6" s="9">
        <v>47241.919999999998</v>
      </c>
      <c r="D6" s="9">
        <v>53705.38</v>
      </c>
      <c r="E6" s="9">
        <v>68487.12</v>
      </c>
      <c r="F6" s="9">
        <v>65628.75</v>
      </c>
      <c r="G6" s="9">
        <v>80530.84</v>
      </c>
      <c r="H6" s="9">
        <v>85425.45</v>
      </c>
      <c r="I6" s="11">
        <v>104450.23999999999</v>
      </c>
      <c r="J6" s="9">
        <v>112017.9</v>
      </c>
    </row>
    <row r="7" spans="1:10" x14ac:dyDescent="0.4">
      <c r="A7" t="s">
        <v>18</v>
      </c>
      <c r="B7" s="9">
        <v>41506.949999999997</v>
      </c>
      <c r="C7" s="9">
        <v>48852.44</v>
      </c>
      <c r="D7" s="9">
        <v>53705.38</v>
      </c>
      <c r="E7" s="9">
        <v>68487.12</v>
      </c>
      <c r="F7" s="9">
        <v>65628.75</v>
      </c>
      <c r="G7" s="9">
        <v>80530.84</v>
      </c>
      <c r="H7" s="9">
        <v>85262.26</v>
      </c>
      <c r="I7" s="11">
        <v>100914.2</v>
      </c>
      <c r="J7" s="9">
        <v>111619.26</v>
      </c>
    </row>
    <row r="8" spans="1:10" x14ac:dyDescent="0.4">
      <c r="A8" t="s">
        <v>19</v>
      </c>
      <c r="B8" s="9">
        <f>41506.95+2593.29</f>
        <v>44100.24</v>
      </c>
      <c r="C8" s="9">
        <v>47510.34</v>
      </c>
      <c r="D8" s="9">
        <v>53705.38</v>
      </c>
      <c r="E8" s="9">
        <v>68487.12</v>
      </c>
      <c r="F8" s="9">
        <v>65628.75</v>
      </c>
      <c r="G8" s="9">
        <v>80530.84</v>
      </c>
      <c r="H8" s="12">
        <v>85509.9</v>
      </c>
      <c r="I8" s="9">
        <v>101007.36</v>
      </c>
      <c r="J8" s="9">
        <v>111619.26</v>
      </c>
    </row>
    <row r="9" spans="1:10" x14ac:dyDescent="0.4">
      <c r="A9" t="s">
        <v>20</v>
      </c>
      <c r="B9" s="9">
        <v>41877.42</v>
      </c>
      <c r="C9" s="9">
        <v>47510.34</v>
      </c>
      <c r="D9" s="9">
        <v>53705.38</v>
      </c>
      <c r="E9" s="9">
        <v>68487.12</v>
      </c>
      <c r="F9" s="9">
        <v>65628.75</v>
      </c>
      <c r="G9" s="9">
        <v>80530.84</v>
      </c>
      <c r="H9" s="9">
        <v>86894.58</v>
      </c>
      <c r="I9" s="9">
        <v>103559.82</v>
      </c>
      <c r="J9" s="9">
        <v>111619.26</v>
      </c>
    </row>
    <row r="10" spans="1:10" x14ac:dyDescent="0.4">
      <c r="A10" t="s">
        <v>21</v>
      </c>
      <c r="B10" s="9">
        <v>41877.42</v>
      </c>
      <c r="C10" s="9">
        <v>47510.34</v>
      </c>
      <c r="D10" s="9">
        <v>53705.38</v>
      </c>
      <c r="E10" s="9">
        <v>68487.12</v>
      </c>
      <c r="F10" s="9">
        <v>65628.75</v>
      </c>
      <c r="G10" s="9">
        <v>83593.039999999994</v>
      </c>
      <c r="H10" s="9">
        <v>90918.42</v>
      </c>
      <c r="I10" s="9">
        <v>103352.34</v>
      </c>
      <c r="J10" s="9">
        <v>111619.26</v>
      </c>
    </row>
    <row r="11" spans="1:10" x14ac:dyDescent="0.4">
      <c r="A11" t="s">
        <v>22</v>
      </c>
      <c r="B11" s="9">
        <v>41877.42</v>
      </c>
      <c r="C11" s="9">
        <v>47510.34</v>
      </c>
      <c r="D11" s="9">
        <v>53705.38</v>
      </c>
      <c r="E11" s="9">
        <v>68487.12</v>
      </c>
      <c r="F11" s="9">
        <v>65628.75</v>
      </c>
      <c r="G11" s="9">
        <v>83593.039999999994</v>
      </c>
      <c r="H11" s="9">
        <v>94146.66</v>
      </c>
      <c r="I11" s="9">
        <v>105415.75</v>
      </c>
      <c r="J11" s="9">
        <v>111619.26</v>
      </c>
    </row>
    <row r="12" spans="1:10" x14ac:dyDescent="0.4">
      <c r="A12" t="s">
        <v>23</v>
      </c>
      <c r="B12" s="9">
        <v>41877.42</v>
      </c>
      <c r="C12" s="9">
        <v>47510.34</v>
      </c>
      <c r="D12" s="9">
        <v>53705.38</v>
      </c>
      <c r="E12" s="9">
        <f>69072.48+2926.8</f>
        <v>71999.28</v>
      </c>
      <c r="F12" s="9">
        <v>65628.75</v>
      </c>
      <c r="G12" s="9">
        <v>83593.039999999994</v>
      </c>
      <c r="H12" s="9">
        <f>87141.6+10</f>
        <v>87151.6</v>
      </c>
      <c r="I12" s="9">
        <v>102304.64</v>
      </c>
      <c r="J12" s="9">
        <f>109733.97-3110.87</f>
        <v>106623.1</v>
      </c>
    </row>
    <row r="13" spans="1:10" x14ac:dyDescent="0.4">
      <c r="A13" t="s">
        <v>24</v>
      </c>
      <c r="B13" s="9">
        <v>41877.42</v>
      </c>
      <c r="C13" s="9">
        <v>47510.34</v>
      </c>
      <c r="D13" s="9">
        <v>53705.38</v>
      </c>
      <c r="E13" s="9">
        <v>69072.479999999996</v>
      </c>
      <c r="F13" s="9">
        <v>65628.75</v>
      </c>
      <c r="G13" s="9">
        <v>83593.039999999994</v>
      </c>
      <c r="H13" s="9">
        <v>94766.3</v>
      </c>
      <c r="I13" s="9">
        <v>105107.2</v>
      </c>
      <c r="J13" s="9">
        <v>1167.22</v>
      </c>
    </row>
    <row r="14" spans="1:10" x14ac:dyDescent="0.4">
      <c r="A14" t="s">
        <v>35</v>
      </c>
      <c r="B14" s="10">
        <f>SUM(B3:B13)</f>
        <v>502529.03999999992</v>
      </c>
      <c r="C14" s="10">
        <f t="shared" ref="C14:J14" si="0">SUM(C3:C13)</f>
        <v>570124.07999999984</v>
      </c>
      <c r="D14" s="10">
        <f t="shared" si="0"/>
        <v>644464.55999999994</v>
      </c>
      <c r="E14" s="10">
        <f t="shared" si="0"/>
        <v>825942.96</v>
      </c>
      <c r="F14" s="10">
        <f t="shared" si="0"/>
        <v>787545</v>
      </c>
      <c r="G14" s="10">
        <f t="shared" si="0"/>
        <v>978618.88</v>
      </c>
      <c r="H14" s="10">
        <f t="shared" si="0"/>
        <v>1038647.8300000001</v>
      </c>
      <c r="I14" s="10">
        <f t="shared" si="0"/>
        <v>1233096.68</v>
      </c>
      <c r="J14" s="10">
        <f t="shared" si="0"/>
        <v>1218740.08</v>
      </c>
    </row>
    <row r="15" spans="1:10" ht="23.5" customHeight="1" x14ac:dyDescent="0.4">
      <c r="A15" t="s">
        <v>36</v>
      </c>
      <c r="I15" s="17">
        <v>126746.92</v>
      </c>
    </row>
    <row r="16" spans="1:10" x14ac:dyDescent="0.4">
      <c r="A16" t="s">
        <v>37</v>
      </c>
      <c r="I16" s="10">
        <f>SUM(I14:I15)</f>
        <v>1359843.5999999999</v>
      </c>
    </row>
  </sheetData>
  <phoneticPr fontId="3" type="noConversion"/>
  <pageMargins left="0.7" right="0.7" top="0.75" bottom="0.75" header="0.3" footer="0.3"/>
  <pageSetup scale="9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History</vt:lpstr>
      <vt:lpstr>Payments by Year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Lightner</dc:creator>
  <cp:lastModifiedBy>Elizabeth Kolb Cunningham</cp:lastModifiedBy>
  <dcterms:created xsi:type="dcterms:W3CDTF">2024-08-02T15:47:04Z</dcterms:created>
  <dcterms:modified xsi:type="dcterms:W3CDTF">2024-08-19T16:59:02Z</dcterms:modified>
</cp:coreProperties>
</file>