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H:\Trustees FY2024\March 26, 2024 Finance\"/>
    </mc:Choice>
  </mc:AlternateContent>
  <xr:revisionPtr revIDLastSave="0" documentId="8_{7B980B8B-D2C1-4B6A-9B28-89544BFC7250}" xr6:coauthVersionLast="36" xr6:coauthVersionMax="36" xr10:uidLastSave="{00000000-0000-0000-0000-000000000000}"/>
  <bookViews>
    <workbookView xWindow="0" yWindow="0" windowWidth="19200" windowHeight="8150" firstSheet="2" activeTab="2" xr2:uid="{00000000-000D-0000-FFFF-FFFF00000000}"/>
  </bookViews>
  <sheets>
    <sheet name="Summary of Ratios with GASB" sheetId="1" r:id="rId1"/>
    <sheet name="Graph-Ratios with GASB" sheetId="3" r:id="rId2"/>
    <sheet name="Summary of Ratios without GASB" sheetId="2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6" i="1" l="1"/>
  <c r="Z46" i="1"/>
  <c r="V46" i="1"/>
  <c r="R46" i="1"/>
  <c r="L46" i="1"/>
  <c r="N46" i="1" s="1"/>
  <c r="H46" i="1"/>
  <c r="J46" i="1" s="1"/>
  <c r="F46" i="1"/>
  <c r="AB33" i="1"/>
  <c r="X33" i="1"/>
  <c r="T33" i="1"/>
  <c r="P33" i="1"/>
  <c r="L33" i="1"/>
  <c r="H33" i="1"/>
  <c r="D33" i="1"/>
  <c r="AB32" i="1"/>
  <c r="X32" i="1"/>
  <c r="Z32" i="1" s="1"/>
  <c r="T32" i="1"/>
  <c r="P32" i="1"/>
  <c r="R32" i="1" s="1"/>
  <c r="L32" i="1"/>
  <c r="H32" i="1"/>
  <c r="J32" i="1" s="1"/>
  <c r="D32" i="1"/>
  <c r="AZ27" i="1"/>
  <c r="AV27" i="1"/>
  <c r="AR27" i="1"/>
  <c r="AN27" i="1"/>
  <c r="AJ27" i="1"/>
  <c r="AF27" i="1"/>
  <c r="AB27" i="1"/>
  <c r="X27" i="1"/>
  <c r="T27" i="1"/>
  <c r="P27" i="1"/>
  <c r="L27" i="1"/>
  <c r="H27" i="1"/>
  <c r="D27" i="1"/>
  <c r="AZ26" i="1"/>
  <c r="AV26" i="1"/>
  <c r="AX26" i="1" s="1"/>
  <c r="AR26" i="1"/>
  <c r="AN26" i="1"/>
  <c r="AJ26" i="1"/>
  <c r="AL26" i="1" s="1"/>
  <c r="AF26" i="1"/>
  <c r="AB26" i="1"/>
  <c r="X26" i="1"/>
  <c r="Z26" i="1" s="1"/>
  <c r="T26" i="1"/>
  <c r="V26" i="1" s="1"/>
  <c r="P26" i="1"/>
  <c r="R26" i="1" s="1"/>
  <c r="L26" i="1"/>
  <c r="H26" i="1"/>
  <c r="D26" i="1"/>
  <c r="F26" i="1" s="1"/>
  <c r="AZ23" i="1"/>
  <c r="AV23" i="1"/>
  <c r="AR23" i="1"/>
  <c r="AN23" i="1"/>
  <c r="AJ23" i="1"/>
  <c r="AF23" i="1"/>
  <c r="AB23" i="1"/>
  <c r="X23" i="1"/>
  <c r="T23" i="1"/>
  <c r="P23" i="1"/>
  <c r="L23" i="1"/>
  <c r="H23" i="1"/>
  <c r="D23" i="1"/>
  <c r="AZ22" i="1"/>
  <c r="AV22" i="1"/>
  <c r="AR22" i="1"/>
  <c r="AN22" i="1"/>
  <c r="AJ22" i="1"/>
  <c r="AF22" i="1"/>
  <c r="AH22" i="1" s="1"/>
  <c r="AB22" i="1"/>
  <c r="X22" i="1"/>
  <c r="Z22" i="1" s="1"/>
  <c r="T22" i="1"/>
  <c r="P22" i="1"/>
  <c r="L22" i="1"/>
  <c r="N22" i="1" s="1"/>
  <c r="H22" i="1"/>
  <c r="D22" i="1"/>
  <c r="AZ19" i="1"/>
  <c r="AV19" i="1"/>
  <c r="AR19" i="1"/>
  <c r="AN19" i="1"/>
  <c r="AJ19" i="1"/>
  <c r="AF19" i="1"/>
  <c r="AB19" i="1"/>
  <c r="X19" i="1"/>
  <c r="T19" i="1"/>
  <c r="P19" i="1"/>
  <c r="L19" i="1"/>
  <c r="H19" i="1"/>
  <c r="D19" i="1"/>
  <c r="AZ18" i="1"/>
  <c r="AV18" i="1"/>
  <c r="AR18" i="1"/>
  <c r="AN18" i="1"/>
  <c r="AJ18" i="1"/>
  <c r="AF18" i="1"/>
  <c r="AB18" i="1"/>
  <c r="X18" i="1"/>
  <c r="T18" i="1"/>
  <c r="P18" i="1"/>
  <c r="L18" i="1"/>
  <c r="N18" i="1" s="1"/>
  <c r="H18" i="1"/>
  <c r="D18" i="1"/>
  <c r="AZ15" i="1"/>
  <c r="AV15" i="1"/>
  <c r="AR15" i="1"/>
  <c r="AN15" i="1"/>
  <c r="AJ15" i="1"/>
  <c r="AF15" i="1"/>
  <c r="AB15" i="1"/>
  <c r="X15" i="1"/>
  <c r="T15" i="1"/>
  <c r="P15" i="1"/>
  <c r="L15" i="1"/>
  <c r="H15" i="1"/>
  <c r="D15" i="1"/>
  <c r="AZ14" i="1"/>
  <c r="AV14" i="1"/>
  <c r="AX14" i="1" s="1"/>
  <c r="AR14" i="1"/>
  <c r="AN14" i="1"/>
  <c r="AP14" i="1" s="1"/>
  <c r="AJ14" i="1"/>
  <c r="AF14" i="1"/>
  <c r="AB14" i="1"/>
  <c r="X14" i="1"/>
  <c r="T14" i="1"/>
  <c r="P14" i="1"/>
  <c r="L14" i="1"/>
  <c r="H14" i="1"/>
  <c r="D14" i="1"/>
  <c r="AZ11" i="1"/>
  <c r="AV11" i="1"/>
  <c r="AR11" i="1"/>
  <c r="AN11" i="1"/>
  <c r="AJ11" i="1"/>
  <c r="AF11" i="1"/>
  <c r="AB11" i="1"/>
  <c r="X11" i="1"/>
  <c r="T11" i="1"/>
  <c r="P11" i="1"/>
  <c r="L11" i="1"/>
  <c r="H11" i="1"/>
  <c r="D11" i="1"/>
  <c r="F10" i="1" s="1"/>
  <c r="AZ10" i="1"/>
  <c r="AV10" i="1"/>
  <c r="AR10" i="1"/>
  <c r="AT10" i="1" s="1"/>
  <c r="AN10" i="1"/>
  <c r="AJ10" i="1"/>
  <c r="AF10" i="1"/>
  <c r="AD10" i="1"/>
  <c r="AB10" i="1"/>
  <c r="X10" i="1"/>
  <c r="T10" i="1"/>
  <c r="P10" i="1"/>
  <c r="L10" i="1"/>
  <c r="N10" i="1" s="1"/>
  <c r="H10" i="1"/>
  <c r="D10" i="1"/>
  <c r="AE46" i="2"/>
  <c r="AA46" i="2"/>
  <c r="W46" i="2"/>
  <c r="S46" i="2"/>
  <c r="O46" i="2"/>
  <c r="I46" i="2"/>
  <c r="K46" i="2" s="1"/>
  <c r="F46" i="2"/>
  <c r="AC33" i="2"/>
  <c r="Y33" i="2"/>
  <c r="U33" i="2"/>
  <c r="Q33" i="2"/>
  <c r="M33" i="2"/>
  <c r="I33" i="2"/>
  <c r="D33" i="2"/>
  <c r="AC32" i="2"/>
  <c r="Y32" i="2"/>
  <c r="U32" i="2"/>
  <c r="W32" i="2" s="1"/>
  <c r="Q32" i="2"/>
  <c r="S32" i="2" s="1"/>
  <c r="M32" i="2"/>
  <c r="I32" i="2"/>
  <c r="D32" i="2"/>
  <c r="BA27" i="2"/>
  <c r="AW27" i="2"/>
  <c r="AS27" i="2"/>
  <c r="AO27" i="2"/>
  <c r="AK27" i="2"/>
  <c r="AG27" i="2"/>
  <c r="AC27" i="2"/>
  <c r="Y27" i="2"/>
  <c r="U27" i="2"/>
  <c r="Q27" i="2"/>
  <c r="M27" i="2"/>
  <c r="I27" i="2"/>
  <c r="K26" i="2" s="1"/>
  <c r="D27" i="2"/>
  <c r="BA26" i="2"/>
  <c r="AW26" i="2"/>
  <c r="AS26" i="2"/>
  <c r="AO26" i="2"/>
  <c r="AK26" i="2"/>
  <c r="AM26" i="2" s="1"/>
  <c r="AG26" i="2"/>
  <c r="AI26" i="2" s="1"/>
  <c r="AC26" i="2"/>
  <c r="AE26" i="2" s="1"/>
  <c r="Y26" i="2"/>
  <c r="U26" i="2"/>
  <c r="Q26" i="2"/>
  <c r="M26" i="2"/>
  <c r="I26" i="2"/>
  <c r="D26" i="2"/>
  <c r="BA23" i="2"/>
  <c r="AW23" i="2"/>
  <c r="AS23" i="2"/>
  <c r="AO23" i="2"/>
  <c r="AK23" i="2"/>
  <c r="AG23" i="2"/>
  <c r="AC23" i="2"/>
  <c r="Y23" i="2"/>
  <c r="AA22" i="2" s="1"/>
  <c r="U23" i="2"/>
  <c r="Q23" i="2"/>
  <c r="M23" i="2"/>
  <c r="I23" i="2"/>
  <c r="D23" i="2"/>
  <c r="BA22" i="2"/>
  <c r="AW22" i="2"/>
  <c r="AY22" i="2" s="1"/>
  <c r="AS22" i="2"/>
  <c r="AU22" i="2" s="1"/>
  <c r="AQ22" i="2"/>
  <c r="AO22" i="2"/>
  <c r="AK22" i="2"/>
  <c r="AG22" i="2"/>
  <c r="AC22" i="2"/>
  <c r="Y22" i="2"/>
  <c r="U22" i="2"/>
  <c r="Q22" i="2"/>
  <c r="S22" i="2" s="1"/>
  <c r="M22" i="2"/>
  <c r="O22" i="2" s="1"/>
  <c r="K22" i="2"/>
  <c r="I22" i="2"/>
  <c r="D22" i="2"/>
  <c r="BA19" i="2"/>
  <c r="AW19" i="2"/>
  <c r="AS19" i="2"/>
  <c r="AO19" i="2"/>
  <c r="AK19" i="2"/>
  <c r="AG19" i="2"/>
  <c r="AC19" i="2"/>
  <c r="Y19" i="2"/>
  <c r="U19" i="2"/>
  <c r="Q19" i="2"/>
  <c r="M19" i="2"/>
  <c r="I19" i="2"/>
  <c r="D19" i="2"/>
  <c r="BA18" i="2"/>
  <c r="AW18" i="2"/>
  <c r="AS18" i="2"/>
  <c r="AO18" i="2"/>
  <c r="AK18" i="2"/>
  <c r="AG18" i="2"/>
  <c r="AI18" i="2" s="1"/>
  <c r="AC18" i="2"/>
  <c r="Y18" i="2"/>
  <c r="U18" i="2"/>
  <c r="Q18" i="2"/>
  <c r="M18" i="2"/>
  <c r="I18" i="2"/>
  <c r="D18" i="2"/>
  <c r="BA15" i="2"/>
  <c r="AW15" i="2"/>
  <c r="AY14" i="2" s="1"/>
  <c r="AS15" i="2"/>
  <c r="AO15" i="2"/>
  <c r="AK15" i="2"/>
  <c r="AG15" i="2"/>
  <c r="AC15" i="2"/>
  <c r="Y15" i="2"/>
  <c r="U15" i="2"/>
  <c r="Q15" i="2"/>
  <c r="M15" i="2"/>
  <c r="I15" i="2"/>
  <c r="D15" i="2"/>
  <c r="BA14" i="2"/>
  <c r="BC14" i="2" s="1"/>
  <c r="AW14" i="2"/>
  <c r="AS14" i="2"/>
  <c r="AO14" i="2"/>
  <c r="AQ14" i="2" s="1"/>
  <c r="AK14" i="2"/>
  <c r="AM14" i="2" s="1"/>
  <c r="AG14" i="2"/>
  <c r="AC14" i="2"/>
  <c r="Y14" i="2"/>
  <c r="U14" i="2"/>
  <c r="W14" i="2" s="1"/>
  <c r="Q14" i="2"/>
  <c r="M14" i="2"/>
  <c r="I14" i="2"/>
  <c r="K14" i="2" s="1"/>
  <c r="D14" i="2"/>
  <c r="BA11" i="2"/>
  <c r="AW11" i="2"/>
  <c r="AS11" i="2"/>
  <c r="AO11" i="2"/>
  <c r="AK11" i="2"/>
  <c r="AG11" i="2"/>
  <c r="AC11" i="2"/>
  <c r="Y11" i="2"/>
  <c r="U11" i="2"/>
  <c r="Q11" i="2"/>
  <c r="M11" i="2"/>
  <c r="I11" i="2"/>
  <c r="D11" i="2"/>
  <c r="BA10" i="2"/>
  <c r="AW10" i="2"/>
  <c r="AS10" i="2"/>
  <c r="AO10" i="2"/>
  <c r="AK10" i="2"/>
  <c r="AG10" i="2"/>
  <c r="AC10" i="2"/>
  <c r="Y10" i="2"/>
  <c r="U10" i="2"/>
  <c r="Q10" i="2"/>
  <c r="M10" i="2"/>
  <c r="I10" i="2"/>
  <c r="D10" i="2"/>
  <c r="N26" i="1" l="1"/>
  <c r="AP10" i="1"/>
  <c r="AQ18" i="2"/>
  <c r="AE22" i="2"/>
  <c r="F14" i="1"/>
  <c r="AL14" i="1"/>
  <c r="AT22" i="1"/>
  <c r="AE10" i="2"/>
  <c r="F18" i="2"/>
  <c r="V18" i="1"/>
  <c r="AX22" i="1"/>
  <c r="O14" i="2"/>
  <c r="AM18" i="2"/>
  <c r="BB18" i="1"/>
  <c r="AI10" i="2"/>
  <c r="AE14" i="2"/>
  <c r="O18" i="2"/>
  <c r="AU18" i="2"/>
  <c r="F22" i="2"/>
  <c r="S26" i="2"/>
  <c r="AY26" i="2"/>
  <c r="AD18" i="1"/>
  <c r="J18" i="1"/>
  <c r="R22" i="1"/>
  <c r="AQ10" i="2"/>
  <c r="AI14" i="2"/>
  <c r="AE18" i="2"/>
  <c r="AM22" i="2"/>
  <c r="O32" i="2"/>
  <c r="Z10" i="1"/>
  <c r="N14" i="1"/>
  <c r="AH18" i="1"/>
  <c r="AQ26" i="2"/>
  <c r="AH26" i="1"/>
  <c r="AA26" i="2"/>
  <c r="AL10" i="1"/>
  <c r="R14" i="1"/>
  <c r="AT14" i="1"/>
  <c r="F18" i="1"/>
  <c r="N32" i="1"/>
  <c r="F26" i="2"/>
  <c r="AA32" i="2"/>
  <c r="Z18" i="1"/>
  <c r="S14" i="2"/>
  <c r="W22" i="2"/>
  <c r="J10" i="1"/>
  <c r="AD14" i="1"/>
  <c r="AD26" i="1"/>
  <c r="AE32" i="2"/>
  <c r="AH10" i="1"/>
  <c r="O10" i="2"/>
  <c r="AU10" i="2"/>
  <c r="F14" i="2"/>
  <c r="AU26" i="2"/>
  <c r="F32" i="2"/>
  <c r="AP18" i="1"/>
  <c r="AT26" i="1"/>
  <c r="F32" i="1"/>
  <c r="BB10" i="1"/>
  <c r="R18" i="1"/>
  <c r="F22" i="1"/>
  <c r="W10" i="2"/>
  <c r="BC10" i="2"/>
  <c r="AA18" i="2"/>
  <c r="AX18" i="1"/>
  <c r="AL22" i="1"/>
  <c r="J14" i="1"/>
  <c r="K10" i="2"/>
  <c r="AY18" i="2"/>
  <c r="BC22" i="2"/>
  <c r="BC26" i="2"/>
  <c r="BB14" i="1"/>
  <c r="W18" i="2"/>
  <c r="AU14" i="2"/>
  <c r="BC18" i="2"/>
  <c r="O26" i="2"/>
  <c r="R10" i="1"/>
  <c r="V10" i="1"/>
  <c r="AL18" i="1"/>
  <c r="AD32" i="1"/>
  <c r="S10" i="2"/>
  <c r="AA10" i="2"/>
  <c r="AA14" i="2"/>
  <c r="AI22" i="2"/>
  <c r="AH14" i="1"/>
  <c r="V22" i="1"/>
  <c r="AD22" i="1"/>
  <c r="F10" i="2"/>
  <c r="AY10" i="2"/>
  <c r="AX10" i="1"/>
  <c r="BB22" i="1"/>
  <c r="J26" i="1"/>
  <c r="BB26" i="1"/>
  <c r="K18" i="2"/>
  <c r="W26" i="2"/>
  <c r="AT18" i="1"/>
  <c r="Z14" i="1"/>
  <c r="J22" i="1"/>
  <c r="AM10" i="2"/>
  <c r="S18" i="2"/>
  <c r="K32" i="2"/>
  <c r="V14" i="1"/>
  <c r="AP22" i="1"/>
  <c r="AP26" i="1"/>
  <c r="V32" i="1"/>
</calcChain>
</file>

<file path=xl/sharedStrings.xml><?xml version="1.0" encoding="utf-8"?>
<sst xmlns="http://schemas.openxmlformats.org/spreadsheetml/2006/main" count="240" uniqueCount="58">
  <si>
    <t>Fitchburg State University</t>
  </si>
  <si>
    <t>Ratios with GASB</t>
  </si>
  <si>
    <t xml:space="preserve">Per FSU Financial Statements </t>
  </si>
  <si>
    <t>These calculations includes the impact of GASB 68 (Pensions) , GASB 75 (OPEB), GASB 87(Leases) and GASB 96 -(Subscriptions based IT assets)</t>
  </si>
  <si>
    <t>FY23</t>
  </si>
  <si>
    <t>FY22</t>
  </si>
  <si>
    <t>FY21</t>
  </si>
  <si>
    <t>FY20</t>
  </si>
  <si>
    <t>FY19</t>
  </si>
  <si>
    <t>FY18</t>
  </si>
  <si>
    <t>FY17</t>
  </si>
  <si>
    <t>FY16</t>
  </si>
  <si>
    <t>FY15</t>
  </si>
  <si>
    <t>FY14</t>
  </si>
  <si>
    <t>FY13</t>
  </si>
  <si>
    <t>FY12</t>
  </si>
  <si>
    <t>FY11</t>
  </si>
  <si>
    <t>(In thousands)</t>
  </si>
  <si>
    <t>Ratio Description</t>
  </si>
  <si>
    <t>Formula</t>
  </si>
  <si>
    <t>Calculation</t>
  </si>
  <si>
    <t>Ratio</t>
  </si>
  <si>
    <t>Primary</t>
  </si>
  <si>
    <t>Unrestricted &amp; Restricted Expendable Net Position</t>
  </si>
  <si>
    <t>Total Operating Expenses plus Interest Expense</t>
  </si>
  <si>
    <t>Viability</t>
  </si>
  <si>
    <t>Total Long-Term Debt</t>
  </si>
  <si>
    <t>Return on Net Assets</t>
  </si>
  <si>
    <t>Increase/(Decrease) in Net Position</t>
  </si>
  <si>
    <t>Beginning of Year Net Position</t>
  </si>
  <si>
    <t xml:space="preserve"> </t>
  </si>
  <si>
    <t>Net Operating Revenues</t>
  </si>
  <si>
    <t>Revenue/(Loss) before Capital Grants</t>
  </si>
  <si>
    <t>Adjusted Total Revenues</t>
  </si>
  <si>
    <t>0`</t>
  </si>
  <si>
    <t xml:space="preserve">Debt Burden </t>
  </si>
  <si>
    <t>Annual Debt Service</t>
  </si>
  <si>
    <t>Total Expenses</t>
  </si>
  <si>
    <t>Measures significance of permanently restricted net assets in relation to operating size.  Improving trend shows an improved capital base</t>
  </si>
  <si>
    <t>Secondary Reserve Ratio</t>
  </si>
  <si>
    <t>Non Expendable Net Assets</t>
  </si>
  <si>
    <t>Total Expenditures</t>
  </si>
  <si>
    <t>Notes:</t>
  </si>
  <si>
    <t>And does not include FSUF - ie Component unit</t>
  </si>
  <si>
    <t>Physical Asset Reinvestment Ratio -wo GASB</t>
  </si>
  <si>
    <t>Calculates the extent capital renewal is occuring compared with physical usage (depreciation).  A ratio above 1:1 indicates increasing investment in plant.</t>
  </si>
  <si>
    <t xml:space="preserve">Substantially less than 1:1 indicates consistent under investment in plant facilities. </t>
  </si>
  <si>
    <t>(A)</t>
  </si>
  <si>
    <t>Additions to capital assets - per cash flow stmt (includes gifts)- does not include GASB Lease and SBITA assets</t>
  </si>
  <si>
    <t>Depreciation Expense</t>
  </si>
  <si>
    <t>add capital gifts, DCAM payments &amp; acquisitions through capital leases to CF amount from schedule of non cash investing activiies</t>
  </si>
  <si>
    <t>Physical Asset Reinvestment Ratio</t>
  </si>
  <si>
    <t>Ratios included in MD&amp;A without GASB</t>
  </si>
  <si>
    <t>These calculations exclude the impact of GASB 68 (Pensions) and GASB 75 (OPEB) and GASB 87(Leases) and GASB 96(SBITA)</t>
  </si>
  <si>
    <t>These calculations exclude the impact of GASB 68 (Pensions) and GASB 75 (OPEB) and GASB 87 (Leases)</t>
  </si>
  <si>
    <t>Additions to capital assets - per cash flow stmt (includes gifts)</t>
  </si>
  <si>
    <t>Debt Burden</t>
  </si>
  <si>
    <t>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</si>
</sst>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00"/>
    <numFmt numFmtId="167" formatCode="0.000"/>
    <numFmt numFmtId="168" formatCode="0.0%"/>
    <numFmt numFmtId="169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2"/>
      <color theme="1"/>
      <name val="Times New Roman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0" fontId="5" fillId="0" borderId="0" xfId="0" applyFont="1"/>
    <xf numFmtId="165" fontId="4" fillId="2" borderId="0" xfId="1" applyNumberFormat="1" applyFont="1" applyFill="1" applyAlignment="1">
      <alignment horizontal="center"/>
    </xf>
    <xf numFmtId="164" fontId="4" fillId="0" borderId="0" xfId="0" applyNumberFormat="1" applyFont="1"/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6" fontId="4" fillId="0" borderId="0" xfId="0" applyNumberFormat="1" applyFont="1"/>
    <xf numFmtId="167" fontId="4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165" fontId="7" fillId="0" borderId="0" xfId="1" applyNumberFormat="1" applyFont="1" applyAlignment="1">
      <alignment horizontal="center"/>
    </xf>
    <xf numFmtId="0" fontId="7" fillId="0" borderId="0" xfId="0" applyFont="1" applyBorder="1"/>
    <xf numFmtId="166" fontId="7" fillId="0" borderId="0" xfId="0" applyNumberFormat="1" applyFont="1"/>
    <xf numFmtId="165" fontId="7" fillId="0" borderId="0" xfId="1" applyNumberFormat="1" applyFont="1"/>
    <xf numFmtId="167" fontId="7" fillId="0" borderId="0" xfId="0" applyNumberFormat="1" applyFont="1"/>
    <xf numFmtId="5" fontId="8" fillId="0" borderId="1" xfId="0" applyNumberFormat="1" applyFont="1" applyBorder="1"/>
    <xf numFmtId="5" fontId="7" fillId="0" borderId="1" xfId="1" applyNumberFormat="1" applyFont="1" applyBorder="1"/>
    <xf numFmtId="5" fontId="8" fillId="0" borderId="0" xfId="0" applyNumberFormat="1" applyFont="1" applyBorder="1"/>
    <xf numFmtId="168" fontId="7" fillId="3" borderId="0" xfId="2" applyNumberFormat="1" applyFont="1" applyFill="1"/>
    <xf numFmtId="165" fontId="7" fillId="0" borderId="0" xfId="1" applyNumberFormat="1" applyFont="1" applyBorder="1" applyAlignment="1"/>
    <xf numFmtId="168" fontId="7" fillId="0" borderId="0" xfId="2" applyNumberFormat="1" applyFont="1"/>
    <xf numFmtId="168" fontId="7" fillId="2" borderId="0" xfId="2" applyNumberFormat="1" applyFont="1" applyFill="1"/>
    <xf numFmtId="5" fontId="7" fillId="0" borderId="0" xfId="0" applyNumberFormat="1" applyFont="1"/>
    <xf numFmtId="5" fontId="2" fillId="0" borderId="0" xfId="1" applyNumberFormat="1" applyFont="1"/>
    <xf numFmtId="5" fontId="7" fillId="0" borderId="0" xfId="0" applyNumberFormat="1" applyFont="1" applyBorder="1"/>
    <xf numFmtId="5" fontId="7" fillId="0" borderId="0" xfId="1" applyNumberFormat="1" applyFont="1"/>
    <xf numFmtId="165" fontId="7" fillId="0" borderId="0" xfId="1" applyNumberFormat="1" applyFont="1" applyAlignment="1"/>
    <xf numFmtId="5" fontId="7" fillId="0" borderId="0" xfId="1" applyNumberFormat="1" applyFont="1" applyBorder="1"/>
    <xf numFmtId="5" fontId="9" fillId="0" borderId="0" xfId="0" applyNumberFormat="1" applyFont="1" applyBorder="1"/>
    <xf numFmtId="165" fontId="7" fillId="0" borderId="0" xfId="1" applyNumberFormat="1" applyFont="1" applyBorder="1"/>
    <xf numFmtId="0" fontId="7" fillId="0" borderId="1" xfId="0" applyFont="1" applyBorder="1"/>
    <xf numFmtId="0" fontId="7" fillId="0" borderId="0" xfId="0" applyFont="1" applyFill="1" applyBorder="1"/>
    <xf numFmtId="0" fontId="7" fillId="0" borderId="1" xfId="3" applyFont="1" applyBorder="1"/>
    <xf numFmtId="0" fontId="7" fillId="0" borderId="0" xfId="3" applyFont="1"/>
    <xf numFmtId="0" fontId="7" fillId="0" borderId="1" xfId="3" applyFont="1" applyFill="1" applyBorder="1"/>
    <xf numFmtId="168" fontId="7" fillId="0" borderId="0" xfId="2" applyNumberFormat="1" applyFont="1" applyFill="1"/>
    <xf numFmtId="0" fontId="7" fillId="0" borderId="0" xfId="3" applyFont="1" applyFill="1" applyBorder="1"/>
    <xf numFmtId="166" fontId="7" fillId="0" borderId="0" xfId="0" applyNumberFormat="1" applyFont="1" applyBorder="1"/>
    <xf numFmtId="164" fontId="7" fillId="0" borderId="0" xfId="0" applyNumberFormat="1" applyFont="1" applyBorder="1"/>
    <xf numFmtId="0" fontId="2" fillId="0" borderId="0" xfId="0" applyFont="1" applyAlignment="1">
      <alignment horizontal="right"/>
    </xf>
    <xf numFmtId="165" fontId="4" fillId="0" borderId="0" xfId="1" applyNumberFormat="1" applyFont="1"/>
    <xf numFmtId="0" fontId="4" fillId="2" borderId="0" xfId="0" applyFont="1" applyFill="1"/>
    <xf numFmtId="10" fontId="11" fillId="0" borderId="0" xfId="2" applyNumberFormat="1" applyFont="1" applyFill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1" fillId="0" borderId="0" xfId="0" applyFont="1"/>
    <xf numFmtId="0" fontId="14" fillId="0" borderId="0" xfId="0" quotePrefix="1" applyFont="1"/>
    <xf numFmtId="0" fontId="11" fillId="0" borderId="0" xfId="0" applyFont="1" applyFill="1"/>
    <xf numFmtId="169" fontId="11" fillId="0" borderId="0" xfId="0" applyNumberFormat="1" applyFont="1" applyFill="1"/>
    <xf numFmtId="5" fontId="4" fillId="0" borderId="0" xfId="0" applyNumberFormat="1" applyFont="1"/>
    <xf numFmtId="7" fontId="4" fillId="0" borderId="0" xfId="0" applyNumberFormat="1" applyFont="1" applyBorder="1"/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0" fillId="0" borderId="2" xfId="0" applyBorder="1"/>
    <xf numFmtId="168" fontId="0" fillId="0" borderId="2" xfId="2" applyNumberFormat="1" applyFont="1" applyBorder="1"/>
    <xf numFmtId="0" fontId="15" fillId="0" borderId="0" xfId="0" applyFont="1"/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Primary Ratio with GASB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'Graph-Ratios with GASB'!$B$3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'Graph-Ratios with GASB'!$A$4:$A$16</c:f>
              <c:strCache>
                <c:ptCount val="13"/>
                <c:pt idx="0">
                  <c:v>FY23</c:v>
                </c:pt>
                <c:pt idx="1">
                  <c:v>FY22</c:v>
                </c:pt>
                <c:pt idx="2">
                  <c:v>FY21</c:v>
                </c:pt>
                <c:pt idx="3">
                  <c:v>FY20</c:v>
                </c:pt>
                <c:pt idx="4">
                  <c:v>FY19</c:v>
                </c:pt>
                <c:pt idx="5">
                  <c:v>FY18</c:v>
                </c:pt>
                <c:pt idx="6">
                  <c:v>FY17</c:v>
                </c:pt>
                <c:pt idx="7">
                  <c:v>FY16</c:v>
                </c:pt>
                <c:pt idx="8">
                  <c:v>FY15</c:v>
                </c:pt>
                <c:pt idx="9">
                  <c:v>FY14</c:v>
                </c:pt>
                <c:pt idx="10">
                  <c:v>FY13</c:v>
                </c:pt>
                <c:pt idx="11">
                  <c:v>FY12</c:v>
                </c:pt>
                <c:pt idx="12">
                  <c:v>FY11</c:v>
                </c:pt>
              </c:strCache>
            </c:strRef>
          </c:cat>
          <c:val>
            <c:numRef>
              <c:f>'Graph-Ratios with GASB'!$B$4:$B$16</c:f>
              <c:numCache>
                <c:formatCode>0.0%</c:formatCode>
                <c:ptCount val="13"/>
                <c:pt idx="0">
                  <c:v>3.6999999999999998E-2</c:v>
                </c:pt>
                <c:pt idx="1">
                  <c:v>7.4999999999999997E-2</c:v>
                </c:pt>
                <c:pt idx="2">
                  <c:v>4.4999999999999998E-2</c:v>
                </c:pt>
                <c:pt idx="3">
                  <c:v>-0.03</c:v>
                </c:pt>
                <c:pt idx="4">
                  <c:v>2.5999999999999999E-2</c:v>
                </c:pt>
                <c:pt idx="5">
                  <c:v>4.2999999999999997E-2</c:v>
                </c:pt>
                <c:pt idx="6">
                  <c:v>4.1000000000000002E-2</c:v>
                </c:pt>
                <c:pt idx="7">
                  <c:v>0.27200000000000002</c:v>
                </c:pt>
                <c:pt idx="8">
                  <c:v>0.27700000000000002</c:v>
                </c:pt>
                <c:pt idx="9">
                  <c:v>0.25900000000000001</c:v>
                </c:pt>
                <c:pt idx="10">
                  <c:v>0.32300000000000001</c:v>
                </c:pt>
                <c:pt idx="11">
                  <c:v>0.42299999999999999</c:v>
                </c:pt>
                <c:pt idx="12">
                  <c:v>0.378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D-4490-B328-EB4E50C4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187024"/>
        <c:axId val="6911880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'Graph-Ratios with GASB'!$C$3</c15:sqref>
                        </c15:formulaRef>
                      </c:ext>
                    </c:extLst>
                    <c:strCache>
                      <c:ptCount val="1"/>
                      <c:pt idx="0">
                        <c:v>Viability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'Graph-Ratios with GASB'!$C$4:$C$16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0.104</c:v>
                      </c:pt>
                      <c:pt idx="1">
                        <c:v>0.19600000000000001</c:v>
                      </c:pt>
                      <c:pt idx="2">
                        <c:v>0.22500000000000001</c:v>
                      </c:pt>
                      <c:pt idx="3">
                        <c:v>0.14000000000000001</c:v>
                      </c:pt>
                      <c:pt idx="4">
                        <c:v>0.14199999999999999</c:v>
                      </c:pt>
                      <c:pt idx="5">
                        <c:v>0.14699999999999999</c:v>
                      </c:pt>
                      <c:pt idx="6">
                        <c:v>0.13400000000000001</c:v>
                      </c:pt>
                      <c:pt idx="7">
                        <c:v>0.123</c:v>
                      </c:pt>
                      <c:pt idx="8">
                        <c:v>0.108</c:v>
                      </c:pt>
                      <c:pt idx="9">
                        <c:v>0.105</c:v>
                      </c:pt>
                      <c:pt idx="10">
                        <c:v>0.13100000000000001</c:v>
                      </c:pt>
                      <c:pt idx="11">
                        <c:v>0.37</c:v>
                      </c:pt>
                      <c:pt idx="12">
                        <c:v>0.23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2DD-4490-B328-EB4E50C426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GASB'!$D$3</c15:sqref>
                        </c15:formulaRef>
                      </c:ext>
                    </c:extLst>
                    <c:strCache>
                      <c:ptCount val="1"/>
                      <c:pt idx="0">
                        <c:v>Return on Net Assets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GASB'!$D$4:$D$16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7.0000000000000001E-3</c:v>
                      </c:pt>
                      <c:pt idx="1">
                        <c:v>9.0999999999999998E-2</c:v>
                      </c:pt>
                      <c:pt idx="2">
                        <c:v>7.3999999999999996E-2</c:v>
                      </c:pt>
                      <c:pt idx="3">
                        <c:v>-2.8000000000000001E-2</c:v>
                      </c:pt>
                      <c:pt idx="4">
                        <c:v>1.4999999999999999E-2</c:v>
                      </c:pt>
                      <c:pt idx="5">
                        <c:v>2.3E-2</c:v>
                      </c:pt>
                      <c:pt idx="6">
                        <c:v>1.4E-2</c:v>
                      </c:pt>
                      <c:pt idx="7">
                        <c:v>0.02</c:v>
                      </c:pt>
                      <c:pt idx="8">
                        <c:v>4.2000000000000003E-2</c:v>
                      </c:pt>
                      <c:pt idx="9">
                        <c:v>0.13700000000000001</c:v>
                      </c:pt>
                      <c:pt idx="10">
                        <c:v>0.16500000000000001</c:v>
                      </c:pt>
                      <c:pt idx="11">
                        <c:v>0.309</c:v>
                      </c:pt>
                      <c:pt idx="12">
                        <c:v>0.19700000000000001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2DD-4490-B328-EB4E50C426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GASB'!$E$3</c15:sqref>
                        </c15:formulaRef>
                      </c:ext>
                    </c:extLst>
                    <c:strCache>
                      <c:ptCount val="1"/>
                      <c:pt idx="0">
                        <c:v>Net Operating Revenues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GASB'!$E$4:$E$16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-1.7999999999999999E-2</c:v>
                      </c:pt>
                      <c:pt idx="1">
                        <c:v>-3.9E-2</c:v>
                      </c:pt>
                      <c:pt idx="2">
                        <c:v>-1.4E-2</c:v>
                      </c:pt>
                      <c:pt idx="3">
                        <c:v>-4.2999999999999997E-2</c:v>
                      </c:pt>
                      <c:pt idx="4">
                        <c:v>-1.7000000000000001E-2</c:v>
                      </c:pt>
                      <c:pt idx="5">
                        <c:v>1.6E-2</c:v>
                      </c:pt>
                      <c:pt idx="6">
                        <c:v>2E-3</c:v>
                      </c:pt>
                      <c:pt idx="7">
                        <c:v>1.4999999999999999E-2</c:v>
                      </c:pt>
                      <c:pt idx="8">
                        <c:v>1.7999999999999999E-2</c:v>
                      </c:pt>
                      <c:pt idx="9">
                        <c:v>4.2000000000000003E-2</c:v>
                      </c:pt>
                      <c:pt idx="10">
                        <c:v>8.9999999999999993E-3</c:v>
                      </c:pt>
                      <c:pt idx="11">
                        <c:v>3.9E-2</c:v>
                      </c:pt>
                      <c:pt idx="12">
                        <c:v>9.6000000000000002E-2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2DD-4490-B328-EB4E50C426F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GASB'!$F$3</c15:sqref>
                        </c15:formulaRef>
                      </c:ext>
                    </c:extLst>
                    <c:strCache>
                      <c:ptCount val="1"/>
                      <c:pt idx="0">
                        <c:v>Debt Burden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GASB'!$F$4:$F$16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5.2999999999999999E-2</c:v>
                      </c:pt>
                      <c:pt idx="1">
                        <c:v>3.7999999999999999E-2</c:v>
                      </c:pt>
                      <c:pt idx="2">
                        <c:v>2.3E-2</c:v>
                      </c:pt>
                      <c:pt idx="3">
                        <c:v>5.5E-2</c:v>
                      </c:pt>
                      <c:pt idx="4">
                        <c:v>5.1999999999999998E-2</c:v>
                      </c:pt>
                      <c:pt idx="5">
                        <c:v>5.6000000000000001E-2</c:v>
                      </c:pt>
                      <c:pt idx="6">
                        <c:v>5.2999999999999999E-2</c:v>
                      </c:pt>
                      <c:pt idx="7">
                        <c:v>5.8000000000000003E-2</c:v>
                      </c:pt>
                      <c:pt idx="8">
                        <c:v>5.0999999999999997E-2</c:v>
                      </c:pt>
                      <c:pt idx="9">
                        <c:v>4.2000000000000003E-2</c:v>
                      </c:pt>
                      <c:pt idx="10">
                        <c:v>3.2000000000000001E-2</c:v>
                      </c:pt>
                      <c:pt idx="11">
                        <c:v>3.2000000000000001E-2</c:v>
                      </c:pt>
                      <c:pt idx="12">
                        <c:v>2.1000000000000001E-2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2DD-4490-B328-EB4E50C426F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GASB'!$G$3</c15:sqref>
                        </c15:formulaRef>
                      </c:ext>
                    </c:extLst>
                    <c:strCache>
                      <c:ptCount val="1"/>
                      <c:pt idx="0">
                        <c:v>Secondary Reserve Ratio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GASB'!$G$4:$G$16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1.101</c:v>
                      </c:pt>
                      <c:pt idx="1">
                        <c:v>1.0529999999999999</c:v>
                      </c:pt>
                      <c:pt idx="2">
                        <c:v>1.014</c:v>
                      </c:pt>
                      <c:pt idx="3">
                        <c:v>1.0389999999999999</c:v>
                      </c:pt>
                      <c:pt idx="4">
                        <c:v>1.038</c:v>
                      </c:pt>
                      <c:pt idx="5">
                        <c:v>1.1040000000000001</c:v>
                      </c:pt>
                      <c:pt idx="6">
                        <c:v>1.1259999999999999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2DD-4490-B328-EB4E50C426F9}"/>
                  </c:ext>
                </c:extLst>
              </c15:ser>
            </c15:filteredBarSeries>
          </c:ext>
        </c:extLst>
      </c:barChart>
      <c:catAx>
        <c:axId val="6911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8008"/>
        <c:crosses val="autoZero"/>
        <c:auto val="1"/>
        <c:lblAlgn val="ctr"/>
        <c:lblOffset val="100"/>
        <c:noMultiLvlLbl val="0"/>
      </c:catAx>
      <c:valAx>
        <c:axId val="69118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Viability Ratio with GASB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'Graph-Ratios with GASB'!$C$3</c:f>
              <c:strCache>
                <c:ptCount val="1"/>
                <c:pt idx="0">
                  <c:v>Viability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'Graph-Ratios with GASB'!$A$4:$A$16</c:f>
              <c:strCache>
                <c:ptCount val="13"/>
                <c:pt idx="0">
                  <c:v>FY23</c:v>
                </c:pt>
                <c:pt idx="1">
                  <c:v>FY22</c:v>
                </c:pt>
                <c:pt idx="2">
                  <c:v>FY21</c:v>
                </c:pt>
                <c:pt idx="3">
                  <c:v>FY20</c:v>
                </c:pt>
                <c:pt idx="4">
                  <c:v>FY19</c:v>
                </c:pt>
                <c:pt idx="5">
                  <c:v>FY18</c:v>
                </c:pt>
                <c:pt idx="6">
                  <c:v>FY17</c:v>
                </c:pt>
                <c:pt idx="7">
                  <c:v>FY16</c:v>
                </c:pt>
                <c:pt idx="8">
                  <c:v>FY15</c:v>
                </c:pt>
                <c:pt idx="9">
                  <c:v>FY14</c:v>
                </c:pt>
                <c:pt idx="10">
                  <c:v>FY13</c:v>
                </c:pt>
                <c:pt idx="11">
                  <c:v>FY12</c:v>
                </c:pt>
                <c:pt idx="12">
                  <c:v>FY11</c:v>
                </c:pt>
              </c:strCache>
            </c:strRef>
          </c:cat>
          <c:val>
            <c:numRef>
              <c:f>'Graph-Ratios with GASB'!$C$4:$C$16</c:f>
              <c:numCache>
                <c:formatCode>0.0%</c:formatCode>
                <c:ptCount val="13"/>
                <c:pt idx="0">
                  <c:v>0.104</c:v>
                </c:pt>
                <c:pt idx="1">
                  <c:v>0.19600000000000001</c:v>
                </c:pt>
                <c:pt idx="2">
                  <c:v>0.22500000000000001</c:v>
                </c:pt>
                <c:pt idx="3">
                  <c:v>0.14000000000000001</c:v>
                </c:pt>
                <c:pt idx="4">
                  <c:v>0.14199999999999999</c:v>
                </c:pt>
                <c:pt idx="5">
                  <c:v>0.14699999999999999</c:v>
                </c:pt>
                <c:pt idx="6">
                  <c:v>0.13400000000000001</c:v>
                </c:pt>
                <c:pt idx="7">
                  <c:v>0.123</c:v>
                </c:pt>
                <c:pt idx="8">
                  <c:v>0.108</c:v>
                </c:pt>
                <c:pt idx="9">
                  <c:v>0.105</c:v>
                </c:pt>
                <c:pt idx="10">
                  <c:v>0.13100000000000001</c:v>
                </c:pt>
                <c:pt idx="11">
                  <c:v>0.37</c:v>
                </c:pt>
                <c:pt idx="1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46-4D89-8DC3-63DB908C9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187024"/>
        <c:axId val="691188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'Graph-Ratios with GASB'!$B$3</c15:sqref>
                        </c15:formulaRef>
                      </c:ext>
                    </c:extLst>
                    <c:strCache>
                      <c:ptCount val="1"/>
                      <c:pt idx="0">
                        <c:v>Primary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'Graph-Ratios with GASB'!$B$4:$B$16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3.6999999999999998E-2</c:v>
                      </c:pt>
                      <c:pt idx="1">
                        <c:v>7.4999999999999997E-2</c:v>
                      </c:pt>
                      <c:pt idx="2">
                        <c:v>4.4999999999999998E-2</c:v>
                      </c:pt>
                      <c:pt idx="3">
                        <c:v>-0.03</c:v>
                      </c:pt>
                      <c:pt idx="4">
                        <c:v>2.5999999999999999E-2</c:v>
                      </c:pt>
                      <c:pt idx="5">
                        <c:v>4.2999999999999997E-2</c:v>
                      </c:pt>
                      <c:pt idx="6">
                        <c:v>4.1000000000000002E-2</c:v>
                      </c:pt>
                      <c:pt idx="7">
                        <c:v>0.27200000000000002</c:v>
                      </c:pt>
                      <c:pt idx="8">
                        <c:v>0.27700000000000002</c:v>
                      </c:pt>
                      <c:pt idx="9">
                        <c:v>0.25900000000000001</c:v>
                      </c:pt>
                      <c:pt idx="10">
                        <c:v>0.32300000000000001</c:v>
                      </c:pt>
                      <c:pt idx="11">
                        <c:v>0.42299999999999999</c:v>
                      </c:pt>
                      <c:pt idx="12">
                        <c:v>0.378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746-4D89-8DC3-63DB908C912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GASB'!$D$3</c15:sqref>
                        </c15:formulaRef>
                      </c:ext>
                    </c:extLst>
                    <c:strCache>
                      <c:ptCount val="1"/>
                      <c:pt idx="0">
                        <c:v>Return on Net Assets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GASB'!$D$4:$D$16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7.0000000000000001E-3</c:v>
                      </c:pt>
                      <c:pt idx="1">
                        <c:v>9.0999999999999998E-2</c:v>
                      </c:pt>
                      <c:pt idx="2">
                        <c:v>7.3999999999999996E-2</c:v>
                      </c:pt>
                      <c:pt idx="3">
                        <c:v>-2.8000000000000001E-2</c:v>
                      </c:pt>
                      <c:pt idx="4">
                        <c:v>1.4999999999999999E-2</c:v>
                      </c:pt>
                      <c:pt idx="5">
                        <c:v>2.3E-2</c:v>
                      </c:pt>
                      <c:pt idx="6">
                        <c:v>1.4E-2</c:v>
                      </c:pt>
                      <c:pt idx="7">
                        <c:v>0.02</c:v>
                      </c:pt>
                      <c:pt idx="8">
                        <c:v>4.2000000000000003E-2</c:v>
                      </c:pt>
                      <c:pt idx="9">
                        <c:v>0.13700000000000001</c:v>
                      </c:pt>
                      <c:pt idx="10">
                        <c:v>0.16500000000000001</c:v>
                      </c:pt>
                      <c:pt idx="11">
                        <c:v>0.309</c:v>
                      </c:pt>
                      <c:pt idx="12">
                        <c:v>0.19700000000000001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746-4D89-8DC3-63DB908C912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GASB'!$E$3</c15:sqref>
                        </c15:formulaRef>
                      </c:ext>
                    </c:extLst>
                    <c:strCache>
                      <c:ptCount val="1"/>
                      <c:pt idx="0">
                        <c:v>Net Operating Revenues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GASB'!$E$4:$E$16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-1.7999999999999999E-2</c:v>
                      </c:pt>
                      <c:pt idx="1">
                        <c:v>-3.9E-2</c:v>
                      </c:pt>
                      <c:pt idx="2">
                        <c:v>-1.4E-2</c:v>
                      </c:pt>
                      <c:pt idx="3">
                        <c:v>-4.2999999999999997E-2</c:v>
                      </c:pt>
                      <c:pt idx="4">
                        <c:v>-1.7000000000000001E-2</c:v>
                      </c:pt>
                      <c:pt idx="5">
                        <c:v>1.6E-2</c:v>
                      </c:pt>
                      <c:pt idx="6">
                        <c:v>2E-3</c:v>
                      </c:pt>
                      <c:pt idx="7">
                        <c:v>1.4999999999999999E-2</c:v>
                      </c:pt>
                      <c:pt idx="8">
                        <c:v>1.7999999999999999E-2</c:v>
                      </c:pt>
                      <c:pt idx="9">
                        <c:v>4.2000000000000003E-2</c:v>
                      </c:pt>
                      <c:pt idx="10">
                        <c:v>8.9999999999999993E-3</c:v>
                      </c:pt>
                      <c:pt idx="11">
                        <c:v>3.9E-2</c:v>
                      </c:pt>
                      <c:pt idx="12">
                        <c:v>9.6000000000000002E-2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746-4D89-8DC3-63DB908C912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GASB'!$F$3</c15:sqref>
                        </c15:formulaRef>
                      </c:ext>
                    </c:extLst>
                    <c:strCache>
                      <c:ptCount val="1"/>
                      <c:pt idx="0">
                        <c:v>Debt Burden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GASB'!$F$4:$F$16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5.2999999999999999E-2</c:v>
                      </c:pt>
                      <c:pt idx="1">
                        <c:v>3.7999999999999999E-2</c:v>
                      </c:pt>
                      <c:pt idx="2">
                        <c:v>2.3E-2</c:v>
                      </c:pt>
                      <c:pt idx="3">
                        <c:v>5.5E-2</c:v>
                      </c:pt>
                      <c:pt idx="4">
                        <c:v>5.1999999999999998E-2</c:v>
                      </c:pt>
                      <c:pt idx="5">
                        <c:v>5.6000000000000001E-2</c:v>
                      </c:pt>
                      <c:pt idx="6">
                        <c:v>5.2999999999999999E-2</c:v>
                      </c:pt>
                      <c:pt idx="7">
                        <c:v>5.8000000000000003E-2</c:v>
                      </c:pt>
                      <c:pt idx="8">
                        <c:v>5.0999999999999997E-2</c:v>
                      </c:pt>
                      <c:pt idx="9">
                        <c:v>4.2000000000000003E-2</c:v>
                      </c:pt>
                      <c:pt idx="10">
                        <c:v>3.2000000000000001E-2</c:v>
                      </c:pt>
                      <c:pt idx="11">
                        <c:v>3.2000000000000001E-2</c:v>
                      </c:pt>
                      <c:pt idx="12">
                        <c:v>2.1000000000000001E-2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746-4D89-8DC3-63DB908C912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GASB'!$G$3</c15:sqref>
                        </c15:formulaRef>
                      </c:ext>
                    </c:extLst>
                    <c:strCache>
                      <c:ptCount val="1"/>
                      <c:pt idx="0">
                        <c:v>Secondary Reserve Ratio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GASB'!$G$4:$G$16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1.101</c:v>
                      </c:pt>
                      <c:pt idx="1">
                        <c:v>1.0529999999999999</c:v>
                      </c:pt>
                      <c:pt idx="2">
                        <c:v>1.014</c:v>
                      </c:pt>
                      <c:pt idx="3">
                        <c:v>1.0389999999999999</c:v>
                      </c:pt>
                      <c:pt idx="4">
                        <c:v>1.038</c:v>
                      </c:pt>
                      <c:pt idx="5">
                        <c:v>1.1040000000000001</c:v>
                      </c:pt>
                      <c:pt idx="6">
                        <c:v>1.1259999999999999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746-4D89-8DC3-63DB908C912E}"/>
                  </c:ext>
                </c:extLst>
              </c15:ser>
            </c15:filteredBarSeries>
          </c:ext>
        </c:extLst>
      </c:barChart>
      <c:catAx>
        <c:axId val="6911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8008"/>
        <c:crosses val="autoZero"/>
        <c:auto val="1"/>
        <c:lblAlgn val="ctr"/>
        <c:lblOffset val="100"/>
        <c:noMultiLvlLbl val="0"/>
      </c:catAx>
      <c:valAx>
        <c:axId val="69118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Return on Net Assets Ratio with GASB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'Graph-Ratios with GASB'!$D$3</c:f>
              <c:strCache>
                <c:ptCount val="1"/>
                <c:pt idx="0">
                  <c:v>Return on Net Assets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'Graph-Ratios with GASB'!$A$4:$A$16</c:f>
              <c:strCache>
                <c:ptCount val="13"/>
                <c:pt idx="0">
                  <c:v>FY23</c:v>
                </c:pt>
                <c:pt idx="1">
                  <c:v>FY22</c:v>
                </c:pt>
                <c:pt idx="2">
                  <c:v>FY21</c:v>
                </c:pt>
                <c:pt idx="3">
                  <c:v>FY20</c:v>
                </c:pt>
                <c:pt idx="4">
                  <c:v>FY19</c:v>
                </c:pt>
                <c:pt idx="5">
                  <c:v>FY18</c:v>
                </c:pt>
                <c:pt idx="6">
                  <c:v>FY17</c:v>
                </c:pt>
                <c:pt idx="7">
                  <c:v>FY16</c:v>
                </c:pt>
                <c:pt idx="8">
                  <c:v>FY15</c:v>
                </c:pt>
                <c:pt idx="9">
                  <c:v>FY14</c:v>
                </c:pt>
                <c:pt idx="10">
                  <c:v>FY13</c:v>
                </c:pt>
                <c:pt idx="11">
                  <c:v>FY12</c:v>
                </c:pt>
                <c:pt idx="12">
                  <c:v>FY11</c:v>
                </c:pt>
              </c:strCache>
              <c:extLst xmlns:c15="http://schemas.microsoft.com/office/drawing/2012/chart"/>
            </c:strRef>
          </c:cat>
          <c:val>
            <c:numRef>
              <c:f>'Graph-Ratios with GASB'!$D$4:$D$16</c:f>
              <c:numCache>
                <c:formatCode>0.0%</c:formatCode>
                <c:ptCount val="13"/>
                <c:pt idx="0">
                  <c:v>7.0000000000000001E-3</c:v>
                </c:pt>
                <c:pt idx="1">
                  <c:v>9.0999999999999998E-2</c:v>
                </c:pt>
                <c:pt idx="2">
                  <c:v>7.3999999999999996E-2</c:v>
                </c:pt>
                <c:pt idx="3">
                  <c:v>-2.8000000000000001E-2</c:v>
                </c:pt>
                <c:pt idx="4">
                  <c:v>1.4999999999999999E-2</c:v>
                </c:pt>
                <c:pt idx="5">
                  <c:v>2.3E-2</c:v>
                </c:pt>
                <c:pt idx="6">
                  <c:v>1.4E-2</c:v>
                </c:pt>
                <c:pt idx="7">
                  <c:v>0.02</c:v>
                </c:pt>
                <c:pt idx="8">
                  <c:v>4.2000000000000003E-2</c:v>
                </c:pt>
                <c:pt idx="9">
                  <c:v>0.13700000000000001</c:v>
                </c:pt>
                <c:pt idx="10">
                  <c:v>0.16500000000000001</c:v>
                </c:pt>
                <c:pt idx="11">
                  <c:v>0.309</c:v>
                </c:pt>
                <c:pt idx="12">
                  <c:v>0.19700000000000001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2-23DF-4288-96C6-988EA8150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187024"/>
        <c:axId val="691188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'Graph-Ratios with GASB'!$B$3</c15:sqref>
                        </c15:formulaRef>
                      </c:ext>
                    </c:extLst>
                    <c:strCache>
                      <c:ptCount val="1"/>
                      <c:pt idx="0">
                        <c:v>Primary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'Graph-Ratios with GASB'!$B$4:$B$16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3.6999999999999998E-2</c:v>
                      </c:pt>
                      <c:pt idx="1">
                        <c:v>7.4999999999999997E-2</c:v>
                      </c:pt>
                      <c:pt idx="2">
                        <c:v>4.4999999999999998E-2</c:v>
                      </c:pt>
                      <c:pt idx="3">
                        <c:v>-0.03</c:v>
                      </c:pt>
                      <c:pt idx="4">
                        <c:v>2.5999999999999999E-2</c:v>
                      </c:pt>
                      <c:pt idx="5">
                        <c:v>4.2999999999999997E-2</c:v>
                      </c:pt>
                      <c:pt idx="6">
                        <c:v>4.1000000000000002E-2</c:v>
                      </c:pt>
                      <c:pt idx="7">
                        <c:v>0.27200000000000002</c:v>
                      </c:pt>
                      <c:pt idx="8">
                        <c:v>0.27700000000000002</c:v>
                      </c:pt>
                      <c:pt idx="9">
                        <c:v>0.25900000000000001</c:v>
                      </c:pt>
                      <c:pt idx="10">
                        <c:v>0.32300000000000001</c:v>
                      </c:pt>
                      <c:pt idx="11">
                        <c:v>0.42299999999999999</c:v>
                      </c:pt>
                      <c:pt idx="12">
                        <c:v>0.378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3DF-4288-96C6-988EA81504B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GASB'!$C$3</c15:sqref>
                        </c15:formulaRef>
                      </c:ext>
                    </c:extLst>
                    <c:strCache>
                      <c:ptCount val="1"/>
                      <c:pt idx="0">
                        <c:v>Viability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GASB'!$C$4:$C$16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0.104</c:v>
                      </c:pt>
                      <c:pt idx="1">
                        <c:v>0.19600000000000001</c:v>
                      </c:pt>
                      <c:pt idx="2">
                        <c:v>0.22500000000000001</c:v>
                      </c:pt>
                      <c:pt idx="3">
                        <c:v>0.14000000000000001</c:v>
                      </c:pt>
                      <c:pt idx="4">
                        <c:v>0.14199999999999999</c:v>
                      </c:pt>
                      <c:pt idx="5">
                        <c:v>0.14699999999999999</c:v>
                      </c:pt>
                      <c:pt idx="6">
                        <c:v>0.13400000000000001</c:v>
                      </c:pt>
                      <c:pt idx="7">
                        <c:v>0.123</c:v>
                      </c:pt>
                      <c:pt idx="8">
                        <c:v>0.108</c:v>
                      </c:pt>
                      <c:pt idx="9">
                        <c:v>0.105</c:v>
                      </c:pt>
                      <c:pt idx="10">
                        <c:v>0.13100000000000001</c:v>
                      </c:pt>
                      <c:pt idx="11">
                        <c:v>0.37</c:v>
                      </c:pt>
                      <c:pt idx="12">
                        <c:v>0.23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3DF-4288-96C6-988EA81504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GASB'!$E$3</c15:sqref>
                        </c15:formulaRef>
                      </c:ext>
                    </c:extLst>
                    <c:strCache>
                      <c:ptCount val="1"/>
                      <c:pt idx="0">
                        <c:v>Net Operating Revenues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GASB'!$E$4:$E$16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-1.7999999999999999E-2</c:v>
                      </c:pt>
                      <c:pt idx="1">
                        <c:v>-3.9E-2</c:v>
                      </c:pt>
                      <c:pt idx="2">
                        <c:v>-1.4E-2</c:v>
                      </c:pt>
                      <c:pt idx="3">
                        <c:v>-4.2999999999999997E-2</c:v>
                      </c:pt>
                      <c:pt idx="4">
                        <c:v>-1.7000000000000001E-2</c:v>
                      </c:pt>
                      <c:pt idx="5">
                        <c:v>1.6E-2</c:v>
                      </c:pt>
                      <c:pt idx="6">
                        <c:v>2E-3</c:v>
                      </c:pt>
                      <c:pt idx="7">
                        <c:v>1.4999999999999999E-2</c:v>
                      </c:pt>
                      <c:pt idx="8">
                        <c:v>1.7999999999999999E-2</c:v>
                      </c:pt>
                      <c:pt idx="9">
                        <c:v>4.2000000000000003E-2</c:v>
                      </c:pt>
                      <c:pt idx="10">
                        <c:v>8.9999999999999993E-3</c:v>
                      </c:pt>
                      <c:pt idx="11">
                        <c:v>3.9E-2</c:v>
                      </c:pt>
                      <c:pt idx="12">
                        <c:v>9.6000000000000002E-2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3DF-4288-96C6-988EA81504B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GASB'!$F$3</c15:sqref>
                        </c15:formulaRef>
                      </c:ext>
                    </c:extLst>
                    <c:strCache>
                      <c:ptCount val="1"/>
                      <c:pt idx="0">
                        <c:v>Debt Burden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GASB'!$F$4:$F$16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5.2999999999999999E-2</c:v>
                      </c:pt>
                      <c:pt idx="1">
                        <c:v>3.7999999999999999E-2</c:v>
                      </c:pt>
                      <c:pt idx="2">
                        <c:v>2.3E-2</c:v>
                      </c:pt>
                      <c:pt idx="3">
                        <c:v>5.5E-2</c:v>
                      </c:pt>
                      <c:pt idx="4">
                        <c:v>5.1999999999999998E-2</c:v>
                      </c:pt>
                      <c:pt idx="5">
                        <c:v>5.6000000000000001E-2</c:v>
                      </c:pt>
                      <c:pt idx="6">
                        <c:v>5.2999999999999999E-2</c:v>
                      </c:pt>
                      <c:pt idx="7">
                        <c:v>5.8000000000000003E-2</c:v>
                      </c:pt>
                      <c:pt idx="8">
                        <c:v>5.0999999999999997E-2</c:v>
                      </c:pt>
                      <c:pt idx="9">
                        <c:v>4.2000000000000003E-2</c:v>
                      </c:pt>
                      <c:pt idx="10">
                        <c:v>3.2000000000000001E-2</c:v>
                      </c:pt>
                      <c:pt idx="11">
                        <c:v>3.2000000000000001E-2</c:v>
                      </c:pt>
                      <c:pt idx="12">
                        <c:v>2.1000000000000001E-2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3DF-4288-96C6-988EA81504B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GASB'!$G$3</c15:sqref>
                        </c15:formulaRef>
                      </c:ext>
                    </c:extLst>
                    <c:strCache>
                      <c:ptCount val="1"/>
                      <c:pt idx="0">
                        <c:v>Secondary Reserve Ratio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GASB'!$G$4:$G$16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1.101</c:v>
                      </c:pt>
                      <c:pt idx="1">
                        <c:v>1.0529999999999999</c:v>
                      </c:pt>
                      <c:pt idx="2">
                        <c:v>1.014</c:v>
                      </c:pt>
                      <c:pt idx="3">
                        <c:v>1.0389999999999999</c:v>
                      </c:pt>
                      <c:pt idx="4">
                        <c:v>1.038</c:v>
                      </c:pt>
                      <c:pt idx="5">
                        <c:v>1.1040000000000001</c:v>
                      </c:pt>
                      <c:pt idx="6">
                        <c:v>1.1259999999999999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3DF-4288-96C6-988EA81504BD}"/>
                  </c:ext>
                </c:extLst>
              </c15:ser>
            </c15:filteredBarSeries>
          </c:ext>
        </c:extLst>
      </c:barChart>
      <c:catAx>
        <c:axId val="6911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8008"/>
        <c:crosses val="autoZero"/>
        <c:auto val="1"/>
        <c:lblAlgn val="ctr"/>
        <c:lblOffset val="100"/>
        <c:noMultiLvlLbl val="0"/>
      </c:catAx>
      <c:valAx>
        <c:axId val="69118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Net Operating Revenues Ratio with GASB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'Graph-Ratios with GASB'!$E$3</c:f>
              <c:strCache>
                <c:ptCount val="1"/>
                <c:pt idx="0">
                  <c:v>Net Operating Revenues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'Graph-Ratios with GASB'!$A$4:$A$16</c:f>
              <c:strCache>
                <c:ptCount val="13"/>
                <c:pt idx="0">
                  <c:v>FY23</c:v>
                </c:pt>
                <c:pt idx="1">
                  <c:v>FY22</c:v>
                </c:pt>
                <c:pt idx="2">
                  <c:v>FY21</c:v>
                </c:pt>
                <c:pt idx="3">
                  <c:v>FY20</c:v>
                </c:pt>
                <c:pt idx="4">
                  <c:v>FY19</c:v>
                </c:pt>
                <c:pt idx="5">
                  <c:v>FY18</c:v>
                </c:pt>
                <c:pt idx="6">
                  <c:v>FY17</c:v>
                </c:pt>
                <c:pt idx="7">
                  <c:v>FY16</c:v>
                </c:pt>
                <c:pt idx="8">
                  <c:v>FY15</c:v>
                </c:pt>
                <c:pt idx="9">
                  <c:v>FY14</c:v>
                </c:pt>
                <c:pt idx="10">
                  <c:v>FY13</c:v>
                </c:pt>
                <c:pt idx="11">
                  <c:v>FY12</c:v>
                </c:pt>
                <c:pt idx="12">
                  <c:v>FY11</c:v>
                </c:pt>
              </c:strCache>
              <c:extLst xmlns:c15="http://schemas.microsoft.com/office/drawing/2012/chart"/>
            </c:strRef>
          </c:cat>
          <c:val>
            <c:numRef>
              <c:f>'Graph-Ratios with GASB'!$E$4:$E$16</c:f>
              <c:numCache>
                <c:formatCode>0.0%</c:formatCode>
                <c:ptCount val="13"/>
                <c:pt idx="0">
                  <c:v>-1.7999999999999999E-2</c:v>
                </c:pt>
                <c:pt idx="1">
                  <c:v>-3.9E-2</c:v>
                </c:pt>
                <c:pt idx="2">
                  <c:v>-1.4E-2</c:v>
                </c:pt>
                <c:pt idx="3">
                  <c:v>-4.2999999999999997E-2</c:v>
                </c:pt>
                <c:pt idx="4">
                  <c:v>-1.7000000000000001E-2</c:v>
                </c:pt>
                <c:pt idx="5">
                  <c:v>1.6E-2</c:v>
                </c:pt>
                <c:pt idx="6">
                  <c:v>2E-3</c:v>
                </c:pt>
                <c:pt idx="7">
                  <c:v>1.4999999999999999E-2</c:v>
                </c:pt>
                <c:pt idx="8">
                  <c:v>1.7999999999999999E-2</c:v>
                </c:pt>
                <c:pt idx="9">
                  <c:v>4.2000000000000003E-2</c:v>
                </c:pt>
                <c:pt idx="10">
                  <c:v>8.9999999999999993E-3</c:v>
                </c:pt>
                <c:pt idx="11">
                  <c:v>3.9E-2</c:v>
                </c:pt>
                <c:pt idx="12">
                  <c:v>9.6000000000000002E-2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3-2C57-48DD-95A3-0287B91C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187024"/>
        <c:axId val="691188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'Graph-Ratios with GASB'!$B$3</c15:sqref>
                        </c15:formulaRef>
                      </c:ext>
                    </c:extLst>
                    <c:strCache>
                      <c:ptCount val="1"/>
                      <c:pt idx="0">
                        <c:v>Primary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'Graph-Ratios with GASB'!$B$4:$B$16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3.6999999999999998E-2</c:v>
                      </c:pt>
                      <c:pt idx="1">
                        <c:v>7.4999999999999997E-2</c:v>
                      </c:pt>
                      <c:pt idx="2">
                        <c:v>4.4999999999999998E-2</c:v>
                      </c:pt>
                      <c:pt idx="3">
                        <c:v>-0.03</c:v>
                      </c:pt>
                      <c:pt idx="4">
                        <c:v>2.5999999999999999E-2</c:v>
                      </c:pt>
                      <c:pt idx="5">
                        <c:v>4.2999999999999997E-2</c:v>
                      </c:pt>
                      <c:pt idx="6">
                        <c:v>4.1000000000000002E-2</c:v>
                      </c:pt>
                      <c:pt idx="7">
                        <c:v>0.27200000000000002</c:v>
                      </c:pt>
                      <c:pt idx="8">
                        <c:v>0.27700000000000002</c:v>
                      </c:pt>
                      <c:pt idx="9">
                        <c:v>0.25900000000000001</c:v>
                      </c:pt>
                      <c:pt idx="10">
                        <c:v>0.32300000000000001</c:v>
                      </c:pt>
                      <c:pt idx="11">
                        <c:v>0.42299999999999999</c:v>
                      </c:pt>
                      <c:pt idx="12">
                        <c:v>0.378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C57-48DD-95A3-0287B91C122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GASB'!$C$3</c15:sqref>
                        </c15:formulaRef>
                      </c:ext>
                    </c:extLst>
                    <c:strCache>
                      <c:ptCount val="1"/>
                      <c:pt idx="0">
                        <c:v>Viability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GASB'!$C$4:$C$16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0.104</c:v>
                      </c:pt>
                      <c:pt idx="1">
                        <c:v>0.19600000000000001</c:v>
                      </c:pt>
                      <c:pt idx="2">
                        <c:v>0.22500000000000001</c:v>
                      </c:pt>
                      <c:pt idx="3">
                        <c:v>0.14000000000000001</c:v>
                      </c:pt>
                      <c:pt idx="4">
                        <c:v>0.14199999999999999</c:v>
                      </c:pt>
                      <c:pt idx="5">
                        <c:v>0.14699999999999999</c:v>
                      </c:pt>
                      <c:pt idx="6">
                        <c:v>0.13400000000000001</c:v>
                      </c:pt>
                      <c:pt idx="7">
                        <c:v>0.123</c:v>
                      </c:pt>
                      <c:pt idx="8">
                        <c:v>0.108</c:v>
                      </c:pt>
                      <c:pt idx="9">
                        <c:v>0.105</c:v>
                      </c:pt>
                      <c:pt idx="10">
                        <c:v>0.13100000000000001</c:v>
                      </c:pt>
                      <c:pt idx="11">
                        <c:v>0.37</c:v>
                      </c:pt>
                      <c:pt idx="12">
                        <c:v>0.23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57-48DD-95A3-0287B91C122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GASB'!$D$3</c15:sqref>
                        </c15:formulaRef>
                      </c:ext>
                    </c:extLst>
                    <c:strCache>
                      <c:ptCount val="1"/>
                      <c:pt idx="0">
                        <c:v>Return on Net Assets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GASB'!$D$4:$D$16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7.0000000000000001E-3</c:v>
                      </c:pt>
                      <c:pt idx="1">
                        <c:v>9.0999999999999998E-2</c:v>
                      </c:pt>
                      <c:pt idx="2">
                        <c:v>7.3999999999999996E-2</c:v>
                      </c:pt>
                      <c:pt idx="3">
                        <c:v>-2.8000000000000001E-2</c:v>
                      </c:pt>
                      <c:pt idx="4">
                        <c:v>1.4999999999999999E-2</c:v>
                      </c:pt>
                      <c:pt idx="5">
                        <c:v>2.3E-2</c:v>
                      </c:pt>
                      <c:pt idx="6">
                        <c:v>1.4E-2</c:v>
                      </c:pt>
                      <c:pt idx="7">
                        <c:v>0.02</c:v>
                      </c:pt>
                      <c:pt idx="8">
                        <c:v>4.2000000000000003E-2</c:v>
                      </c:pt>
                      <c:pt idx="9">
                        <c:v>0.13700000000000001</c:v>
                      </c:pt>
                      <c:pt idx="10">
                        <c:v>0.16500000000000001</c:v>
                      </c:pt>
                      <c:pt idx="11">
                        <c:v>0.309</c:v>
                      </c:pt>
                      <c:pt idx="12">
                        <c:v>0.19700000000000001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C57-48DD-95A3-0287B91C122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GASB'!$F$3</c15:sqref>
                        </c15:formulaRef>
                      </c:ext>
                    </c:extLst>
                    <c:strCache>
                      <c:ptCount val="1"/>
                      <c:pt idx="0">
                        <c:v>Debt Burden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GASB'!$F$4:$F$16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5.2999999999999999E-2</c:v>
                      </c:pt>
                      <c:pt idx="1">
                        <c:v>3.7999999999999999E-2</c:v>
                      </c:pt>
                      <c:pt idx="2">
                        <c:v>2.3E-2</c:v>
                      </c:pt>
                      <c:pt idx="3">
                        <c:v>5.5E-2</c:v>
                      </c:pt>
                      <c:pt idx="4">
                        <c:v>5.1999999999999998E-2</c:v>
                      </c:pt>
                      <c:pt idx="5">
                        <c:v>5.6000000000000001E-2</c:v>
                      </c:pt>
                      <c:pt idx="6">
                        <c:v>5.2999999999999999E-2</c:v>
                      </c:pt>
                      <c:pt idx="7">
                        <c:v>5.8000000000000003E-2</c:v>
                      </c:pt>
                      <c:pt idx="8">
                        <c:v>5.0999999999999997E-2</c:v>
                      </c:pt>
                      <c:pt idx="9">
                        <c:v>4.2000000000000003E-2</c:v>
                      </c:pt>
                      <c:pt idx="10">
                        <c:v>3.2000000000000001E-2</c:v>
                      </c:pt>
                      <c:pt idx="11">
                        <c:v>3.2000000000000001E-2</c:v>
                      </c:pt>
                      <c:pt idx="12">
                        <c:v>2.1000000000000001E-2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57-48DD-95A3-0287B91C122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GASB'!$G$3</c15:sqref>
                        </c15:formulaRef>
                      </c:ext>
                    </c:extLst>
                    <c:strCache>
                      <c:ptCount val="1"/>
                      <c:pt idx="0">
                        <c:v>Secondary Reserve Ratio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GASB'!$G$4:$G$16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1.101</c:v>
                      </c:pt>
                      <c:pt idx="1">
                        <c:v>1.0529999999999999</c:v>
                      </c:pt>
                      <c:pt idx="2">
                        <c:v>1.014</c:v>
                      </c:pt>
                      <c:pt idx="3">
                        <c:v>1.0389999999999999</c:v>
                      </c:pt>
                      <c:pt idx="4">
                        <c:v>1.038</c:v>
                      </c:pt>
                      <c:pt idx="5">
                        <c:v>1.1040000000000001</c:v>
                      </c:pt>
                      <c:pt idx="6">
                        <c:v>1.1259999999999999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57-48DD-95A3-0287B91C1220}"/>
                  </c:ext>
                </c:extLst>
              </c15:ser>
            </c15:filteredBarSeries>
          </c:ext>
        </c:extLst>
      </c:barChart>
      <c:catAx>
        <c:axId val="6911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8008"/>
        <c:crosses val="autoZero"/>
        <c:auto val="1"/>
        <c:lblAlgn val="ctr"/>
        <c:lblOffset val="100"/>
        <c:noMultiLvlLbl val="0"/>
      </c:catAx>
      <c:valAx>
        <c:axId val="69118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Debt Burden Ratio with GASB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'Graph-Ratios with GASB'!$F$3</c:f>
              <c:strCache>
                <c:ptCount val="1"/>
                <c:pt idx="0">
                  <c:v>Debt Burden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'Graph-Ratios with GASB'!$A$4:$A$16</c:f>
              <c:strCache>
                <c:ptCount val="13"/>
                <c:pt idx="0">
                  <c:v>FY23</c:v>
                </c:pt>
                <c:pt idx="1">
                  <c:v>FY22</c:v>
                </c:pt>
                <c:pt idx="2">
                  <c:v>FY21</c:v>
                </c:pt>
                <c:pt idx="3">
                  <c:v>FY20</c:v>
                </c:pt>
                <c:pt idx="4">
                  <c:v>FY19</c:v>
                </c:pt>
                <c:pt idx="5">
                  <c:v>FY18</c:v>
                </c:pt>
                <c:pt idx="6">
                  <c:v>FY17</c:v>
                </c:pt>
                <c:pt idx="7">
                  <c:v>FY16</c:v>
                </c:pt>
                <c:pt idx="8">
                  <c:v>FY15</c:v>
                </c:pt>
                <c:pt idx="9">
                  <c:v>FY14</c:v>
                </c:pt>
                <c:pt idx="10">
                  <c:v>FY13</c:v>
                </c:pt>
                <c:pt idx="11">
                  <c:v>FY12</c:v>
                </c:pt>
                <c:pt idx="12">
                  <c:v>FY11</c:v>
                </c:pt>
              </c:strCache>
              <c:extLst xmlns:c15="http://schemas.microsoft.com/office/drawing/2012/chart"/>
            </c:strRef>
          </c:cat>
          <c:val>
            <c:numRef>
              <c:f>'Graph-Ratios with GASB'!$F$4:$F$16</c:f>
              <c:numCache>
                <c:formatCode>0.0%</c:formatCode>
                <c:ptCount val="13"/>
                <c:pt idx="0">
                  <c:v>5.2999999999999999E-2</c:v>
                </c:pt>
                <c:pt idx="1">
                  <c:v>3.7999999999999999E-2</c:v>
                </c:pt>
                <c:pt idx="2">
                  <c:v>2.3E-2</c:v>
                </c:pt>
                <c:pt idx="3">
                  <c:v>5.5E-2</c:v>
                </c:pt>
                <c:pt idx="4">
                  <c:v>5.1999999999999998E-2</c:v>
                </c:pt>
                <c:pt idx="5">
                  <c:v>5.6000000000000001E-2</c:v>
                </c:pt>
                <c:pt idx="6">
                  <c:v>5.2999999999999999E-2</c:v>
                </c:pt>
                <c:pt idx="7">
                  <c:v>5.8000000000000003E-2</c:v>
                </c:pt>
                <c:pt idx="8">
                  <c:v>5.0999999999999997E-2</c:v>
                </c:pt>
                <c:pt idx="9">
                  <c:v>4.2000000000000003E-2</c:v>
                </c:pt>
                <c:pt idx="10">
                  <c:v>3.2000000000000001E-2</c:v>
                </c:pt>
                <c:pt idx="11">
                  <c:v>3.2000000000000001E-2</c:v>
                </c:pt>
                <c:pt idx="12">
                  <c:v>2.1000000000000001E-2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4-9B26-4B4A-81B2-7BD45E5CE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187024"/>
        <c:axId val="691188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'Graph-Ratios with GASB'!$B$3</c15:sqref>
                        </c15:formulaRef>
                      </c:ext>
                    </c:extLst>
                    <c:strCache>
                      <c:ptCount val="1"/>
                      <c:pt idx="0">
                        <c:v>Primary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'Graph-Ratios with GASB'!$B$4:$B$16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3.6999999999999998E-2</c:v>
                      </c:pt>
                      <c:pt idx="1">
                        <c:v>7.4999999999999997E-2</c:v>
                      </c:pt>
                      <c:pt idx="2">
                        <c:v>4.4999999999999998E-2</c:v>
                      </c:pt>
                      <c:pt idx="3">
                        <c:v>-0.03</c:v>
                      </c:pt>
                      <c:pt idx="4">
                        <c:v>2.5999999999999999E-2</c:v>
                      </c:pt>
                      <c:pt idx="5">
                        <c:v>4.2999999999999997E-2</c:v>
                      </c:pt>
                      <c:pt idx="6">
                        <c:v>4.1000000000000002E-2</c:v>
                      </c:pt>
                      <c:pt idx="7">
                        <c:v>0.27200000000000002</c:v>
                      </c:pt>
                      <c:pt idx="8">
                        <c:v>0.27700000000000002</c:v>
                      </c:pt>
                      <c:pt idx="9">
                        <c:v>0.25900000000000001</c:v>
                      </c:pt>
                      <c:pt idx="10">
                        <c:v>0.32300000000000001</c:v>
                      </c:pt>
                      <c:pt idx="11">
                        <c:v>0.42299999999999999</c:v>
                      </c:pt>
                      <c:pt idx="12">
                        <c:v>0.378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B26-4B4A-81B2-7BD45E5CEE9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GASB'!$C$3</c15:sqref>
                        </c15:formulaRef>
                      </c:ext>
                    </c:extLst>
                    <c:strCache>
                      <c:ptCount val="1"/>
                      <c:pt idx="0">
                        <c:v>Viability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GASB'!$C$4:$C$16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0.104</c:v>
                      </c:pt>
                      <c:pt idx="1">
                        <c:v>0.19600000000000001</c:v>
                      </c:pt>
                      <c:pt idx="2">
                        <c:v>0.22500000000000001</c:v>
                      </c:pt>
                      <c:pt idx="3">
                        <c:v>0.14000000000000001</c:v>
                      </c:pt>
                      <c:pt idx="4">
                        <c:v>0.14199999999999999</c:v>
                      </c:pt>
                      <c:pt idx="5">
                        <c:v>0.14699999999999999</c:v>
                      </c:pt>
                      <c:pt idx="6">
                        <c:v>0.13400000000000001</c:v>
                      </c:pt>
                      <c:pt idx="7">
                        <c:v>0.123</c:v>
                      </c:pt>
                      <c:pt idx="8">
                        <c:v>0.108</c:v>
                      </c:pt>
                      <c:pt idx="9">
                        <c:v>0.105</c:v>
                      </c:pt>
                      <c:pt idx="10">
                        <c:v>0.13100000000000001</c:v>
                      </c:pt>
                      <c:pt idx="11">
                        <c:v>0.37</c:v>
                      </c:pt>
                      <c:pt idx="12">
                        <c:v>0.23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B26-4B4A-81B2-7BD45E5CEE9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GASB'!$D$3</c15:sqref>
                        </c15:formulaRef>
                      </c:ext>
                    </c:extLst>
                    <c:strCache>
                      <c:ptCount val="1"/>
                      <c:pt idx="0">
                        <c:v>Return on Net Assets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GASB'!$D$4:$D$16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7.0000000000000001E-3</c:v>
                      </c:pt>
                      <c:pt idx="1">
                        <c:v>9.0999999999999998E-2</c:v>
                      </c:pt>
                      <c:pt idx="2">
                        <c:v>7.3999999999999996E-2</c:v>
                      </c:pt>
                      <c:pt idx="3">
                        <c:v>-2.8000000000000001E-2</c:v>
                      </c:pt>
                      <c:pt idx="4">
                        <c:v>1.4999999999999999E-2</c:v>
                      </c:pt>
                      <c:pt idx="5">
                        <c:v>2.3E-2</c:v>
                      </c:pt>
                      <c:pt idx="6">
                        <c:v>1.4E-2</c:v>
                      </c:pt>
                      <c:pt idx="7">
                        <c:v>0.02</c:v>
                      </c:pt>
                      <c:pt idx="8">
                        <c:v>4.2000000000000003E-2</c:v>
                      </c:pt>
                      <c:pt idx="9">
                        <c:v>0.13700000000000001</c:v>
                      </c:pt>
                      <c:pt idx="10">
                        <c:v>0.16500000000000001</c:v>
                      </c:pt>
                      <c:pt idx="11">
                        <c:v>0.309</c:v>
                      </c:pt>
                      <c:pt idx="12">
                        <c:v>0.19700000000000001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B26-4B4A-81B2-7BD45E5CEE9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GASB'!$E$3</c15:sqref>
                        </c15:formulaRef>
                      </c:ext>
                    </c:extLst>
                    <c:strCache>
                      <c:ptCount val="1"/>
                      <c:pt idx="0">
                        <c:v>Net Operating Revenues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GASB'!$E$4:$E$16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-1.7999999999999999E-2</c:v>
                      </c:pt>
                      <c:pt idx="1">
                        <c:v>-3.9E-2</c:v>
                      </c:pt>
                      <c:pt idx="2">
                        <c:v>-1.4E-2</c:v>
                      </c:pt>
                      <c:pt idx="3">
                        <c:v>-4.2999999999999997E-2</c:v>
                      </c:pt>
                      <c:pt idx="4">
                        <c:v>-1.7000000000000001E-2</c:v>
                      </c:pt>
                      <c:pt idx="5">
                        <c:v>1.6E-2</c:v>
                      </c:pt>
                      <c:pt idx="6">
                        <c:v>2E-3</c:v>
                      </c:pt>
                      <c:pt idx="7">
                        <c:v>1.4999999999999999E-2</c:v>
                      </c:pt>
                      <c:pt idx="8">
                        <c:v>1.7999999999999999E-2</c:v>
                      </c:pt>
                      <c:pt idx="9">
                        <c:v>4.2000000000000003E-2</c:v>
                      </c:pt>
                      <c:pt idx="10">
                        <c:v>8.9999999999999993E-3</c:v>
                      </c:pt>
                      <c:pt idx="11">
                        <c:v>3.9E-2</c:v>
                      </c:pt>
                      <c:pt idx="12">
                        <c:v>9.6000000000000002E-2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B26-4B4A-81B2-7BD45E5CEE9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GASB'!$G$3</c15:sqref>
                        </c15:formulaRef>
                      </c:ext>
                    </c:extLst>
                    <c:strCache>
                      <c:ptCount val="1"/>
                      <c:pt idx="0">
                        <c:v>Secondary Reserve Ratio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GASB'!$G$4:$G$16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1.101</c:v>
                      </c:pt>
                      <c:pt idx="1">
                        <c:v>1.0529999999999999</c:v>
                      </c:pt>
                      <c:pt idx="2">
                        <c:v>1.014</c:v>
                      </c:pt>
                      <c:pt idx="3">
                        <c:v>1.0389999999999999</c:v>
                      </c:pt>
                      <c:pt idx="4">
                        <c:v>1.038</c:v>
                      </c:pt>
                      <c:pt idx="5">
                        <c:v>1.1040000000000001</c:v>
                      </c:pt>
                      <c:pt idx="6">
                        <c:v>1.1259999999999999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B26-4B4A-81B2-7BD45E5CEE9C}"/>
                  </c:ext>
                </c:extLst>
              </c15:ser>
            </c15:filteredBarSeries>
          </c:ext>
        </c:extLst>
      </c:barChart>
      <c:catAx>
        <c:axId val="6911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8008"/>
        <c:crosses val="autoZero"/>
        <c:auto val="1"/>
        <c:lblAlgn val="ctr"/>
        <c:lblOffset val="100"/>
        <c:noMultiLvlLbl val="0"/>
      </c:catAx>
      <c:valAx>
        <c:axId val="69118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Secondary Reserve Ratio</a:t>
            </a:r>
            <a:r>
              <a:rPr lang="en-US" b="1" baseline="0"/>
              <a:t> </a:t>
            </a:r>
            <a:r>
              <a:rPr lang="en-US" b="1"/>
              <a:t>with GASB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'Graph-Ratios with GASB'!$G$3</c:f>
              <c:strCache>
                <c:ptCount val="1"/>
                <c:pt idx="0">
                  <c:v>Secondary Reserve Ratio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'Graph-Ratios with GASB'!$A$4:$A$16</c:f>
              <c:strCache>
                <c:ptCount val="13"/>
                <c:pt idx="0">
                  <c:v>FY23</c:v>
                </c:pt>
                <c:pt idx="1">
                  <c:v>FY22</c:v>
                </c:pt>
                <c:pt idx="2">
                  <c:v>FY21</c:v>
                </c:pt>
                <c:pt idx="3">
                  <c:v>FY20</c:v>
                </c:pt>
                <c:pt idx="4">
                  <c:v>FY19</c:v>
                </c:pt>
                <c:pt idx="5">
                  <c:v>FY18</c:v>
                </c:pt>
                <c:pt idx="6">
                  <c:v>FY17</c:v>
                </c:pt>
                <c:pt idx="7">
                  <c:v>FY16</c:v>
                </c:pt>
                <c:pt idx="8">
                  <c:v>FY15</c:v>
                </c:pt>
                <c:pt idx="9">
                  <c:v>FY14</c:v>
                </c:pt>
                <c:pt idx="10">
                  <c:v>FY13</c:v>
                </c:pt>
                <c:pt idx="11">
                  <c:v>FY12</c:v>
                </c:pt>
                <c:pt idx="12">
                  <c:v>FY11</c:v>
                </c:pt>
              </c:strCache>
              <c:extLst xmlns:c15="http://schemas.microsoft.com/office/drawing/2012/chart"/>
            </c:strRef>
          </c:cat>
          <c:val>
            <c:numRef>
              <c:f>'Graph-Ratios with GASB'!$G$4:$G$16</c:f>
              <c:numCache>
                <c:formatCode>0.0%</c:formatCode>
                <c:ptCount val="13"/>
                <c:pt idx="0">
                  <c:v>1.101</c:v>
                </c:pt>
                <c:pt idx="1">
                  <c:v>1.0529999999999999</c:v>
                </c:pt>
                <c:pt idx="2">
                  <c:v>1.014</c:v>
                </c:pt>
                <c:pt idx="3">
                  <c:v>1.0389999999999999</c:v>
                </c:pt>
                <c:pt idx="4">
                  <c:v>1.038</c:v>
                </c:pt>
                <c:pt idx="5">
                  <c:v>1.1040000000000001</c:v>
                </c:pt>
                <c:pt idx="6">
                  <c:v>1.1259999999999999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5-5E39-45A3-90AC-F6B9B4B6F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1187024"/>
        <c:axId val="691188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'Graph-Ratios with GASB'!$B$3</c15:sqref>
                        </c15:formulaRef>
                      </c:ext>
                    </c:extLst>
                    <c:strCache>
                      <c:ptCount val="1"/>
                      <c:pt idx="0">
                        <c:v>Primary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'Graph-Ratios with GASB'!$B$4:$B$16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3.6999999999999998E-2</c:v>
                      </c:pt>
                      <c:pt idx="1">
                        <c:v>7.4999999999999997E-2</c:v>
                      </c:pt>
                      <c:pt idx="2">
                        <c:v>4.4999999999999998E-2</c:v>
                      </c:pt>
                      <c:pt idx="3">
                        <c:v>-0.03</c:v>
                      </c:pt>
                      <c:pt idx="4">
                        <c:v>2.5999999999999999E-2</c:v>
                      </c:pt>
                      <c:pt idx="5">
                        <c:v>4.2999999999999997E-2</c:v>
                      </c:pt>
                      <c:pt idx="6">
                        <c:v>4.1000000000000002E-2</c:v>
                      </c:pt>
                      <c:pt idx="7">
                        <c:v>0.27200000000000002</c:v>
                      </c:pt>
                      <c:pt idx="8">
                        <c:v>0.27700000000000002</c:v>
                      </c:pt>
                      <c:pt idx="9">
                        <c:v>0.25900000000000001</c:v>
                      </c:pt>
                      <c:pt idx="10">
                        <c:v>0.32300000000000001</c:v>
                      </c:pt>
                      <c:pt idx="11">
                        <c:v>0.42299999999999999</c:v>
                      </c:pt>
                      <c:pt idx="12">
                        <c:v>0.378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E39-45A3-90AC-F6B9B4B6FAF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GASB'!$C$3</c15:sqref>
                        </c15:formulaRef>
                      </c:ext>
                    </c:extLst>
                    <c:strCache>
                      <c:ptCount val="1"/>
                      <c:pt idx="0">
                        <c:v>Viability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GASB'!$C$4:$C$16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0.104</c:v>
                      </c:pt>
                      <c:pt idx="1">
                        <c:v>0.19600000000000001</c:v>
                      </c:pt>
                      <c:pt idx="2">
                        <c:v>0.22500000000000001</c:v>
                      </c:pt>
                      <c:pt idx="3">
                        <c:v>0.14000000000000001</c:v>
                      </c:pt>
                      <c:pt idx="4">
                        <c:v>0.14199999999999999</c:v>
                      </c:pt>
                      <c:pt idx="5">
                        <c:v>0.14699999999999999</c:v>
                      </c:pt>
                      <c:pt idx="6">
                        <c:v>0.13400000000000001</c:v>
                      </c:pt>
                      <c:pt idx="7">
                        <c:v>0.123</c:v>
                      </c:pt>
                      <c:pt idx="8">
                        <c:v>0.108</c:v>
                      </c:pt>
                      <c:pt idx="9">
                        <c:v>0.105</c:v>
                      </c:pt>
                      <c:pt idx="10">
                        <c:v>0.13100000000000001</c:v>
                      </c:pt>
                      <c:pt idx="11">
                        <c:v>0.37</c:v>
                      </c:pt>
                      <c:pt idx="12">
                        <c:v>0.23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39-45A3-90AC-F6B9B4B6FAF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GASB'!$D$3</c15:sqref>
                        </c15:formulaRef>
                      </c:ext>
                    </c:extLst>
                    <c:strCache>
                      <c:ptCount val="1"/>
                      <c:pt idx="0">
                        <c:v>Return on Net Assets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GASB'!$D$4:$D$16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7.0000000000000001E-3</c:v>
                      </c:pt>
                      <c:pt idx="1">
                        <c:v>9.0999999999999998E-2</c:v>
                      </c:pt>
                      <c:pt idx="2">
                        <c:v>7.3999999999999996E-2</c:v>
                      </c:pt>
                      <c:pt idx="3">
                        <c:v>-2.8000000000000001E-2</c:v>
                      </c:pt>
                      <c:pt idx="4">
                        <c:v>1.4999999999999999E-2</c:v>
                      </c:pt>
                      <c:pt idx="5">
                        <c:v>2.3E-2</c:v>
                      </c:pt>
                      <c:pt idx="6">
                        <c:v>1.4E-2</c:v>
                      </c:pt>
                      <c:pt idx="7">
                        <c:v>0.02</c:v>
                      </c:pt>
                      <c:pt idx="8">
                        <c:v>4.2000000000000003E-2</c:v>
                      </c:pt>
                      <c:pt idx="9">
                        <c:v>0.13700000000000001</c:v>
                      </c:pt>
                      <c:pt idx="10">
                        <c:v>0.16500000000000001</c:v>
                      </c:pt>
                      <c:pt idx="11">
                        <c:v>0.309</c:v>
                      </c:pt>
                      <c:pt idx="12">
                        <c:v>0.19700000000000001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39-45A3-90AC-F6B9B4B6FAF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GASB'!$E$3</c15:sqref>
                        </c15:formulaRef>
                      </c:ext>
                    </c:extLst>
                    <c:strCache>
                      <c:ptCount val="1"/>
                      <c:pt idx="0">
                        <c:v>Net Operating Revenues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GASB'!$E$4:$E$16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-1.7999999999999999E-2</c:v>
                      </c:pt>
                      <c:pt idx="1">
                        <c:v>-3.9E-2</c:v>
                      </c:pt>
                      <c:pt idx="2">
                        <c:v>-1.4E-2</c:v>
                      </c:pt>
                      <c:pt idx="3">
                        <c:v>-4.2999999999999997E-2</c:v>
                      </c:pt>
                      <c:pt idx="4">
                        <c:v>-1.7000000000000001E-2</c:v>
                      </c:pt>
                      <c:pt idx="5">
                        <c:v>1.6E-2</c:v>
                      </c:pt>
                      <c:pt idx="6">
                        <c:v>2E-3</c:v>
                      </c:pt>
                      <c:pt idx="7">
                        <c:v>1.4999999999999999E-2</c:v>
                      </c:pt>
                      <c:pt idx="8">
                        <c:v>1.7999999999999999E-2</c:v>
                      </c:pt>
                      <c:pt idx="9">
                        <c:v>4.2000000000000003E-2</c:v>
                      </c:pt>
                      <c:pt idx="10">
                        <c:v>8.9999999999999993E-3</c:v>
                      </c:pt>
                      <c:pt idx="11">
                        <c:v>3.9E-2</c:v>
                      </c:pt>
                      <c:pt idx="12">
                        <c:v>9.6000000000000002E-2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39-45A3-90AC-F6B9B4B6FAF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GASB'!$F$3</c15:sqref>
                        </c15:formulaRef>
                      </c:ext>
                    </c:extLst>
                    <c:strCache>
                      <c:ptCount val="1"/>
                      <c:pt idx="0">
                        <c:v>Debt Burden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GASB'!$A$4:$A$16</c15:sqref>
                        </c15:formulaRef>
                      </c:ext>
                    </c:extLst>
                    <c:strCache>
                      <c:ptCount val="13"/>
                      <c:pt idx="0">
                        <c:v>FY23</c:v>
                      </c:pt>
                      <c:pt idx="1">
                        <c:v>FY22</c:v>
                      </c:pt>
                      <c:pt idx="2">
                        <c:v>FY21</c:v>
                      </c:pt>
                      <c:pt idx="3">
                        <c:v>FY20</c:v>
                      </c:pt>
                      <c:pt idx="4">
                        <c:v>FY19</c:v>
                      </c:pt>
                      <c:pt idx="5">
                        <c:v>FY18</c:v>
                      </c:pt>
                      <c:pt idx="6">
                        <c:v>FY17</c:v>
                      </c:pt>
                      <c:pt idx="7">
                        <c:v>FY16</c:v>
                      </c:pt>
                      <c:pt idx="8">
                        <c:v>FY15</c:v>
                      </c:pt>
                      <c:pt idx="9">
                        <c:v>FY14</c:v>
                      </c:pt>
                      <c:pt idx="10">
                        <c:v>FY13</c:v>
                      </c:pt>
                      <c:pt idx="11">
                        <c:v>FY12</c:v>
                      </c:pt>
                      <c:pt idx="12">
                        <c:v>FY11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'Graph-Ratios with GASB'!$F$4:$F$16</c15:sqref>
                        </c15:formulaRef>
                      </c:ext>
                    </c:extLst>
                    <c:numCache>
                      <c:formatCode>0.0%</c:formatCode>
                      <c:ptCount val="13"/>
                      <c:pt idx="0">
                        <c:v>5.2999999999999999E-2</c:v>
                      </c:pt>
                      <c:pt idx="1">
                        <c:v>3.7999999999999999E-2</c:v>
                      </c:pt>
                      <c:pt idx="2">
                        <c:v>2.3E-2</c:v>
                      </c:pt>
                      <c:pt idx="3">
                        <c:v>5.5E-2</c:v>
                      </c:pt>
                      <c:pt idx="4">
                        <c:v>5.1999999999999998E-2</c:v>
                      </c:pt>
                      <c:pt idx="5">
                        <c:v>5.6000000000000001E-2</c:v>
                      </c:pt>
                      <c:pt idx="6">
                        <c:v>5.2999999999999999E-2</c:v>
                      </c:pt>
                      <c:pt idx="7">
                        <c:v>5.8000000000000003E-2</c:v>
                      </c:pt>
                      <c:pt idx="8">
                        <c:v>5.0999999999999997E-2</c:v>
                      </c:pt>
                      <c:pt idx="9">
                        <c:v>4.2000000000000003E-2</c:v>
                      </c:pt>
                      <c:pt idx="10">
                        <c:v>3.2000000000000001E-2</c:v>
                      </c:pt>
                      <c:pt idx="11">
                        <c:v>3.2000000000000001E-2</c:v>
                      </c:pt>
                      <c:pt idx="12">
                        <c:v>2.1000000000000001E-2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E39-45A3-90AC-F6B9B4B6FAF0}"/>
                  </c:ext>
                </c:extLst>
              </c15:ser>
            </c15:filteredBarSeries>
          </c:ext>
        </c:extLst>
      </c:barChart>
      <c:catAx>
        <c:axId val="6911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8008"/>
        <c:crosses val="autoZero"/>
        <c:auto val="1"/>
        <c:lblAlgn val="ctr"/>
        <c:lblOffset val="100"/>
        <c:noMultiLvlLbl val="0"/>
      </c:catAx>
      <c:valAx>
        <c:axId val="69118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8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38099</xdr:rowOff>
    </xdr:from>
    <xdr:to>
      <xdr:col>6</xdr:col>
      <xdr:colOff>1500189</xdr:colOff>
      <xdr:row>42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47626</xdr:rowOff>
    </xdr:from>
    <xdr:to>
      <xdr:col>6</xdr:col>
      <xdr:colOff>1504950</xdr:colOff>
      <xdr:row>78</xdr:row>
      <xdr:rowOff>161926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84</xdr:row>
      <xdr:rowOff>38101</xdr:rowOff>
    </xdr:from>
    <xdr:to>
      <xdr:col>6</xdr:col>
      <xdr:colOff>1504950</xdr:colOff>
      <xdr:row>106</xdr:row>
      <xdr:rowOff>171451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180975</xdr:rowOff>
    </xdr:from>
    <xdr:to>
      <xdr:col>6</xdr:col>
      <xdr:colOff>1504950</xdr:colOff>
      <xdr:row>133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139</xdr:row>
      <xdr:rowOff>104776</xdr:rowOff>
    </xdr:from>
    <xdr:to>
      <xdr:col>6</xdr:col>
      <xdr:colOff>1476375</xdr:colOff>
      <xdr:row>161</xdr:row>
      <xdr:rowOff>161926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168</xdr:row>
      <xdr:rowOff>133351</xdr:rowOff>
    </xdr:from>
    <xdr:to>
      <xdr:col>6</xdr:col>
      <xdr:colOff>1485900</xdr:colOff>
      <xdr:row>191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keene1\Downloads\FY23_FSU_Ratio%20Calc%202023%20with%20GAS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keene1\Downloads\FY23_FSU_Ratio%20Calc%202023_woG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ios"/>
      <sheetName val="Primary"/>
      <sheetName val="Viability"/>
      <sheetName val="Return on Net Assets"/>
      <sheetName val="Net Operating Revenues"/>
      <sheetName val="Debt Burden"/>
      <sheetName val="Net positon w GASB"/>
      <sheetName val="Secondary Reserve Ratio"/>
    </sheetNames>
    <sheetDataSet>
      <sheetData sheetId="0"/>
      <sheetData sheetId="1">
        <row r="13">
          <cell r="B13">
            <v>4454</v>
          </cell>
          <cell r="D13">
            <v>9437</v>
          </cell>
          <cell r="F13">
            <v>5558</v>
          </cell>
          <cell r="H13">
            <v>-3678.3999999999996</v>
          </cell>
          <cell r="J13">
            <v>3036.3</v>
          </cell>
          <cell r="L13">
            <v>4586</v>
          </cell>
          <cell r="N13">
            <v>4039</v>
          </cell>
          <cell r="P13">
            <v>25155</v>
          </cell>
          <cell r="R13">
            <v>24457</v>
          </cell>
          <cell r="T13">
            <v>21742</v>
          </cell>
          <cell r="V13">
            <v>25754</v>
          </cell>
          <cell r="X13">
            <v>31546</v>
          </cell>
          <cell r="Z13">
            <v>27485</v>
          </cell>
        </row>
        <row r="23">
          <cell r="B23">
            <v>120586</v>
          </cell>
          <cell r="D23">
            <v>126475</v>
          </cell>
          <cell r="F23">
            <v>123585</v>
          </cell>
          <cell r="H23">
            <v>120764</v>
          </cell>
          <cell r="J23">
            <v>117740</v>
          </cell>
          <cell r="L23">
            <v>107572</v>
          </cell>
          <cell r="N23">
            <v>98833</v>
          </cell>
          <cell r="P23">
            <v>92312</v>
          </cell>
          <cell r="R23">
            <v>88296</v>
          </cell>
          <cell r="T23">
            <v>84055</v>
          </cell>
          <cell r="V23">
            <v>79773</v>
          </cell>
          <cell r="X23">
            <v>74658</v>
          </cell>
          <cell r="Z23">
            <v>72642</v>
          </cell>
        </row>
      </sheetData>
      <sheetData sheetId="2">
        <row r="13">
          <cell r="B13">
            <v>4454</v>
          </cell>
          <cell r="D13">
            <v>9437</v>
          </cell>
          <cell r="F13">
            <v>12089</v>
          </cell>
          <cell r="H13">
            <v>7780</v>
          </cell>
          <cell r="J13">
            <v>8560</v>
          </cell>
          <cell r="L13">
            <v>9089</v>
          </cell>
          <cell r="N13">
            <v>8095</v>
          </cell>
          <cell r="P13">
            <v>7230</v>
          </cell>
          <cell r="R13">
            <v>6659</v>
          </cell>
          <cell r="T13">
            <v>5680</v>
          </cell>
          <cell r="V13">
            <v>5781</v>
          </cell>
          <cell r="X13">
            <v>11908</v>
          </cell>
          <cell r="Z13">
            <v>6129</v>
          </cell>
        </row>
        <row r="22">
          <cell r="B22">
            <v>42874</v>
          </cell>
          <cell r="D22">
            <v>48170</v>
          </cell>
          <cell r="F22">
            <v>53654</v>
          </cell>
          <cell r="H22">
            <v>55386</v>
          </cell>
          <cell r="J22">
            <v>60320</v>
          </cell>
          <cell r="L22">
            <v>61788</v>
          </cell>
          <cell r="N22">
            <v>60331</v>
          </cell>
          <cell r="P22">
            <v>58600</v>
          </cell>
          <cell r="R22">
            <v>61729</v>
          </cell>
          <cell r="T22">
            <v>53978</v>
          </cell>
          <cell r="V22">
            <v>44125</v>
          </cell>
          <cell r="X22">
            <v>32156</v>
          </cell>
          <cell r="Z22">
            <v>26667</v>
          </cell>
        </row>
      </sheetData>
      <sheetData sheetId="3">
        <row r="8">
          <cell r="B8">
            <v>988</v>
          </cell>
          <cell r="D8">
            <v>11873</v>
          </cell>
          <cell r="F8">
            <v>8987</v>
          </cell>
          <cell r="H8">
            <v>-3451</v>
          </cell>
          <cell r="J8">
            <v>1890</v>
          </cell>
          <cell r="L8">
            <v>2745</v>
          </cell>
          <cell r="N8">
            <v>1692</v>
          </cell>
          <cell r="P8">
            <v>2750</v>
          </cell>
          <cell r="R8">
            <v>5856</v>
          </cell>
          <cell r="T8">
            <v>16771</v>
          </cell>
          <cell r="V8">
            <v>17299</v>
          </cell>
          <cell r="X8">
            <v>24722</v>
          </cell>
          <cell r="Z8">
            <v>13188</v>
          </cell>
        </row>
        <row r="14">
          <cell r="B14">
            <v>142687</v>
          </cell>
          <cell r="D14">
            <v>130788</v>
          </cell>
          <cell r="F14">
            <v>121827</v>
          </cell>
          <cell r="H14">
            <v>125278</v>
          </cell>
          <cell r="J14">
            <v>123388</v>
          </cell>
          <cell r="L14">
            <v>120643</v>
          </cell>
          <cell r="N14">
            <v>118951</v>
          </cell>
          <cell r="P14">
            <v>138585</v>
          </cell>
          <cell r="R14">
            <v>138922</v>
          </cell>
          <cell r="T14">
            <v>122151</v>
          </cell>
          <cell r="V14">
            <v>104852</v>
          </cell>
          <cell r="X14">
            <v>80130</v>
          </cell>
          <cell r="Z14">
            <v>66942</v>
          </cell>
        </row>
      </sheetData>
      <sheetData sheetId="4">
        <row r="10">
          <cell r="B10">
            <v>-2159</v>
          </cell>
          <cell r="D10">
            <v>-4715</v>
          </cell>
          <cell r="F10">
            <v>-1660</v>
          </cell>
          <cell r="H10">
            <v>-5025</v>
          </cell>
          <cell r="J10">
            <v>-1926</v>
          </cell>
          <cell r="L10">
            <v>1803</v>
          </cell>
          <cell r="N10">
            <v>214</v>
          </cell>
          <cell r="P10">
            <v>1381</v>
          </cell>
          <cell r="R10">
            <v>1656</v>
          </cell>
          <cell r="T10">
            <v>3693</v>
          </cell>
          <cell r="V10">
            <v>740</v>
          </cell>
          <cell r="X10">
            <v>3068</v>
          </cell>
          <cell r="Z10">
            <v>7729</v>
          </cell>
        </row>
        <row r="21">
          <cell r="B21">
            <v>118426</v>
          </cell>
          <cell r="D21">
            <v>121760</v>
          </cell>
          <cell r="F21">
            <v>121924</v>
          </cell>
          <cell r="H21">
            <v>115739</v>
          </cell>
          <cell r="J21">
            <v>115837</v>
          </cell>
          <cell r="L21">
            <v>109374</v>
          </cell>
          <cell r="N21">
            <v>103727</v>
          </cell>
          <cell r="P21">
            <v>93693</v>
          </cell>
          <cell r="R21">
            <v>89953</v>
          </cell>
          <cell r="T21">
            <v>87748</v>
          </cell>
          <cell r="V21">
            <v>80513</v>
          </cell>
          <cell r="X21">
            <v>77769</v>
          </cell>
          <cell r="Z21">
            <v>80371</v>
          </cell>
        </row>
      </sheetData>
      <sheetData sheetId="5">
        <row r="11">
          <cell r="B11">
            <v>5513</v>
          </cell>
          <cell r="D11">
            <v>4155</v>
          </cell>
          <cell r="F11">
            <v>2336</v>
          </cell>
          <cell r="H11">
            <v>6203</v>
          </cell>
          <cell r="J11">
            <v>5693</v>
          </cell>
          <cell r="L11">
            <v>5675</v>
          </cell>
          <cell r="N11">
            <v>5122</v>
          </cell>
          <cell r="P11">
            <v>4969</v>
          </cell>
          <cell r="R11">
            <v>4141</v>
          </cell>
          <cell r="T11">
            <v>3306</v>
          </cell>
          <cell r="V11">
            <v>2382</v>
          </cell>
          <cell r="X11">
            <v>2272</v>
          </cell>
          <cell r="Z11">
            <v>1489</v>
          </cell>
        </row>
        <row r="26">
          <cell r="B26">
            <v>104005</v>
          </cell>
          <cell r="D26">
            <v>108826</v>
          </cell>
          <cell r="F26">
            <v>103530</v>
          </cell>
          <cell r="H26">
            <v>113728</v>
          </cell>
          <cell r="J26">
            <v>109825</v>
          </cell>
          <cell r="L26">
            <v>100906</v>
          </cell>
          <cell r="N26">
            <v>96281</v>
          </cell>
          <cell r="P26">
            <v>85806</v>
          </cell>
          <cell r="R26">
            <v>81859</v>
          </cell>
          <cell r="T26">
            <v>78551</v>
          </cell>
          <cell r="V26">
            <v>75473</v>
          </cell>
          <cell r="X26">
            <v>71889</v>
          </cell>
          <cell r="Z26">
            <v>69382</v>
          </cell>
        </row>
      </sheetData>
      <sheetData sheetId="6"/>
      <sheetData sheetId="7">
        <row r="13">
          <cell r="B13">
            <v>139220</v>
          </cell>
          <cell r="D13">
            <v>133250</v>
          </cell>
          <cell r="F13">
            <v>125256</v>
          </cell>
          <cell r="H13">
            <v>125506</v>
          </cell>
          <cell r="J13">
            <v>122242</v>
          </cell>
          <cell r="L13">
            <v>118803</v>
          </cell>
          <cell r="N13">
            <v>116603</v>
          </cell>
        </row>
        <row r="21">
          <cell r="B21">
            <v>126502</v>
          </cell>
          <cell r="D21">
            <v>126502</v>
          </cell>
          <cell r="F21">
            <v>123585</v>
          </cell>
          <cell r="H21">
            <v>120764</v>
          </cell>
          <cell r="J21">
            <v>117763</v>
          </cell>
          <cell r="L21">
            <v>107571</v>
          </cell>
          <cell r="N21">
            <v>103514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ios"/>
      <sheetName val="Primary"/>
      <sheetName val="Viability"/>
      <sheetName val="Return on Net Assets"/>
      <sheetName val="Net Operating Revenues"/>
      <sheetName val="Debt Burden"/>
      <sheetName val="Net positon wo GASB"/>
      <sheetName val="Secondary Reserve Ratio"/>
    </sheetNames>
    <sheetDataSet>
      <sheetData sheetId="0"/>
      <sheetData sheetId="1">
        <row r="26">
          <cell r="B26">
            <v>45679.549999999996</v>
          </cell>
          <cell r="D26">
            <v>54387.82</v>
          </cell>
          <cell r="F26">
            <v>49787.5</v>
          </cell>
          <cell r="H26">
            <v>32274.6</v>
          </cell>
          <cell r="J26">
            <v>37188.300000000003</v>
          </cell>
          <cell r="L26">
            <v>35959</v>
          </cell>
          <cell r="N26">
            <v>34154</v>
          </cell>
          <cell r="P26">
            <v>31509</v>
          </cell>
          <cell r="R26">
            <v>30055</v>
          </cell>
          <cell r="T26">
            <v>21742</v>
          </cell>
          <cell r="V26">
            <v>25754</v>
          </cell>
          <cell r="X26">
            <v>31546</v>
          </cell>
          <cell r="Z26">
            <v>27485</v>
          </cell>
        </row>
        <row r="45">
          <cell r="B45">
            <v>124311.27</v>
          </cell>
          <cell r="D45">
            <v>125698.5</v>
          </cell>
          <cell r="F45">
            <v>112549</v>
          </cell>
          <cell r="H45">
            <v>118963</v>
          </cell>
          <cell r="J45">
            <v>114984</v>
          </cell>
          <cell r="L45">
            <v>106314</v>
          </cell>
          <cell r="N45">
            <v>102137</v>
          </cell>
          <cell r="P45">
            <v>91556</v>
          </cell>
          <cell r="R45">
            <v>88891</v>
          </cell>
          <cell r="T45">
            <v>84055</v>
          </cell>
          <cell r="V45">
            <v>79773</v>
          </cell>
          <cell r="X45">
            <v>74658</v>
          </cell>
          <cell r="Z45">
            <v>72642</v>
          </cell>
        </row>
      </sheetData>
      <sheetData sheetId="2">
        <row r="24">
          <cell r="B24">
            <v>45679.549999999996</v>
          </cell>
          <cell r="D24">
            <v>54387.82</v>
          </cell>
          <cell r="F24">
            <v>49787.5</v>
          </cell>
          <cell r="H24">
            <v>32274.6</v>
          </cell>
          <cell r="J24">
            <v>37188.300000000003</v>
          </cell>
          <cell r="L24">
            <v>35959</v>
          </cell>
          <cell r="N24">
            <v>34154</v>
          </cell>
          <cell r="P24">
            <v>31509</v>
          </cell>
          <cell r="R24">
            <v>30055</v>
          </cell>
          <cell r="T24">
            <v>21742</v>
          </cell>
          <cell r="V24">
            <v>25754</v>
          </cell>
          <cell r="X24">
            <v>31546</v>
          </cell>
          <cell r="Z24">
            <v>27485</v>
          </cell>
        </row>
        <row r="33">
          <cell r="B33">
            <v>42874</v>
          </cell>
          <cell r="D33">
            <v>48170</v>
          </cell>
          <cell r="F33">
            <v>53654</v>
          </cell>
          <cell r="H33">
            <v>55386</v>
          </cell>
          <cell r="J33">
            <v>60320</v>
          </cell>
          <cell r="L33">
            <v>61788</v>
          </cell>
          <cell r="N33">
            <v>60331</v>
          </cell>
          <cell r="P33">
            <v>58600</v>
          </cell>
          <cell r="R33">
            <v>61729</v>
          </cell>
          <cell r="T33">
            <v>53978</v>
          </cell>
          <cell r="V33">
            <v>44125</v>
          </cell>
          <cell r="X33">
            <v>32156</v>
          </cell>
          <cell r="Z33">
            <v>26667</v>
          </cell>
        </row>
      </sheetData>
      <sheetData sheetId="3">
        <row r="15">
          <cell r="B15">
            <v>-2737.2699999999995</v>
          </cell>
          <cell r="D15">
            <v>12594.32</v>
          </cell>
          <cell r="F15">
            <v>17263.5</v>
          </cell>
          <cell r="H15">
            <v>-1650</v>
          </cell>
          <cell r="J15">
            <v>4669</v>
          </cell>
          <cell r="L15">
            <v>4003</v>
          </cell>
          <cell r="N15">
            <v>3069</v>
          </cell>
          <cell r="P15">
            <v>3506</v>
          </cell>
          <cell r="R15">
            <v>5261</v>
          </cell>
          <cell r="T15">
            <v>16771</v>
          </cell>
          <cell r="V15">
            <v>17299</v>
          </cell>
          <cell r="X15">
            <v>24722</v>
          </cell>
          <cell r="Z15">
            <v>13188</v>
          </cell>
        </row>
        <row r="27">
          <cell r="B27">
            <v>187637.42</v>
          </cell>
          <cell r="D27">
            <v>175042.5</v>
          </cell>
          <cell r="F27">
            <v>157780</v>
          </cell>
          <cell r="H27">
            <v>159430</v>
          </cell>
          <cell r="J27">
            <v>154761</v>
          </cell>
          <cell r="L27">
            <v>150758</v>
          </cell>
          <cell r="N27">
            <v>147689</v>
          </cell>
          <cell r="P27">
            <v>144183</v>
          </cell>
          <cell r="R27">
            <v>138922</v>
          </cell>
          <cell r="T27">
            <v>122151</v>
          </cell>
          <cell r="V27">
            <v>104852</v>
          </cell>
          <cell r="X27">
            <v>80130</v>
          </cell>
          <cell r="Z27">
            <v>66942</v>
          </cell>
        </row>
      </sheetData>
      <sheetData sheetId="4">
        <row r="15">
          <cell r="B15">
            <v>-5884.27</v>
          </cell>
          <cell r="D15">
            <v>-3993.6800000000007</v>
          </cell>
          <cell r="F15">
            <v>6616.5000000000009</v>
          </cell>
          <cell r="H15">
            <v>-3224</v>
          </cell>
          <cell r="J15">
            <v>853</v>
          </cell>
          <cell r="L15">
            <v>3061</v>
          </cell>
          <cell r="N15">
            <v>1591</v>
          </cell>
          <cell r="P15">
            <v>2137</v>
          </cell>
          <cell r="R15">
            <v>1061</v>
          </cell>
          <cell r="T15">
            <v>3693</v>
          </cell>
          <cell r="V15">
            <v>740</v>
          </cell>
          <cell r="X15">
            <v>3068</v>
          </cell>
          <cell r="Z15">
            <v>7729</v>
          </cell>
        </row>
        <row r="27">
          <cell r="B27">
            <v>118425.5</v>
          </cell>
          <cell r="D27">
            <v>121706</v>
          </cell>
          <cell r="F27">
            <v>119165</v>
          </cell>
          <cell r="H27">
            <v>115739</v>
          </cell>
          <cell r="J27">
            <v>115837</v>
          </cell>
          <cell r="L27">
            <v>109374</v>
          </cell>
          <cell r="N27">
            <v>103727</v>
          </cell>
          <cell r="P27">
            <v>93693</v>
          </cell>
          <cell r="R27">
            <v>89953</v>
          </cell>
          <cell r="T27">
            <v>87748</v>
          </cell>
          <cell r="V27">
            <v>80513</v>
          </cell>
          <cell r="X27">
            <v>77769</v>
          </cell>
          <cell r="Z27">
            <v>80371</v>
          </cell>
        </row>
      </sheetData>
      <sheetData sheetId="5">
        <row r="11">
          <cell r="B11">
            <v>5513</v>
          </cell>
          <cell r="D11">
            <v>4155</v>
          </cell>
          <cell r="F11">
            <v>2336</v>
          </cell>
          <cell r="H11">
            <v>6203</v>
          </cell>
          <cell r="J11">
            <v>5693</v>
          </cell>
          <cell r="L11">
            <v>5675</v>
          </cell>
          <cell r="N11">
            <v>5122</v>
          </cell>
          <cell r="P11">
            <v>4969</v>
          </cell>
          <cell r="R11">
            <v>4141</v>
          </cell>
          <cell r="T11">
            <v>3306</v>
          </cell>
          <cell r="V11">
            <v>2382</v>
          </cell>
          <cell r="X11">
            <v>2272</v>
          </cell>
          <cell r="Z11">
            <v>1489</v>
          </cell>
        </row>
        <row r="29">
          <cell r="B29">
            <v>116481.27</v>
          </cell>
          <cell r="D29">
            <v>116331</v>
          </cell>
          <cell r="F29">
            <v>101869</v>
          </cell>
          <cell r="H29">
            <v>111927</v>
          </cell>
          <cell r="J29">
            <v>107046</v>
          </cell>
          <cell r="L29">
            <v>99648</v>
          </cell>
          <cell r="N29">
            <v>94904</v>
          </cell>
          <cell r="P29">
            <v>85050</v>
          </cell>
          <cell r="R29">
            <v>82454</v>
          </cell>
          <cell r="T29">
            <v>78551</v>
          </cell>
          <cell r="V29">
            <v>75473</v>
          </cell>
          <cell r="X29">
            <v>71889</v>
          </cell>
          <cell r="Z29">
            <v>69382</v>
          </cell>
        </row>
      </sheetData>
      <sheetData sheetId="6"/>
      <sheetData sheetId="7">
        <row r="14">
          <cell r="B14">
            <v>147307.9</v>
          </cell>
          <cell r="D14">
            <v>140451</v>
          </cell>
          <cell r="F14">
            <v>129680</v>
          </cell>
          <cell r="H14">
            <v>125506</v>
          </cell>
          <cell r="J14">
            <v>122242</v>
          </cell>
          <cell r="L14">
            <v>118803</v>
          </cell>
          <cell r="N14">
            <v>116603</v>
          </cell>
        </row>
        <row r="27">
          <cell r="B27">
            <v>124310.27</v>
          </cell>
          <cell r="D27">
            <v>125753.68000000001</v>
          </cell>
          <cell r="F27">
            <v>115308.5</v>
          </cell>
          <cell r="H27">
            <v>118963</v>
          </cell>
          <cell r="J27">
            <v>114984</v>
          </cell>
          <cell r="L27">
            <v>106313</v>
          </cell>
          <cell r="N27">
            <v>102137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1"/>
  <sheetViews>
    <sheetView topLeftCell="A4" workbookViewId="0">
      <selection activeCell="A17" sqref="A17"/>
    </sheetView>
  </sheetViews>
  <sheetFormatPr defaultColWidth="9.1796875" defaultRowHeight="14" x14ac:dyDescent="0.3"/>
  <cols>
    <col min="1" max="1" width="21.54296875" style="3" customWidth="1"/>
    <col min="2" max="2" width="2.7265625" style="3" customWidth="1"/>
    <col min="3" max="3" width="49.1796875" style="3" customWidth="1"/>
    <col min="4" max="4" width="14.7265625" style="4" bestFit="1" customWidth="1"/>
    <col min="5" max="5" width="2.54296875" style="4" customWidth="1"/>
    <col min="6" max="6" width="8.54296875" style="5" customWidth="1"/>
    <col min="7" max="7" width="2.54296875" style="4" customWidth="1"/>
    <col min="8" max="8" width="14.7265625" style="4" bestFit="1" customWidth="1"/>
    <col min="9" max="9" width="2.54296875" style="4" customWidth="1"/>
    <col min="10" max="10" width="8.54296875" style="5" customWidth="1"/>
    <col min="11" max="11" width="2.54296875" style="4" customWidth="1"/>
    <col min="12" max="12" width="14.7265625" style="4" bestFit="1" customWidth="1"/>
    <col min="13" max="13" width="2.54296875" style="4" customWidth="1"/>
    <col min="14" max="14" width="8.54296875" style="5" customWidth="1"/>
    <col min="15" max="15" width="2.54296875" style="4" customWidth="1"/>
    <col min="16" max="16" width="14.7265625" style="4" bestFit="1" customWidth="1"/>
    <col min="17" max="17" width="2.54296875" style="4" customWidth="1"/>
    <col min="18" max="18" width="8.54296875" style="5" customWidth="1"/>
    <col min="19" max="19" width="2.54296875" style="4" customWidth="1"/>
    <col min="20" max="20" width="15.26953125" style="4" bestFit="1" customWidth="1"/>
    <col min="21" max="21" width="2.54296875" style="4" customWidth="1"/>
    <col min="22" max="22" width="8.54296875" style="5" customWidth="1"/>
    <col min="23" max="23" width="3.54296875" style="4" customWidth="1"/>
    <col min="24" max="24" width="15.7265625" style="3" customWidth="1"/>
    <col min="25" max="25" width="2.7265625" style="3" customWidth="1"/>
    <col min="26" max="26" width="9.26953125" style="3" customWidth="1"/>
    <col min="27" max="27" width="3" style="3" customWidth="1"/>
    <col min="28" max="28" width="15.7265625" style="3" customWidth="1"/>
    <col min="29" max="29" width="2.7265625" style="3" customWidth="1"/>
    <col min="30" max="30" width="9.26953125" style="3" customWidth="1"/>
    <col min="31" max="31" width="4.26953125" style="3" customWidth="1"/>
    <col min="32" max="32" width="15.7265625" style="3" customWidth="1"/>
    <col min="33" max="33" width="2.7265625" style="3" customWidth="1"/>
    <col min="34" max="34" width="9.26953125" style="3" customWidth="1"/>
    <col min="35" max="35" width="4.26953125" style="3" customWidth="1"/>
    <col min="36" max="36" width="15.7265625" style="3" customWidth="1"/>
    <col min="37" max="37" width="2.7265625" style="3" customWidth="1"/>
    <col min="38" max="38" width="9.26953125" style="3" customWidth="1"/>
    <col min="39" max="39" width="9.1796875" style="3"/>
    <col min="40" max="40" width="15.7265625" style="3" customWidth="1"/>
    <col min="41" max="41" width="2.7265625" style="3" customWidth="1"/>
    <col min="42" max="42" width="9.26953125" style="3" customWidth="1"/>
    <col min="43" max="43" width="9.1796875" style="3"/>
    <col min="44" max="44" width="15.7265625" style="3" customWidth="1"/>
    <col min="45" max="45" width="2.7265625" style="3" customWidth="1"/>
    <col min="46" max="46" width="9.26953125" style="3" customWidth="1"/>
    <col min="47" max="47" width="3.7265625" style="3" customWidth="1"/>
    <col min="48" max="48" width="15.7265625" style="3" customWidth="1"/>
    <col min="49" max="49" width="2.7265625" style="3" customWidth="1"/>
    <col min="50" max="50" width="9.26953125" style="3" customWidth="1"/>
    <col min="51" max="51" width="3.1796875" style="3" customWidth="1"/>
    <col min="52" max="52" width="15.7265625" style="3" customWidth="1"/>
    <col min="53" max="53" width="2.7265625" style="3" customWidth="1"/>
    <col min="54" max="54" width="9.26953125" style="3" customWidth="1"/>
    <col min="55" max="16384" width="9.1796875" style="3"/>
  </cols>
  <sheetData>
    <row r="1" spans="1:54" ht="15" x14ac:dyDescent="0.3">
      <c r="A1" s="1" t="s">
        <v>0</v>
      </c>
      <c r="B1" s="2"/>
    </row>
    <row r="2" spans="1:54" ht="15" x14ac:dyDescent="0.3">
      <c r="A2" s="1" t="s">
        <v>1</v>
      </c>
      <c r="B2" s="2"/>
    </row>
    <row r="3" spans="1:54" ht="15" x14ac:dyDescent="0.3">
      <c r="A3" s="1" t="s">
        <v>2</v>
      </c>
      <c r="B3" s="2"/>
    </row>
    <row r="4" spans="1:54" x14ac:dyDescent="0.3">
      <c r="A4" s="6" t="s">
        <v>3</v>
      </c>
      <c r="B4" s="2"/>
    </row>
    <row r="5" spans="1:54" x14ac:dyDescent="0.3">
      <c r="B5" s="2"/>
      <c r="D5" s="7" t="s">
        <v>4</v>
      </c>
      <c r="F5" s="8"/>
      <c r="H5" s="7" t="s">
        <v>5</v>
      </c>
      <c r="J5" s="8"/>
      <c r="L5" s="7" t="s">
        <v>6</v>
      </c>
      <c r="N5" s="8"/>
      <c r="P5" s="7" t="s">
        <v>7</v>
      </c>
      <c r="R5" s="8"/>
      <c r="T5" s="7" t="s">
        <v>8</v>
      </c>
      <c r="V5" s="8"/>
      <c r="X5" s="7" t="s">
        <v>9</v>
      </c>
      <c r="AB5" s="9" t="s">
        <v>10</v>
      </c>
      <c r="AF5" s="9" t="s">
        <v>11</v>
      </c>
      <c r="AJ5" s="9" t="s">
        <v>12</v>
      </c>
      <c r="AN5" s="9" t="s">
        <v>13</v>
      </c>
      <c r="AR5" s="9" t="s">
        <v>14</v>
      </c>
      <c r="AV5" s="9" t="s">
        <v>15</v>
      </c>
      <c r="AZ5" s="9" t="s">
        <v>16</v>
      </c>
    </row>
    <row r="6" spans="1:54" x14ac:dyDescent="0.3">
      <c r="D6" s="10" t="s">
        <v>17</v>
      </c>
      <c r="F6" s="8"/>
      <c r="H6" s="10" t="s">
        <v>17</v>
      </c>
      <c r="J6" s="8"/>
      <c r="L6" s="10" t="s">
        <v>17</v>
      </c>
      <c r="N6" s="8"/>
      <c r="P6" s="10" t="s">
        <v>17</v>
      </c>
      <c r="R6" s="8"/>
      <c r="T6" s="10" t="s">
        <v>17</v>
      </c>
      <c r="V6" s="8"/>
      <c r="X6" s="10" t="s">
        <v>17</v>
      </c>
      <c r="AB6" s="10" t="s">
        <v>17</v>
      </c>
      <c r="AF6" s="10" t="s">
        <v>17</v>
      </c>
      <c r="AJ6" s="10" t="s">
        <v>17</v>
      </c>
      <c r="AN6" s="10" t="s">
        <v>17</v>
      </c>
      <c r="AR6" s="10" t="s">
        <v>17</v>
      </c>
      <c r="AV6" s="10" t="s">
        <v>17</v>
      </c>
      <c r="AZ6" s="10" t="s">
        <v>17</v>
      </c>
    </row>
    <row r="7" spans="1:54" x14ac:dyDescent="0.3">
      <c r="D7" s="3"/>
      <c r="F7" s="11"/>
      <c r="H7" s="3"/>
      <c r="J7" s="11"/>
      <c r="L7" s="3"/>
      <c r="N7" s="11"/>
      <c r="P7" s="3"/>
      <c r="R7" s="11"/>
      <c r="T7" s="3"/>
      <c r="V7" s="11"/>
      <c r="AD7" s="12"/>
    </row>
    <row r="8" spans="1:54" s="20" customFormat="1" ht="15" x14ac:dyDescent="0.3">
      <c r="A8" s="13" t="s">
        <v>18</v>
      </c>
      <c r="B8" s="14"/>
      <c r="C8" s="15" t="s">
        <v>19</v>
      </c>
      <c r="D8" s="15" t="s">
        <v>20</v>
      </c>
      <c r="E8" s="16"/>
      <c r="F8" s="17" t="s">
        <v>21</v>
      </c>
      <c r="G8" s="16"/>
      <c r="H8" s="15" t="s">
        <v>20</v>
      </c>
      <c r="I8" s="16"/>
      <c r="J8" s="17" t="s">
        <v>21</v>
      </c>
      <c r="K8" s="16"/>
      <c r="L8" s="15" t="s">
        <v>20</v>
      </c>
      <c r="M8" s="16"/>
      <c r="N8" s="17" t="s">
        <v>21</v>
      </c>
      <c r="O8" s="16"/>
      <c r="P8" s="15" t="s">
        <v>20</v>
      </c>
      <c r="Q8" s="16"/>
      <c r="R8" s="17" t="s">
        <v>21</v>
      </c>
      <c r="S8" s="16"/>
      <c r="T8" s="15" t="s">
        <v>20</v>
      </c>
      <c r="U8" s="16"/>
      <c r="V8" s="17" t="s">
        <v>21</v>
      </c>
      <c r="W8" s="16"/>
      <c r="X8" s="15" t="s">
        <v>20</v>
      </c>
      <c r="Y8" s="18"/>
      <c r="Z8" s="19" t="s">
        <v>21</v>
      </c>
      <c r="AB8" s="15" t="s">
        <v>20</v>
      </c>
      <c r="AC8" s="18"/>
      <c r="AD8" s="19" t="s">
        <v>21</v>
      </c>
      <c r="AF8" s="15" t="s">
        <v>20</v>
      </c>
      <c r="AG8" s="18"/>
      <c r="AH8" s="15" t="s">
        <v>21</v>
      </c>
      <c r="AJ8" s="15" t="s">
        <v>20</v>
      </c>
      <c r="AK8" s="18"/>
      <c r="AL8" s="15" t="s">
        <v>21</v>
      </c>
      <c r="AN8" s="15" t="s">
        <v>20</v>
      </c>
      <c r="AO8" s="18"/>
      <c r="AP8" s="15" t="s">
        <v>21</v>
      </c>
      <c r="AR8" s="15" t="s">
        <v>20</v>
      </c>
      <c r="AS8" s="18"/>
      <c r="AT8" s="15" t="s">
        <v>21</v>
      </c>
      <c r="AV8" s="15" t="s">
        <v>20</v>
      </c>
      <c r="AW8" s="18"/>
      <c r="AX8" s="15" t="s">
        <v>21</v>
      </c>
      <c r="AZ8" s="15" t="s">
        <v>20</v>
      </c>
      <c r="BA8" s="18"/>
      <c r="BB8" s="15" t="s">
        <v>21</v>
      </c>
    </row>
    <row r="9" spans="1:54" ht="15.5" x14ac:dyDescent="0.35">
      <c r="A9" s="21"/>
      <c r="B9" s="21"/>
      <c r="C9" s="21"/>
      <c r="D9" s="22"/>
      <c r="E9" s="23"/>
      <c r="F9" s="24"/>
      <c r="G9" s="23"/>
      <c r="H9" s="22"/>
      <c r="I9" s="23"/>
      <c r="J9" s="24"/>
      <c r="K9" s="23"/>
      <c r="L9" s="22"/>
      <c r="M9" s="23"/>
      <c r="N9" s="24"/>
      <c r="O9" s="23"/>
      <c r="P9" s="22"/>
      <c r="Q9" s="23"/>
      <c r="R9" s="24"/>
      <c r="S9" s="23"/>
      <c r="T9" s="22"/>
      <c r="U9" s="23"/>
      <c r="V9" s="24"/>
      <c r="W9" s="23"/>
      <c r="X9" s="25"/>
      <c r="Y9" s="25"/>
      <c r="Z9" s="26"/>
      <c r="AB9" s="25"/>
      <c r="AC9" s="25"/>
      <c r="AD9" s="26"/>
      <c r="AF9" s="25"/>
      <c r="AG9" s="25"/>
      <c r="AH9" s="21"/>
      <c r="AJ9" s="25"/>
      <c r="AK9" s="25"/>
      <c r="AL9" s="21"/>
      <c r="AN9" s="25"/>
      <c r="AO9" s="25"/>
      <c r="AP9" s="21"/>
      <c r="AR9" s="25"/>
      <c r="AS9" s="25"/>
      <c r="AT9" s="21"/>
      <c r="AV9" s="25"/>
      <c r="AW9" s="25"/>
      <c r="AX9" s="21"/>
      <c r="AZ9" s="25"/>
      <c r="BA9" s="25"/>
      <c r="BB9" s="21"/>
    </row>
    <row r="10" spans="1:54" ht="15.5" x14ac:dyDescent="0.35">
      <c r="A10" s="21" t="s">
        <v>22</v>
      </c>
      <c r="B10" s="21"/>
      <c r="C10" s="27" t="s">
        <v>23</v>
      </c>
      <c r="D10" s="28">
        <f>+[1]Primary!B13</f>
        <v>4454</v>
      </c>
      <c r="E10" s="29"/>
      <c r="F10" s="30">
        <f>D10/D11</f>
        <v>3.6936294428872342E-2</v>
      </c>
      <c r="G10" s="29"/>
      <c r="H10" s="28">
        <f>+[1]Primary!D13</f>
        <v>9437</v>
      </c>
      <c r="I10" s="29"/>
      <c r="J10" s="30">
        <f>H10/H11</f>
        <v>7.4615536667325552E-2</v>
      </c>
      <c r="K10" s="29"/>
      <c r="L10" s="28">
        <f>+[1]Primary!F13</f>
        <v>5558</v>
      </c>
      <c r="M10" s="29"/>
      <c r="N10" s="30">
        <f>L10/L11</f>
        <v>4.4973095440385157E-2</v>
      </c>
      <c r="O10" s="29"/>
      <c r="P10" s="28">
        <f>+[1]Primary!H13</f>
        <v>-3678.3999999999996</v>
      </c>
      <c r="Q10" s="29"/>
      <c r="R10" s="30">
        <f>P10/P11</f>
        <v>-3.045940843297671E-2</v>
      </c>
      <c r="S10" s="29"/>
      <c r="T10" s="28">
        <f>+[1]Primary!J13</f>
        <v>3036.3</v>
      </c>
      <c r="U10" s="29"/>
      <c r="V10" s="30">
        <f>T10/T11</f>
        <v>2.5788177339901481E-2</v>
      </c>
      <c r="W10" s="29"/>
      <c r="X10" s="28">
        <f>[1]Primary!L13</f>
        <v>4586</v>
      </c>
      <c r="Y10" s="31"/>
      <c r="Z10" s="30">
        <f>X10/X11</f>
        <v>4.2631911649871713E-2</v>
      </c>
      <c r="AB10" s="28">
        <f>[1]Primary!N13</f>
        <v>4039</v>
      </c>
      <c r="AC10" s="31"/>
      <c r="AD10" s="30">
        <f>AB10/AB11</f>
        <v>4.0866916920461786E-2</v>
      </c>
      <c r="AE10" s="4"/>
      <c r="AF10" s="28">
        <f>[1]Primary!P13</f>
        <v>25155</v>
      </c>
      <c r="AG10" s="31"/>
      <c r="AH10" s="30">
        <f>AF10/AF11</f>
        <v>0.27249978334344399</v>
      </c>
      <c r="AI10" s="4"/>
      <c r="AJ10" s="28">
        <f>[1]Primary!R13</f>
        <v>24457</v>
      </c>
      <c r="AK10" s="31"/>
      <c r="AL10" s="32">
        <f>AJ10/AJ11</f>
        <v>0.27698876506296999</v>
      </c>
      <c r="AN10" s="28">
        <f>[1]Primary!T13</f>
        <v>21742</v>
      </c>
      <c r="AO10" s="31"/>
      <c r="AP10" s="33">
        <f>AN10/AN11</f>
        <v>0.25866397001962999</v>
      </c>
      <c r="AR10" s="28">
        <f>[1]Primary!V13</f>
        <v>25754</v>
      </c>
      <c r="AS10" s="31"/>
      <c r="AT10" s="33">
        <f>AR10/AR11</f>
        <v>0.32284106151204039</v>
      </c>
      <c r="AV10" s="28">
        <f>[1]Primary!X13</f>
        <v>31546</v>
      </c>
      <c r="AW10" s="31"/>
      <c r="AX10" s="33">
        <f>AV10/AV11</f>
        <v>0.42254011626349486</v>
      </c>
      <c r="AZ10" s="28">
        <f>[1]Primary!Z13</f>
        <v>27485</v>
      </c>
      <c r="BA10" s="31"/>
      <c r="BB10" s="33">
        <f>AZ10/AZ11</f>
        <v>0.37836237989042154</v>
      </c>
    </row>
    <row r="11" spans="1:54" ht="15.5" x14ac:dyDescent="0.35">
      <c r="A11" s="21"/>
      <c r="B11" s="21"/>
      <c r="C11" s="34" t="s">
        <v>24</v>
      </c>
      <c r="D11" s="35">
        <f>+[1]Primary!B23</f>
        <v>120586</v>
      </c>
      <c r="E11" s="36"/>
      <c r="F11" s="21"/>
      <c r="G11" s="36"/>
      <c r="H11" s="35">
        <f>+[1]Primary!D23</f>
        <v>126475</v>
      </c>
      <c r="I11" s="36"/>
      <c r="J11" s="21"/>
      <c r="K11" s="36"/>
      <c r="L11" s="35">
        <f>+[1]Primary!F23</f>
        <v>123585</v>
      </c>
      <c r="M11" s="36"/>
      <c r="N11" s="21"/>
      <c r="O11" s="36"/>
      <c r="P11" s="37">
        <f>+[1]Primary!H23</f>
        <v>120764</v>
      </c>
      <c r="Q11" s="36"/>
      <c r="R11" s="21"/>
      <c r="S11" s="36"/>
      <c r="T11" s="37">
        <f>+[1]Primary!J23</f>
        <v>117740</v>
      </c>
      <c r="U11" s="36"/>
      <c r="V11" s="21"/>
      <c r="W11" s="36"/>
      <c r="X11" s="37">
        <f>[1]Primary!L23</f>
        <v>107572</v>
      </c>
      <c r="Y11" s="38"/>
      <c r="Z11" s="21"/>
      <c r="AB11" s="37">
        <f>[1]Primary!N23</f>
        <v>98833</v>
      </c>
      <c r="AC11" s="38"/>
      <c r="AD11" s="21"/>
      <c r="AE11" s="4"/>
      <c r="AF11" s="37">
        <f>[1]Primary!P23</f>
        <v>92312</v>
      </c>
      <c r="AG11" s="38"/>
      <c r="AH11" s="21"/>
      <c r="AI11" s="4"/>
      <c r="AJ11" s="37">
        <f>[1]Primary!R23</f>
        <v>88296</v>
      </c>
      <c r="AK11" s="38"/>
      <c r="AL11" s="21"/>
      <c r="AN11" s="37">
        <f>[1]Primary!T23</f>
        <v>84055</v>
      </c>
      <c r="AO11" s="38"/>
      <c r="AP11" s="21"/>
      <c r="AR11" s="37">
        <f>[1]Primary!V23</f>
        <v>79773</v>
      </c>
      <c r="AS11" s="38"/>
      <c r="AT11" s="21"/>
      <c r="AV11" s="37">
        <f>[1]Primary!X23</f>
        <v>74658</v>
      </c>
      <c r="AW11" s="38"/>
      <c r="AX11" s="21"/>
      <c r="AZ11" s="37">
        <f>[1]Primary!Z23</f>
        <v>72642</v>
      </c>
      <c r="BA11" s="38"/>
      <c r="BB11" s="21"/>
    </row>
    <row r="12" spans="1:54" ht="15.5" x14ac:dyDescent="0.35">
      <c r="A12" s="21"/>
      <c r="B12" s="21"/>
      <c r="C12" s="21"/>
      <c r="D12" s="37"/>
      <c r="E12" s="23"/>
      <c r="F12" s="21"/>
      <c r="G12" s="23"/>
      <c r="H12" s="37"/>
      <c r="I12" s="23"/>
      <c r="J12" s="21"/>
      <c r="K12" s="23"/>
      <c r="L12" s="37"/>
      <c r="M12" s="23"/>
      <c r="N12" s="21"/>
      <c r="O12" s="23"/>
      <c r="P12" s="37"/>
      <c r="Q12" s="23"/>
      <c r="R12" s="21"/>
      <c r="S12" s="23"/>
      <c r="T12" s="37"/>
      <c r="U12" s="23"/>
      <c r="V12" s="21"/>
      <c r="W12" s="23"/>
      <c r="X12" s="37"/>
      <c r="Y12" s="25"/>
      <c r="Z12" s="21"/>
      <c r="AB12" s="39"/>
      <c r="AC12" s="31"/>
      <c r="AD12" s="21"/>
      <c r="AE12" s="4"/>
      <c r="AF12" s="39"/>
      <c r="AG12" s="31"/>
      <c r="AH12" s="21"/>
      <c r="AI12" s="4"/>
      <c r="AJ12" s="39"/>
      <c r="AK12" s="31"/>
      <c r="AL12" s="21"/>
      <c r="AN12" s="39"/>
      <c r="AO12" s="31"/>
      <c r="AP12" s="21"/>
      <c r="AR12" s="39"/>
      <c r="AS12" s="31"/>
      <c r="AT12" s="21"/>
      <c r="AV12" s="39"/>
      <c r="AW12" s="31"/>
      <c r="AX12" s="21"/>
      <c r="AZ12" s="39"/>
      <c r="BA12" s="31"/>
      <c r="BB12" s="21"/>
    </row>
    <row r="13" spans="1:54" ht="15.5" x14ac:dyDescent="0.35">
      <c r="A13" s="21"/>
      <c r="B13" s="21"/>
      <c r="C13" s="21"/>
      <c r="D13" s="37"/>
      <c r="E13" s="23"/>
      <c r="F13" s="21"/>
      <c r="G13" s="23"/>
      <c r="H13" s="37"/>
      <c r="I13" s="23"/>
      <c r="J13" s="21"/>
      <c r="K13" s="23"/>
      <c r="L13" s="37"/>
      <c r="M13" s="23"/>
      <c r="N13" s="21"/>
      <c r="O13" s="23"/>
      <c r="P13" s="37"/>
      <c r="Q13" s="23"/>
      <c r="R13" s="21"/>
      <c r="S13" s="23"/>
      <c r="T13" s="37"/>
      <c r="U13" s="23"/>
      <c r="V13" s="21"/>
      <c r="W13" s="23"/>
      <c r="X13" s="37"/>
      <c r="Y13" s="25"/>
      <c r="Z13" s="21"/>
      <c r="AB13" s="39"/>
      <c r="AC13" s="31"/>
      <c r="AD13" s="21"/>
      <c r="AE13" s="4"/>
      <c r="AF13" s="39"/>
      <c r="AG13" s="31"/>
      <c r="AH13" s="21"/>
      <c r="AI13" s="4"/>
      <c r="AJ13" s="39"/>
      <c r="AK13" s="31"/>
      <c r="AL13" s="21"/>
      <c r="AN13" s="39"/>
      <c r="AO13" s="31"/>
      <c r="AP13" s="21"/>
      <c r="AR13" s="39"/>
      <c r="AS13" s="31"/>
      <c r="AT13" s="21"/>
      <c r="AV13" s="39"/>
      <c r="AW13" s="31"/>
      <c r="AX13" s="21"/>
      <c r="AZ13" s="39"/>
      <c r="BA13" s="31"/>
      <c r="BB13" s="21"/>
    </row>
    <row r="14" spans="1:54" ht="15.5" x14ac:dyDescent="0.35">
      <c r="A14" s="21" t="s">
        <v>25</v>
      </c>
      <c r="B14" s="21"/>
      <c r="C14" s="27" t="s">
        <v>23</v>
      </c>
      <c r="D14" s="28">
        <f>+[1]Viability!B13</f>
        <v>4454</v>
      </c>
      <c r="E14" s="40"/>
      <c r="F14" s="30">
        <f>D14/D15</f>
        <v>0.10388580491673276</v>
      </c>
      <c r="G14" s="40"/>
      <c r="H14" s="28">
        <f>+[1]Viability!D13</f>
        <v>9437</v>
      </c>
      <c r="I14" s="40"/>
      <c r="J14" s="30">
        <f>H14/H15</f>
        <v>0.19591031762507785</v>
      </c>
      <c r="K14" s="40"/>
      <c r="L14" s="28">
        <f>+[1]Viability!F13</f>
        <v>12089</v>
      </c>
      <c r="M14" s="40"/>
      <c r="N14" s="30">
        <f>L14/L15</f>
        <v>0.22531404927871174</v>
      </c>
      <c r="O14" s="40"/>
      <c r="P14" s="28">
        <f>+[1]Viability!H13</f>
        <v>7780</v>
      </c>
      <c r="Q14" s="40"/>
      <c r="R14" s="30">
        <f>P14/P15</f>
        <v>0.14046871050445961</v>
      </c>
      <c r="S14" s="40"/>
      <c r="T14" s="28">
        <f>+[1]Viability!J13</f>
        <v>8560</v>
      </c>
      <c r="U14" s="40"/>
      <c r="V14" s="30">
        <f>T14/T15</f>
        <v>0.14190981432360741</v>
      </c>
      <c r="W14" s="40"/>
      <c r="X14" s="28">
        <f>+[1]Viability!L13</f>
        <v>9089</v>
      </c>
      <c r="Y14" s="41"/>
      <c r="Z14" s="30">
        <f>X14/X15</f>
        <v>0.14709976047128892</v>
      </c>
      <c r="AB14" s="28">
        <f>+[1]Viability!N13</f>
        <v>8095</v>
      </c>
      <c r="AC14" s="41"/>
      <c r="AD14" s="30">
        <f>AB14/AB15</f>
        <v>0.13417645986308863</v>
      </c>
      <c r="AE14" s="4"/>
      <c r="AF14" s="28">
        <f>+[1]Viability!P13</f>
        <v>7230</v>
      </c>
      <c r="AG14" s="41"/>
      <c r="AH14" s="30">
        <f>AF14/AF15</f>
        <v>0.12337883959044368</v>
      </c>
      <c r="AI14" s="4"/>
      <c r="AJ14" s="28">
        <f>+[1]Viability!R13</f>
        <v>6659</v>
      </c>
      <c r="AK14" s="41"/>
      <c r="AL14" s="32">
        <f>AJ14/AJ15</f>
        <v>0.10787474282752028</v>
      </c>
      <c r="AN14" s="28">
        <f>+[1]Viability!T13</f>
        <v>5680</v>
      </c>
      <c r="AO14" s="41"/>
      <c r="AP14" s="33">
        <f>AN14/AN15</f>
        <v>0.10522805587461559</v>
      </c>
      <c r="AR14" s="28">
        <f>+[1]Viability!V13</f>
        <v>5781</v>
      </c>
      <c r="AS14" s="41"/>
      <c r="AT14" s="33">
        <f>AR14/AR15</f>
        <v>0.131014164305949</v>
      </c>
      <c r="AV14" s="28">
        <f>+[1]Viability!X13</f>
        <v>11908</v>
      </c>
      <c r="AW14" s="41"/>
      <c r="AX14" s="33">
        <f>AV14/AV15</f>
        <v>0.37031969150391841</v>
      </c>
      <c r="AZ14" s="28">
        <f>+[1]Viability!Z13</f>
        <v>6129</v>
      </c>
      <c r="BA14" s="41"/>
      <c r="BB14" s="33">
        <f>AZ14/AZ15</f>
        <v>0.22983462706716165</v>
      </c>
    </row>
    <row r="15" spans="1:54" ht="15.5" x14ac:dyDescent="0.35">
      <c r="A15" s="21"/>
      <c r="B15" s="21"/>
      <c r="C15" s="21" t="s">
        <v>26</v>
      </c>
      <c r="D15" s="37">
        <f>+[1]Viability!B22</f>
        <v>42874</v>
      </c>
      <c r="E15" s="23"/>
      <c r="F15" s="21"/>
      <c r="G15" s="23"/>
      <c r="H15" s="37">
        <f>+[1]Viability!D22</f>
        <v>48170</v>
      </c>
      <c r="I15" s="23"/>
      <c r="J15" s="21"/>
      <c r="K15" s="23"/>
      <c r="L15" s="37">
        <f>+[1]Viability!F22</f>
        <v>53654</v>
      </c>
      <c r="M15" s="23"/>
      <c r="N15" s="21"/>
      <c r="O15" s="23"/>
      <c r="P15" s="37">
        <f>+[1]Viability!H22</f>
        <v>55386</v>
      </c>
      <c r="Q15" s="23"/>
      <c r="R15" s="21"/>
      <c r="S15" s="23"/>
      <c r="T15" s="37">
        <f>+[1]Viability!J22</f>
        <v>60320</v>
      </c>
      <c r="U15" s="23"/>
      <c r="V15" s="21"/>
      <c r="W15" s="23"/>
      <c r="X15" s="37">
        <f>[1]Viability!L22</f>
        <v>61788</v>
      </c>
      <c r="Y15" s="25"/>
      <c r="Z15" s="21"/>
      <c r="AB15" s="37">
        <f>[1]Viability!N22</f>
        <v>60331</v>
      </c>
      <c r="AC15" s="25"/>
      <c r="AD15" s="21"/>
      <c r="AE15" s="4"/>
      <c r="AF15" s="37">
        <f>[1]Viability!P22</f>
        <v>58600</v>
      </c>
      <c r="AG15" s="25"/>
      <c r="AH15" s="21"/>
      <c r="AI15" s="4"/>
      <c r="AJ15" s="37">
        <f>[1]Viability!R22</f>
        <v>61729</v>
      </c>
      <c r="AK15" s="25"/>
      <c r="AL15" s="21"/>
      <c r="AN15" s="37">
        <f>[1]Viability!T22</f>
        <v>53978</v>
      </c>
      <c r="AO15" s="25"/>
      <c r="AP15" s="21"/>
      <c r="AR15" s="37">
        <f>[1]Viability!V22</f>
        <v>44125</v>
      </c>
      <c r="AS15" s="25"/>
      <c r="AT15" s="21"/>
      <c r="AV15" s="37">
        <f>[1]Viability!X22</f>
        <v>32156</v>
      </c>
      <c r="AW15" s="25"/>
      <c r="AX15" s="21"/>
      <c r="AZ15" s="37">
        <f>[1]Viability!Z22</f>
        <v>26667</v>
      </c>
      <c r="BA15" s="25"/>
      <c r="BB15" s="21"/>
    </row>
    <row r="16" spans="1:54" ht="15.5" x14ac:dyDescent="0.35">
      <c r="A16" s="21"/>
      <c r="B16" s="21"/>
      <c r="C16" s="21"/>
      <c r="D16" s="37"/>
      <c r="E16" s="23"/>
      <c r="F16" s="21"/>
      <c r="G16" s="23"/>
      <c r="H16" s="37"/>
      <c r="I16" s="23"/>
      <c r="J16" s="21"/>
      <c r="K16" s="23"/>
      <c r="L16" s="37"/>
      <c r="M16" s="23"/>
      <c r="N16" s="21"/>
      <c r="O16" s="23"/>
      <c r="P16" s="37"/>
      <c r="Q16" s="23"/>
      <c r="R16" s="21"/>
      <c r="S16" s="23"/>
      <c r="T16" s="37"/>
      <c r="U16" s="23"/>
      <c r="V16" s="21"/>
      <c r="W16" s="23"/>
      <c r="X16" s="37"/>
      <c r="Y16" s="25"/>
      <c r="Z16" s="21"/>
      <c r="AB16" s="37"/>
      <c r="AC16" s="25"/>
      <c r="AD16" s="21"/>
      <c r="AF16" s="37"/>
      <c r="AG16" s="25"/>
      <c r="AH16" s="21"/>
      <c r="AJ16" s="37"/>
      <c r="AK16" s="25"/>
      <c r="AL16" s="21"/>
      <c r="AN16" s="37"/>
      <c r="AO16" s="25"/>
      <c r="AP16" s="21"/>
      <c r="AR16" s="37"/>
      <c r="AS16" s="25"/>
      <c r="AT16" s="21"/>
      <c r="AV16" s="37"/>
      <c r="AW16" s="25"/>
      <c r="AX16" s="21"/>
      <c r="AZ16" s="37"/>
      <c r="BA16" s="25"/>
      <c r="BB16" s="21"/>
    </row>
    <row r="17" spans="1:54" ht="15.5" x14ac:dyDescent="0.35">
      <c r="A17" s="21"/>
      <c r="B17" s="21"/>
      <c r="C17" s="21"/>
      <c r="D17" s="37"/>
      <c r="E17" s="23"/>
      <c r="F17" s="21"/>
      <c r="G17" s="23"/>
      <c r="H17" s="37"/>
      <c r="I17" s="23"/>
      <c r="J17" s="21"/>
      <c r="K17" s="23"/>
      <c r="L17" s="37"/>
      <c r="M17" s="23"/>
      <c r="N17" s="21"/>
      <c r="O17" s="23"/>
      <c r="P17" s="37"/>
      <c r="Q17" s="23"/>
      <c r="R17" s="21"/>
      <c r="S17" s="23"/>
      <c r="T17" s="37"/>
      <c r="U17" s="23"/>
      <c r="V17" s="21"/>
      <c r="W17" s="23"/>
      <c r="X17" s="37"/>
      <c r="Y17" s="25"/>
      <c r="Z17" s="21"/>
      <c r="AB17" s="37"/>
      <c r="AC17" s="25"/>
      <c r="AD17" s="21"/>
      <c r="AF17" s="37"/>
      <c r="AG17" s="25"/>
      <c r="AH17" s="21"/>
      <c r="AJ17" s="37"/>
      <c r="AK17" s="25"/>
      <c r="AL17" s="21"/>
      <c r="AN17" s="37"/>
      <c r="AO17" s="25"/>
      <c r="AP17" s="21"/>
      <c r="AR17" s="37"/>
      <c r="AS17" s="25"/>
      <c r="AT17" s="21"/>
      <c r="AV17" s="37"/>
      <c r="AW17" s="25"/>
      <c r="AX17" s="21"/>
      <c r="AZ17" s="37"/>
      <c r="BA17" s="25"/>
      <c r="BB17" s="21"/>
    </row>
    <row r="18" spans="1:54" ht="15.5" x14ac:dyDescent="0.35">
      <c r="A18" s="21" t="s">
        <v>27</v>
      </c>
      <c r="B18" s="21"/>
      <c r="C18" s="42" t="s">
        <v>28</v>
      </c>
      <c r="D18" s="28">
        <f>+'[1]Return on Net Assets'!B8</f>
        <v>988</v>
      </c>
      <c r="E18" s="23"/>
      <c r="F18" s="30">
        <f>D18/D19</f>
        <v>6.9242467779124942E-3</v>
      </c>
      <c r="G18" s="23"/>
      <c r="H18" s="28">
        <f>+'[1]Return on Net Assets'!D8</f>
        <v>11873</v>
      </c>
      <c r="I18" s="23"/>
      <c r="J18" s="30">
        <f>H18/H19</f>
        <v>9.078049974003731E-2</v>
      </c>
      <c r="K18" s="23"/>
      <c r="L18" s="28">
        <f>+'[1]Return on Net Assets'!F8</f>
        <v>8987</v>
      </c>
      <c r="M18" s="23"/>
      <c r="N18" s="30">
        <f>L18/L19</f>
        <v>7.3768540635491306E-2</v>
      </c>
      <c r="O18" s="23"/>
      <c r="P18" s="28">
        <f>+'[1]Return on Net Assets'!H8</f>
        <v>-3451</v>
      </c>
      <c r="Q18" s="23"/>
      <c r="R18" s="30">
        <f>P18/P19</f>
        <v>-2.7546736059004772E-2</v>
      </c>
      <c r="S18" s="23"/>
      <c r="T18" s="28">
        <f>+'[1]Return on Net Assets'!J8</f>
        <v>1890</v>
      </c>
      <c r="U18" s="23"/>
      <c r="V18" s="30">
        <f>T18/T19</f>
        <v>1.5317534930463254E-2</v>
      </c>
      <c r="W18" s="23"/>
      <c r="X18" s="28">
        <f>+'[1]Return on Net Assets'!L8</f>
        <v>2745</v>
      </c>
      <c r="Y18" s="41"/>
      <c r="Z18" s="30">
        <f>X18/X19</f>
        <v>2.2753081405469028E-2</v>
      </c>
      <c r="AB18" s="28">
        <f>+'[1]Return on Net Assets'!N8</f>
        <v>1692</v>
      </c>
      <c r="AC18" s="41"/>
      <c r="AD18" s="30">
        <f>AB18/AB19</f>
        <v>1.4224344477978327E-2</v>
      </c>
      <c r="AF18" s="28">
        <f>+'[1]Return on Net Assets'!P8</f>
        <v>2750</v>
      </c>
      <c r="AG18" s="41"/>
      <c r="AH18" s="30">
        <f>AF18/AF19</f>
        <v>1.9843417397265216E-2</v>
      </c>
      <c r="AJ18" s="28">
        <f>+'[1]Return on Net Assets'!R8</f>
        <v>5856</v>
      </c>
      <c r="AK18" s="41"/>
      <c r="AL18" s="32">
        <f>AJ18/AJ19</f>
        <v>4.2153150688875769E-2</v>
      </c>
      <c r="AN18" s="28">
        <f>+'[1]Return on Net Assets'!T8</f>
        <v>16771</v>
      </c>
      <c r="AO18" s="41"/>
      <c r="AP18" s="33">
        <f>AN18/AN19</f>
        <v>0.1372972795965649</v>
      </c>
      <c r="AR18" s="28">
        <f>+'[1]Return on Net Assets'!V8</f>
        <v>17299</v>
      </c>
      <c r="AS18" s="41"/>
      <c r="AT18" s="33">
        <f>AR18/AR19</f>
        <v>0.16498493114103688</v>
      </c>
      <c r="AV18" s="28">
        <f>+'[1]Return on Net Assets'!X8</f>
        <v>24722</v>
      </c>
      <c r="AW18" s="41"/>
      <c r="AX18" s="33">
        <f>AV18/AV19</f>
        <v>0.30852364907026081</v>
      </c>
      <c r="AZ18" s="28">
        <f>+'[1]Return on Net Assets'!Z8</f>
        <v>13188</v>
      </c>
      <c r="BA18" s="41"/>
      <c r="BB18" s="33">
        <f>AZ18/AZ19</f>
        <v>0.1970063637178453</v>
      </c>
    </row>
    <row r="19" spans="1:54" ht="15.5" x14ac:dyDescent="0.35">
      <c r="A19" s="21"/>
      <c r="B19" s="21"/>
      <c r="C19" s="43" t="s">
        <v>29</v>
      </c>
      <c r="D19" s="37">
        <f>+'[1]Return on Net Assets'!B14</f>
        <v>142687</v>
      </c>
      <c r="E19" s="23"/>
      <c r="F19" s="21"/>
      <c r="G19" s="23"/>
      <c r="H19" s="37">
        <f>+'[1]Return on Net Assets'!D14</f>
        <v>130788</v>
      </c>
      <c r="I19" s="23"/>
      <c r="J19" s="21"/>
      <c r="K19" s="23"/>
      <c r="L19" s="37">
        <f>+'[1]Return on Net Assets'!F14</f>
        <v>121827</v>
      </c>
      <c r="M19" s="23"/>
      <c r="N19" s="21"/>
      <c r="O19" s="23"/>
      <c r="P19" s="37">
        <f>+'[1]Return on Net Assets'!H14</f>
        <v>125278</v>
      </c>
      <c r="Q19" s="23"/>
      <c r="R19" s="21"/>
      <c r="S19" s="23"/>
      <c r="T19" s="37">
        <f>+'[1]Return on Net Assets'!J14</f>
        <v>123388</v>
      </c>
      <c r="U19" s="23"/>
      <c r="V19" s="21"/>
      <c r="W19" s="23"/>
      <c r="X19" s="37">
        <f>'[1]Return on Net Assets'!L14</f>
        <v>120643</v>
      </c>
      <c r="Y19" s="25"/>
      <c r="Z19" s="21"/>
      <c r="AB19" s="37">
        <f>'[1]Return on Net Assets'!N14</f>
        <v>118951</v>
      </c>
      <c r="AC19" s="25"/>
      <c r="AD19" s="21"/>
      <c r="AF19" s="37">
        <f>'[1]Return on Net Assets'!P14</f>
        <v>138585</v>
      </c>
      <c r="AG19" s="25"/>
      <c r="AH19" s="21"/>
      <c r="AJ19" s="37">
        <f>'[1]Return on Net Assets'!R14</f>
        <v>138922</v>
      </c>
      <c r="AK19" s="25"/>
      <c r="AL19" s="21"/>
      <c r="AN19" s="37">
        <f>'[1]Return on Net Assets'!T14</f>
        <v>122151</v>
      </c>
      <c r="AO19" s="25"/>
      <c r="AP19" s="21"/>
      <c r="AR19" s="37">
        <f>'[1]Return on Net Assets'!V14</f>
        <v>104852</v>
      </c>
      <c r="AS19" s="25"/>
      <c r="AT19" s="21"/>
      <c r="AV19" s="37">
        <f>'[1]Return on Net Assets'!X14</f>
        <v>80130</v>
      </c>
      <c r="AW19" s="25"/>
      <c r="AX19" s="21"/>
      <c r="AZ19" s="37">
        <f>'[1]Return on Net Assets'!Z14</f>
        <v>66942</v>
      </c>
      <c r="BA19" s="25"/>
      <c r="BB19" s="21"/>
    </row>
    <row r="20" spans="1:54" ht="15.5" x14ac:dyDescent="0.35">
      <c r="A20" s="21"/>
      <c r="B20" s="21"/>
      <c r="C20" s="21"/>
      <c r="D20" s="37"/>
      <c r="E20" s="23"/>
      <c r="F20" s="21"/>
      <c r="G20" s="23"/>
      <c r="H20" s="37"/>
      <c r="I20" s="23"/>
      <c r="J20" s="21"/>
      <c r="K20" s="23"/>
      <c r="L20" s="37"/>
      <c r="M20" s="23"/>
      <c r="N20" s="21"/>
      <c r="O20" s="23"/>
      <c r="P20" s="37"/>
      <c r="Q20" s="23"/>
      <c r="R20" s="21"/>
      <c r="S20" s="23"/>
      <c r="T20" s="37"/>
      <c r="U20" s="23"/>
      <c r="V20" s="21"/>
      <c r="W20" s="23"/>
      <c r="X20" s="37"/>
      <c r="Y20" s="25"/>
      <c r="Z20" s="21"/>
      <c r="AB20" s="37"/>
      <c r="AC20" s="25"/>
      <c r="AD20" s="21"/>
      <c r="AF20" s="37"/>
      <c r="AG20" s="25"/>
      <c r="AH20" s="21"/>
      <c r="AJ20" s="37"/>
      <c r="AK20" s="25"/>
      <c r="AL20" s="21"/>
      <c r="AN20" s="37"/>
      <c r="AO20" s="25"/>
      <c r="AP20" s="21"/>
      <c r="AR20" s="37"/>
      <c r="AS20" s="25"/>
      <c r="AT20" s="21"/>
      <c r="AV20" s="37"/>
      <c r="AW20" s="25"/>
      <c r="AX20" s="21"/>
      <c r="AZ20" s="37"/>
      <c r="BA20" s="25"/>
      <c r="BB20" s="21"/>
    </row>
    <row r="21" spans="1:54" ht="15.5" x14ac:dyDescent="0.35">
      <c r="A21" s="21"/>
      <c r="B21" s="21"/>
      <c r="C21" s="21"/>
      <c r="D21" s="37" t="s">
        <v>30</v>
      </c>
      <c r="E21" s="23"/>
      <c r="F21" s="21"/>
      <c r="G21" s="23"/>
      <c r="H21" s="37" t="s">
        <v>30</v>
      </c>
      <c r="I21" s="23"/>
      <c r="J21" s="21"/>
      <c r="K21" s="23"/>
      <c r="L21" s="37" t="s">
        <v>30</v>
      </c>
      <c r="M21" s="23"/>
      <c r="N21" s="21"/>
      <c r="O21" s="23"/>
      <c r="P21" s="37" t="s">
        <v>30</v>
      </c>
      <c r="Q21" s="23"/>
      <c r="R21" s="21"/>
      <c r="S21" s="23"/>
      <c r="T21" s="37" t="s">
        <v>30</v>
      </c>
      <c r="U21" s="23"/>
      <c r="V21" s="21"/>
      <c r="W21" s="23"/>
      <c r="X21" s="37" t="s">
        <v>30</v>
      </c>
      <c r="Y21" s="25"/>
      <c r="Z21" s="21"/>
      <c r="AB21" s="37" t="s">
        <v>30</v>
      </c>
      <c r="AC21" s="25"/>
      <c r="AD21" s="21"/>
      <c r="AF21" s="37" t="s">
        <v>30</v>
      </c>
      <c r="AG21" s="25"/>
      <c r="AH21" s="21"/>
      <c r="AJ21" s="37" t="s">
        <v>30</v>
      </c>
      <c r="AK21" s="25"/>
      <c r="AL21" s="21"/>
      <c r="AN21" s="37" t="s">
        <v>30</v>
      </c>
      <c r="AO21" s="25"/>
      <c r="AP21" s="21"/>
      <c r="AR21" s="37" t="s">
        <v>30</v>
      </c>
      <c r="AS21" s="25"/>
      <c r="AT21" s="21"/>
      <c r="AV21" s="37" t="s">
        <v>30</v>
      </c>
      <c r="AW21" s="25"/>
      <c r="AX21" s="21"/>
      <c r="AZ21" s="37" t="s">
        <v>30</v>
      </c>
      <c r="BA21" s="25"/>
      <c r="BB21" s="21"/>
    </row>
    <row r="22" spans="1:54" ht="15.5" x14ac:dyDescent="0.35">
      <c r="A22" s="21" t="s">
        <v>31</v>
      </c>
      <c r="B22" s="21"/>
      <c r="C22" s="44" t="s">
        <v>32</v>
      </c>
      <c r="D22" s="28">
        <f>+'[1]Net Operating Revenues'!B10</f>
        <v>-2159</v>
      </c>
      <c r="E22" s="23"/>
      <c r="F22" s="30">
        <f>D22/D23:D23</f>
        <v>-1.8230793913498727E-2</v>
      </c>
      <c r="G22" s="23"/>
      <c r="H22" s="28">
        <f>+'[1]Net Operating Revenues'!D10</f>
        <v>-4715</v>
      </c>
      <c r="I22" s="23"/>
      <c r="J22" s="30">
        <f>H22/H23:H23</f>
        <v>-3.8723718791064392E-2</v>
      </c>
      <c r="K22" s="23"/>
      <c r="L22" s="28">
        <f>+'[1]Net Operating Revenues'!F10</f>
        <v>-1660</v>
      </c>
      <c r="M22" s="23"/>
      <c r="N22" s="30">
        <f>L22/L23:L23</f>
        <v>-1.3615038876677274E-2</v>
      </c>
      <c r="O22" s="23"/>
      <c r="P22" s="28">
        <f>+'[1]Net Operating Revenues'!H10</f>
        <v>-5025</v>
      </c>
      <c r="Q22" s="23"/>
      <c r="R22" s="30">
        <f>P22/P23:P23</f>
        <v>-4.3416652986460913E-2</v>
      </c>
      <c r="S22" s="23"/>
      <c r="T22" s="28">
        <f>+'[1]Net Operating Revenues'!J10</f>
        <v>-1926</v>
      </c>
      <c r="U22" s="23"/>
      <c r="V22" s="30">
        <f>T22/T23:T23</f>
        <v>-1.6626811813151239E-2</v>
      </c>
      <c r="W22" s="23"/>
      <c r="X22" s="28">
        <f>'[1]Net Operating Revenues'!L10</f>
        <v>1803</v>
      </c>
      <c r="Y22" s="41"/>
      <c r="Z22" s="30">
        <f>X22/X23:X23</f>
        <v>1.6484722146031049E-2</v>
      </c>
      <c r="AB22" s="28">
        <f>'[1]Net Operating Revenues'!N10</f>
        <v>214</v>
      </c>
      <c r="AC22" s="41"/>
      <c r="AD22" s="30">
        <f>AB22/AB23:AB23</f>
        <v>2.0631079661033291E-3</v>
      </c>
      <c r="AF22" s="28">
        <f>'[1]Net Operating Revenues'!P10</f>
        <v>1381</v>
      </c>
      <c r="AG22" s="41"/>
      <c r="AH22" s="30">
        <f>AF22/AF23:AF23</f>
        <v>1.4739628360709979E-2</v>
      </c>
      <c r="AJ22" s="28">
        <f>'[1]Net Operating Revenues'!R10</f>
        <v>1656</v>
      </c>
      <c r="AK22" s="41"/>
      <c r="AL22" s="32">
        <f>AJ22/AJ23:AJ23</f>
        <v>1.8409613909486065E-2</v>
      </c>
      <c r="AN22" s="28">
        <f>'[1]Net Operating Revenues'!T10</f>
        <v>3693</v>
      </c>
      <c r="AO22" s="41"/>
      <c r="AP22" s="33">
        <f>AN22/AN23:AN23</f>
        <v>4.2086429320326392E-2</v>
      </c>
      <c r="AR22" s="28">
        <f>'[1]Net Operating Revenues'!V10</f>
        <v>740</v>
      </c>
      <c r="AS22" s="41"/>
      <c r="AT22" s="33">
        <f>AR22/AR23:AR23</f>
        <v>9.1910623129184115E-3</v>
      </c>
      <c r="AV22" s="28">
        <f>'[1]Net Operating Revenues'!X10</f>
        <v>3068</v>
      </c>
      <c r="AW22" s="41"/>
      <c r="AX22" s="33">
        <f>AV22/AV23:AV23</f>
        <v>3.9450166518792837E-2</v>
      </c>
      <c r="AZ22" s="28">
        <f>'[1]Net Operating Revenues'!Z10</f>
        <v>7729</v>
      </c>
      <c r="BA22" s="41"/>
      <c r="BB22" s="33">
        <f>AZ22/AZ23:AZ23</f>
        <v>9.6166527727662959E-2</v>
      </c>
    </row>
    <row r="23" spans="1:54" ht="15.5" x14ac:dyDescent="0.35">
      <c r="A23" s="21"/>
      <c r="B23" s="21"/>
      <c r="C23" s="45" t="s">
        <v>33</v>
      </c>
      <c r="D23" s="37">
        <f>+'[1]Net Operating Revenues'!B21</f>
        <v>118426</v>
      </c>
      <c r="E23" s="23"/>
      <c r="F23" s="21"/>
      <c r="G23" s="23" t="s">
        <v>34</v>
      </c>
      <c r="H23" s="37">
        <f>+'[1]Net Operating Revenues'!D21</f>
        <v>121760</v>
      </c>
      <c r="I23" s="23"/>
      <c r="J23" s="21"/>
      <c r="K23" s="23"/>
      <c r="L23" s="37">
        <f>+'[1]Net Operating Revenues'!F21</f>
        <v>121924</v>
      </c>
      <c r="M23" s="23"/>
      <c r="N23" s="21"/>
      <c r="O23" s="23"/>
      <c r="P23" s="37">
        <f>+'[1]Net Operating Revenues'!H21</f>
        <v>115739</v>
      </c>
      <c r="Q23" s="23"/>
      <c r="R23" s="21"/>
      <c r="S23" s="23"/>
      <c r="T23" s="37">
        <f>+'[1]Net Operating Revenues'!J21</f>
        <v>115837</v>
      </c>
      <c r="U23" s="23"/>
      <c r="V23" s="21"/>
      <c r="W23" s="23"/>
      <c r="X23" s="37">
        <f>'[1]Net Operating Revenues'!L21</f>
        <v>109374</v>
      </c>
      <c r="Y23" s="25"/>
      <c r="Z23" s="21"/>
      <c r="AB23" s="37">
        <f>'[1]Net Operating Revenues'!N21</f>
        <v>103727</v>
      </c>
      <c r="AC23" s="25"/>
      <c r="AD23" s="21"/>
      <c r="AF23" s="37">
        <f>'[1]Net Operating Revenues'!P21</f>
        <v>93693</v>
      </c>
      <c r="AG23" s="25"/>
      <c r="AH23" s="21"/>
      <c r="AJ23" s="37">
        <f>'[1]Net Operating Revenues'!R21</f>
        <v>89953</v>
      </c>
      <c r="AK23" s="25"/>
      <c r="AL23" s="21"/>
      <c r="AN23" s="37">
        <f>'[1]Net Operating Revenues'!T21</f>
        <v>87748</v>
      </c>
      <c r="AO23" s="25"/>
      <c r="AP23" s="21"/>
      <c r="AR23" s="37">
        <f>'[1]Net Operating Revenues'!V21</f>
        <v>80513</v>
      </c>
      <c r="AS23" s="25"/>
      <c r="AT23" s="21"/>
      <c r="AV23" s="37">
        <f>'[1]Net Operating Revenues'!X21</f>
        <v>77769</v>
      </c>
      <c r="AW23" s="25"/>
      <c r="AX23" s="21"/>
      <c r="AZ23" s="37">
        <f>'[1]Net Operating Revenues'!Z21</f>
        <v>80371</v>
      </c>
      <c r="BA23" s="25"/>
      <c r="BB23" s="21"/>
    </row>
    <row r="24" spans="1:54" ht="15.5" x14ac:dyDescent="0.35">
      <c r="A24" s="21"/>
      <c r="B24" s="21"/>
      <c r="C24" s="21"/>
      <c r="D24" s="37"/>
      <c r="E24" s="23"/>
      <c r="F24" s="21"/>
      <c r="G24" s="23"/>
      <c r="H24" s="37"/>
      <c r="I24" s="23"/>
      <c r="J24" s="21"/>
      <c r="K24" s="23"/>
      <c r="L24" s="37"/>
      <c r="M24" s="23"/>
      <c r="N24" s="21"/>
      <c r="O24" s="23"/>
      <c r="P24" s="37"/>
      <c r="Q24" s="23"/>
      <c r="R24" s="21"/>
      <c r="S24" s="23"/>
      <c r="T24" s="37"/>
      <c r="U24" s="23"/>
      <c r="V24" s="21"/>
      <c r="W24" s="23"/>
      <c r="X24" s="37"/>
      <c r="Y24" s="25"/>
      <c r="Z24" s="21"/>
      <c r="AB24" s="37"/>
      <c r="AC24" s="25"/>
      <c r="AD24" s="21"/>
      <c r="AF24" s="37"/>
      <c r="AG24" s="25"/>
      <c r="AH24" s="21"/>
      <c r="AJ24" s="37"/>
      <c r="AK24" s="25"/>
      <c r="AL24" s="21"/>
      <c r="AN24" s="37"/>
      <c r="AO24" s="25"/>
      <c r="AP24" s="21"/>
      <c r="AR24" s="37"/>
      <c r="AS24" s="25"/>
      <c r="AT24" s="21"/>
      <c r="AV24" s="37"/>
      <c r="AW24" s="25"/>
      <c r="AX24" s="21"/>
      <c r="AZ24" s="37"/>
      <c r="BA24" s="25"/>
      <c r="BB24" s="21"/>
    </row>
    <row r="25" spans="1:54" ht="15.5" x14ac:dyDescent="0.35">
      <c r="A25" s="21"/>
      <c r="B25" s="21"/>
      <c r="C25" s="21"/>
      <c r="D25" s="37"/>
      <c r="E25" s="23"/>
      <c r="F25" s="21"/>
      <c r="G25" s="23"/>
      <c r="H25" s="37"/>
      <c r="I25" s="23"/>
      <c r="J25" s="21"/>
      <c r="K25" s="23"/>
      <c r="L25" s="37"/>
      <c r="M25" s="23"/>
      <c r="N25" s="21"/>
      <c r="O25" s="23"/>
      <c r="P25" s="37"/>
      <c r="Q25" s="23"/>
      <c r="R25" s="21"/>
      <c r="S25" s="23"/>
      <c r="T25" s="37"/>
      <c r="U25" s="23"/>
      <c r="V25" s="21"/>
      <c r="W25" s="23"/>
      <c r="X25" s="37"/>
      <c r="Y25" s="25"/>
      <c r="Z25" s="21"/>
      <c r="AB25" s="37"/>
      <c r="AC25" s="25"/>
      <c r="AD25" s="21"/>
      <c r="AF25" s="37"/>
      <c r="AG25" s="25"/>
      <c r="AH25" s="21"/>
      <c r="AJ25" s="37"/>
      <c r="AK25" s="25"/>
      <c r="AL25" s="21"/>
      <c r="AN25" s="37"/>
      <c r="AO25" s="25"/>
      <c r="AP25" s="21"/>
      <c r="AR25" s="37"/>
      <c r="AS25" s="25"/>
      <c r="AT25" s="21"/>
      <c r="AV25" s="37"/>
      <c r="AW25" s="25"/>
      <c r="AX25" s="21"/>
      <c r="AZ25" s="37"/>
      <c r="BA25" s="25"/>
      <c r="BB25" s="21"/>
    </row>
    <row r="26" spans="1:54" ht="15.5" x14ac:dyDescent="0.35">
      <c r="A26" s="21" t="s">
        <v>35</v>
      </c>
      <c r="B26" s="21"/>
      <c r="C26" s="46" t="s">
        <v>36</v>
      </c>
      <c r="D26" s="28">
        <f>+'[1]Debt Burden'!B11</f>
        <v>5513</v>
      </c>
      <c r="E26" s="23"/>
      <c r="F26" s="30">
        <f>D26/D27</f>
        <v>5.3007066967934231E-2</v>
      </c>
      <c r="G26" s="23"/>
      <c r="H26" s="28">
        <f>+'[1]Debt Burden'!D11</f>
        <v>4155</v>
      </c>
      <c r="I26" s="23"/>
      <c r="J26" s="30">
        <f>H26/H27</f>
        <v>3.8180214287026996E-2</v>
      </c>
      <c r="K26" s="23"/>
      <c r="L26" s="28">
        <f>+'[1]Debt Burden'!F11</f>
        <v>2336</v>
      </c>
      <c r="M26" s="23"/>
      <c r="N26" s="30">
        <f>L26/L27</f>
        <v>2.2563508161885446E-2</v>
      </c>
      <c r="O26" s="23"/>
      <c r="P26" s="28">
        <f>+'[1]Debt Burden'!H11</f>
        <v>6203</v>
      </c>
      <c r="Q26" s="23"/>
      <c r="R26" s="30">
        <f>P26/P27</f>
        <v>5.4542416994935283E-2</v>
      </c>
      <c r="S26" s="23"/>
      <c r="T26" s="28">
        <f>+'[1]Debt Burden'!J11</f>
        <v>5693</v>
      </c>
      <c r="U26" s="23"/>
      <c r="V26" s="30">
        <f>T26/T27</f>
        <v>5.1837013430457546E-2</v>
      </c>
      <c r="W26" s="23"/>
      <c r="X26" s="28">
        <f>'[1]Debt Burden'!L11</f>
        <v>5675</v>
      </c>
      <c r="Y26" s="41"/>
      <c r="Z26" s="30">
        <f>X26/X27</f>
        <v>5.6240461419538978E-2</v>
      </c>
      <c r="AB26" s="28">
        <f>'[1]Debt Burden'!N11</f>
        <v>5122</v>
      </c>
      <c r="AC26" s="41"/>
      <c r="AD26" s="30">
        <f>AB26/AB27</f>
        <v>5.319845036923173E-2</v>
      </c>
      <c r="AE26" s="4"/>
      <c r="AF26" s="28">
        <f>'[1]Debt Burden'!P11</f>
        <v>4969</v>
      </c>
      <c r="AG26" s="41"/>
      <c r="AH26" s="30">
        <f>AF26/AF27</f>
        <v>5.7909703284152625E-2</v>
      </c>
      <c r="AI26" s="4"/>
      <c r="AJ26" s="28">
        <f>'[1]Debt Burden'!R11</f>
        <v>4141</v>
      </c>
      <c r="AK26" s="41"/>
      <c r="AL26" s="47">
        <f>AJ26/AJ27</f>
        <v>5.0586984937514505E-2</v>
      </c>
      <c r="AN26" s="28">
        <f>'[1]Debt Burden'!T11</f>
        <v>3306</v>
      </c>
      <c r="AO26" s="41"/>
      <c r="AP26" s="33">
        <f>AN26/AN27</f>
        <v>4.2087306336011002E-2</v>
      </c>
      <c r="AR26" s="28">
        <f>'[1]Debt Burden'!V11</f>
        <v>2382</v>
      </c>
      <c r="AS26" s="41"/>
      <c r="AT26" s="33">
        <f>AR26/AR27</f>
        <v>3.1560955573516354E-2</v>
      </c>
      <c r="AV26" s="28">
        <f>'[1]Debt Burden'!X11</f>
        <v>2272</v>
      </c>
      <c r="AW26" s="41"/>
      <c r="AX26" s="33">
        <f>AV26/AV27</f>
        <v>3.1604278818734441E-2</v>
      </c>
      <c r="AZ26" s="28">
        <f>'[1]Debt Burden'!Z11</f>
        <v>1489</v>
      </c>
      <c r="BA26" s="41"/>
      <c r="BB26" s="33">
        <f>AZ26/AZ27</f>
        <v>2.146089763915713E-2</v>
      </c>
    </row>
    <row r="27" spans="1:54" ht="15.5" x14ac:dyDescent="0.35">
      <c r="A27" s="21"/>
      <c r="B27" s="21"/>
      <c r="C27" s="48" t="s">
        <v>37</v>
      </c>
      <c r="D27" s="37">
        <f>+'[1]Debt Burden'!B26</f>
        <v>104005</v>
      </c>
      <c r="E27" s="23"/>
      <c r="F27" s="21"/>
      <c r="G27" s="23"/>
      <c r="H27" s="37">
        <f>+'[1]Debt Burden'!D26</f>
        <v>108826</v>
      </c>
      <c r="I27" s="23"/>
      <c r="J27" s="21"/>
      <c r="K27" s="23"/>
      <c r="L27" s="37">
        <f>+'[1]Debt Burden'!F26</f>
        <v>103530</v>
      </c>
      <c r="M27" s="23"/>
      <c r="N27" s="21"/>
      <c r="O27" s="23"/>
      <c r="P27" s="37">
        <f>+'[1]Debt Burden'!H26</f>
        <v>113728</v>
      </c>
      <c r="Q27" s="23"/>
      <c r="R27" s="21"/>
      <c r="S27" s="23"/>
      <c r="T27" s="37">
        <f>+'[1]Debt Burden'!J26</f>
        <v>109825</v>
      </c>
      <c r="U27" s="23"/>
      <c r="V27" s="21"/>
      <c r="W27" s="23"/>
      <c r="X27" s="37">
        <f>'[1]Debt Burden'!L26</f>
        <v>100906</v>
      </c>
      <c r="Y27" s="25"/>
      <c r="Z27" s="21"/>
      <c r="AB27" s="37">
        <f>'[1]Debt Burden'!N26</f>
        <v>96281</v>
      </c>
      <c r="AC27" s="25"/>
      <c r="AD27" s="21"/>
      <c r="AE27" s="4"/>
      <c r="AF27" s="37">
        <f>'[1]Debt Burden'!P26</f>
        <v>85806</v>
      </c>
      <c r="AG27" s="25"/>
      <c r="AH27" s="21"/>
      <c r="AI27" s="4"/>
      <c r="AJ27" s="37">
        <f>'[1]Debt Burden'!R26</f>
        <v>81859</v>
      </c>
      <c r="AK27" s="25"/>
      <c r="AL27" s="21"/>
      <c r="AN27" s="37">
        <f>'[1]Debt Burden'!T26</f>
        <v>78551</v>
      </c>
      <c r="AO27" s="25"/>
      <c r="AP27" s="21"/>
      <c r="AR27" s="37">
        <f>'[1]Debt Burden'!V26</f>
        <v>75473</v>
      </c>
      <c r="AS27" s="25"/>
      <c r="AT27" s="21"/>
      <c r="AV27" s="37">
        <f>'[1]Debt Burden'!X26</f>
        <v>71889</v>
      </c>
      <c r="AW27" s="25"/>
      <c r="AX27" s="21"/>
      <c r="AZ27" s="37">
        <f>'[1]Debt Burden'!Z26</f>
        <v>69382</v>
      </c>
      <c r="BA27" s="25"/>
      <c r="BB27" s="21"/>
    </row>
    <row r="28" spans="1:54" ht="15.5" x14ac:dyDescent="0.35">
      <c r="A28" s="21"/>
      <c r="B28" s="21"/>
      <c r="C28" s="21"/>
      <c r="D28" s="23"/>
      <c r="E28" s="23"/>
      <c r="F28" s="49"/>
      <c r="G28" s="23"/>
      <c r="H28" s="23"/>
      <c r="I28" s="23"/>
      <c r="J28" s="49"/>
      <c r="K28" s="23"/>
      <c r="L28" s="23"/>
      <c r="M28" s="23"/>
      <c r="N28" s="49"/>
      <c r="O28" s="23"/>
      <c r="P28" s="23"/>
      <c r="Q28" s="23"/>
      <c r="R28" s="49"/>
      <c r="S28" s="23"/>
      <c r="T28" s="23"/>
      <c r="U28" s="23"/>
      <c r="V28" s="49"/>
      <c r="W28" s="23"/>
      <c r="X28" s="25"/>
      <c r="Y28" s="25"/>
      <c r="Z28" s="26"/>
      <c r="AB28" s="41"/>
      <c r="AC28" s="41"/>
      <c r="AD28" s="26"/>
      <c r="AE28" s="4"/>
      <c r="AF28" s="41"/>
      <c r="AG28" s="41"/>
      <c r="AH28" s="21"/>
      <c r="AI28" s="4"/>
      <c r="AJ28" s="41"/>
      <c r="AK28" s="41"/>
      <c r="AL28" s="21"/>
      <c r="AN28" s="41"/>
      <c r="AO28" s="41"/>
      <c r="AP28" s="21"/>
      <c r="AR28" s="41"/>
      <c r="AS28" s="41"/>
      <c r="AT28" s="21"/>
      <c r="AV28" s="41"/>
      <c r="AW28" s="41"/>
      <c r="AX28" s="21"/>
      <c r="AZ28" s="41"/>
      <c r="BA28" s="41"/>
      <c r="BB28" s="21"/>
    </row>
    <row r="29" spans="1:54" ht="15.5" x14ac:dyDescent="0.35">
      <c r="A29" s="21"/>
      <c r="B29" s="21"/>
      <c r="C29" s="21"/>
      <c r="D29" s="23"/>
      <c r="E29" s="23"/>
      <c r="F29" s="49"/>
      <c r="G29" s="23"/>
      <c r="H29" s="23"/>
      <c r="I29" s="23"/>
      <c r="J29" s="49"/>
      <c r="K29" s="23"/>
      <c r="L29" s="23"/>
      <c r="M29" s="23"/>
      <c r="N29" s="49"/>
      <c r="O29" s="23"/>
      <c r="P29" s="23"/>
      <c r="Q29" s="23"/>
      <c r="R29" s="49"/>
      <c r="S29" s="23"/>
      <c r="T29" s="23"/>
      <c r="U29" s="23"/>
      <c r="V29" s="49"/>
      <c r="W29" s="23"/>
      <c r="X29" s="25"/>
      <c r="Y29" s="25"/>
      <c r="Z29" s="26"/>
      <c r="AB29" s="41"/>
      <c r="AC29" s="41"/>
      <c r="AD29" s="26"/>
      <c r="AE29" s="4"/>
      <c r="AF29" s="41"/>
      <c r="AG29" s="41"/>
      <c r="AH29" s="21"/>
      <c r="AI29" s="4"/>
      <c r="AJ29" s="41"/>
      <c r="AK29" s="41"/>
      <c r="AL29" s="21"/>
      <c r="AN29" s="41"/>
      <c r="AO29" s="41"/>
      <c r="AP29" s="21"/>
      <c r="AR29" s="41"/>
      <c r="AS29" s="41"/>
      <c r="AT29" s="21"/>
      <c r="AV29" s="41"/>
      <c r="AW29" s="41"/>
      <c r="AX29" s="21"/>
      <c r="AZ29" s="41"/>
      <c r="BA29" s="41"/>
      <c r="BB29" s="21"/>
    </row>
    <row r="30" spans="1:54" ht="15.5" x14ac:dyDescent="0.35">
      <c r="B30" s="20"/>
      <c r="C30" s="21" t="s">
        <v>38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54" ht="15.5" x14ac:dyDescent="0.3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54" ht="15.5" x14ac:dyDescent="0.35">
      <c r="A32" s="21" t="s">
        <v>39</v>
      </c>
      <c r="B32" s="20"/>
      <c r="C32" s="46" t="s">
        <v>40</v>
      </c>
      <c r="D32" s="28">
        <f>+'[1]Secondary Reserve Ratio'!B13</f>
        <v>139220</v>
      </c>
      <c r="E32" s="23"/>
      <c r="F32" s="47">
        <f>+D32/D33</f>
        <v>1.1005359599057722</v>
      </c>
      <c r="G32" s="21"/>
      <c r="H32" s="28">
        <f>+'[1]Secondary Reserve Ratio'!D13</f>
        <v>133250</v>
      </c>
      <c r="I32" s="23"/>
      <c r="J32" s="47">
        <f>+H32/H33</f>
        <v>1.0533430301497209</v>
      </c>
      <c r="K32" s="21"/>
      <c r="L32" s="28">
        <f>+'[1]Secondary Reserve Ratio'!F13</f>
        <v>125256</v>
      </c>
      <c r="M32" s="23"/>
      <c r="N32" s="47">
        <f>+L32/L33</f>
        <v>1.0135210583808714</v>
      </c>
      <c r="O32" s="21"/>
      <c r="P32" s="28">
        <f>+'[1]Secondary Reserve Ratio'!H13</f>
        <v>125506</v>
      </c>
      <c r="Q32" s="23"/>
      <c r="R32" s="47">
        <f>+P32/P33</f>
        <v>1.0392666688748302</v>
      </c>
      <c r="S32" s="21"/>
      <c r="T32" s="28">
        <f>+'[1]Secondary Reserve Ratio'!J13</f>
        <v>122242</v>
      </c>
      <c r="U32" s="23"/>
      <c r="V32" s="47">
        <f>+T32/T33</f>
        <v>1.0380340174757776</v>
      </c>
      <c r="W32" s="23"/>
      <c r="X32" s="28">
        <f>+'[1]Secondary Reserve Ratio'!L13</f>
        <v>118803</v>
      </c>
      <c r="Y32" s="41"/>
      <c r="Z32" s="47">
        <f>+X32/X33</f>
        <v>1.1044147586245363</v>
      </c>
      <c r="AB32" s="28">
        <f>+'[1]Secondary Reserve Ratio'!N13</f>
        <v>116603</v>
      </c>
      <c r="AC32" s="41"/>
      <c r="AD32" s="47">
        <f>+AB32/AB33</f>
        <v>1.1264466642193327</v>
      </c>
    </row>
    <row r="33" spans="1:54" ht="15.5" x14ac:dyDescent="0.35">
      <c r="A33" s="21"/>
      <c r="B33" s="20"/>
      <c r="C33" s="48" t="s">
        <v>41</v>
      </c>
      <c r="D33" s="37">
        <f>+'[1]Secondary Reserve Ratio'!B21</f>
        <v>126502</v>
      </c>
      <c r="E33" s="23"/>
      <c r="F33" s="21"/>
      <c r="G33" s="21"/>
      <c r="H33" s="37">
        <f>+'[1]Secondary Reserve Ratio'!D21</f>
        <v>126502</v>
      </c>
      <c r="I33" s="23"/>
      <c r="J33" s="21"/>
      <c r="K33" s="21"/>
      <c r="L33" s="37">
        <f>+'[1]Secondary Reserve Ratio'!F21</f>
        <v>123585</v>
      </c>
      <c r="M33" s="23"/>
      <c r="N33" s="21"/>
      <c r="O33" s="21"/>
      <c r="P33" s="37">
        <f>+'[1]Secondary Reserve Ratio'!H21</f>
        <v>120764</v>
      </c>
      <c r="Q33" s="23"/>
      <c r="R33" s="21"/>
      <c r="S33" s="21"/>
      <c r="T33" s="37">
        <f>+'[1]Secondary Reserve Ratio'!J21</f>
        <v>117763</v>
      </c>
      <c r="U33" s="23"/>
      <c r="V33" s="21"/>
      <c r="W33" s="23"/>
      <c r="X33" s="37">
        <f>+'[1]Secondary Reserve Ratio'!L21</f>
        <v>107571</v>
      </c>
      <c r="Y33" s="25"/>
      <c r="Z33" s="21"/>
      <c r="AB33" s="37">
        <f>+'[1]Secondary Reserve Ratio'!N21</f>
        <v>103514</v>
      </c>
      <c r="AC33" s="25"/>
      <c r="AD33" s="21"/>
    </row>
    <row r="34" spans="1:54" ht="15.5" x14ac:dyDescent="0.35">
      <c r="A34" s="21"/>
      <c r="B34" s="21"/>
      <c r="C34" s="21"/>
      <c r="D34" s="23"/>
      <c r="E34" s="23"/>
      <c r="F34" s="49"/>
      <c r="G34" s="23"/>
      <c r="H34" s="23"/>
      <c r="I34" s="23"/>
      <c r="J34" s="49"/>
      <c r="K34" s="23"/>
      <c r="L34" s="23"/>
      <c r="M34" s="23"/>
      <c r="N34" s="49"/>
      <c r="O34" s="23"/>
      <c r="P34" s="23"/>
      <c r="Q34" s="23"/>
      <c r="R34" s="49"/>
      <c r="S34" s="23"/>
      <c r="T34" s="23"/>
      <c r="U34" s="23"/>
      <c r="V34" s="49"/>
      <c r="W34" s="23"/>
      <c r="X34" s="25"/>
      <c r="Y34" s="25"/>
      <c r="Z34" s="26"/>
      <c r="AB34" s="41"/>
      <c r="AC34" s="41"/>
      <c r="AD34" s="26"/>
      <c r="AE34" s="4"/>
      <c r="AF34" s="41"/>
      <c r="AG34" s="41"/>
      <c r="AH34" s="21"/>
      <c r="AI34" s="4"/>
      <c r="AJ34" s="41"/>
      <c r="AK34" s="41"/>
      <c r="AL34" s="21"/>
      <c r="AN34" s="41"/>
      <c r="AO34" s="41"/>
      <c r="AP34" s="21"/>
      <c r="AR34" s="41"/>
      <c r="AS34" s="41"/>
      <c r="AT34" s="21"/>
      <c r="AV34" s="41"/>
      <c r="AW34" s="41"/>
      <c r="AX34" s="21"/>
      <c r="AZ34" s="41"/>
      <c r="BA34" s="41"/>
      <c r="BB34" s="21"/>
    </row>
    <row r="35" spans="1:54" ht="15.5" x14ac:dyDescent="0.35">
      <c r="A35" s="21"/>
      <c r="B35" s="21"/>
      <c r="C35" s="21"/>
      <c r="D35" s="23"/>
      <c r="E35" s="23"/>
      <c r="F35" s="49"/>
      <c r="G35" s="23"/>
      <c r="H35" s="23"/>
      <c r="I35" s="23"/>
      <c r="J35" s="49"/>
      <c r="K35" s="23"/>
      <c r="L35" s="23"/>
      <c r="M35" s="23"/>
      <c r="N35" s="49"/>
      <c r="O35" s="23"/>
      <c r="P35" s="23"/>
      <c r="Q35" s="23"/>
      <c r="R35" s="49"/>
      <c r="S35" s="23"/>
      <c r="T35" s="23"/>
      <c r="U35" s="23"/>
      <c r="V35" s="49"/>
      <c r="W35" s="23"/>
      <c r="X35" s="25"/>
      <c r="Y35" s="25"/>
      <c r="Z35" s="26"/>
      <c r="AB35" s="41"/>
      <c r="AC35" s="41"/>
      <c r="AD35" s="26"/>
      <c r="AE35" s="4"/>
      <c r="AF35" s="41"/>
      <c r="AG35" s="41"/>
      <c r="AH35" s="21"/>
      <c r="AI35" s="4"/>
      <c r="AJ35" s="41"/>
      <c r="AK35" s="41"/>
      <c r="AL35" s="21"/>
      <c r="AN35" s="41"/>
      <c r="AO35" s="41"/>
      <c r="AP35" s="21"/>
      <c r="AR35" s="41"/>
      <c r="AS35" s="41"/>
      <c r="AT35" s="21"/>
      <c r="AV35" s="41"/>
      <c r="AW35" s="41"/>
      <c r="AX35" s="21"/>
      <c r="AZ35" s="41"/>
      <c r="BA35" s="41"/>
      <c r="BB35" s="21"/>
    </row>
    <row r="36" spans="1:54" ht="15.5" x14ac:dyDescent="0.35">
      <c r="A36" s="21"/>
      <c r="B36" s="21"/>
      <c r="C36" s="21"/>
      <c r="D36" s="23"/>
      <c r="E36" s="23"/>
      <c r="F36" s="50"/>
      <c r="G36" s="23"/>
      <c r="H36" s="23"/>
      <c r="I36" s="23"/>
      <c r="J36" s="50"/>
      <c r="K36" s="23"/>
      <c r="L36" s="23"/>
      <c r="M36" s="23"/>
      <c r="N36" s="50"/>
      <c r="O36" s="23"/>
      <c r="P36" s="23"/>
      <c r="Q36" s="23"/>
      <c r="R36" s="50"/>
      <c r="S36" s="23"/>
      <c r="T36" s="23"/>
      <c r="U36" s="23"/>
      <c r="V36" s="50"/>
      <c r="W36" s="23"/>
      <c r="X36" s="25"/>
      <c r="Y36" s="25"/>
      <c r="Z36" s="21"/>
      <c r="AB36" s="41"/>
      <c r="AC36" s="41"/>
      <c r="AD36" s="26"/>
      <c r="AE36" s="4"/>
      <c r="AF36" s="41"/>
      <c r="AG36" s="41"/>
      <c r="AH36" s="21"/>
      <c r="AI36" s="4"/>
      <c r="AJ36" s="41"/>
      <c r="AK36" s="41"/>
      <c r="AL36" s="21"/>
      <c r="AN36" s="41"/>
      <c r="AO36" s="41"/>
      <c r="AP36" s="21"/>
      <c r="AR36" s="41"/>
      <c r="AS36" s="41"/>
      <c r="AT36" s="21"/>
      <c r="AV36" s="41"/>
      <c r="AW36" s="41"/>
      <c r="AX36" s="21"/>
      <c r="AZ36" s="41"/>
      <c r="BA36" s="41"/>
      <c r="BB36" s="21"/>
    </row>
    <row r="37" spans="1:54" ht="15.5" x14ac:dyDescent="0.35">
      <c r="A37" s="51" t="s">
        <v>42</v>
      </c>
      <c r="B37" s="21"/>
      <c r="C37" s="21"/>
      <c r="D37" s="23"/>
      <c r="E37" s="23"/>
      <c r="F37" s="50"/>
      <c r="G37" s="23"/>
      <c r="H37" s="23"/>
      <c r="I37" s="23"/>
      <c r="J37" s="50"/>
      <c r="K37" s="23"/>
      <c r="L37" s="23"/>
      <c r="M37" s="23"/>
      <c r="N37" s="50"/>
      <c r="O37" s="23"/>
      <c r="P37" s="23"/>
      <c r="Q37" s="23"/>
      <c r="R37" s="50"/>
      <c r="S37" s="23"/>
      <c r="T37" s="23"/>
      <c r="U37" s="23"/>
      <c r="V37" s="50"/>
      <c r="W37" s="23"/>
      <c r="X37" s="25"/>
      <c r="Y37" s="25"/>
      <c r="Z37" s="21"/>
      <c r="AB37" s="25"/>
      <c r="AC37" s="25"/>
      <c r="AD37" s="26"/>
      <c r="AF37" s="25"/>
      <c r="AG37" s="25"/>
      <c r="AH37" s="21"/>
      <c r="AJ37" s="25"/>
      <c r="AK37" s="25"/>
      <c r="AL37" s="21"/>
      <c r="AN37" s="25"/>
      <c r="AO37" s="25"/>
      <c r="AP37" s="21"/>
      <c r="AR37" s="25"/>
      <c r="AS37" s="25"/>
      <c r="AT37" s="21"/>
      <c r="AV37" s="25"/>
      <c r="AW37" s="25"/>
      <c r="AX37" s="21"/>
      <c r="AZ37" s="25"/>
      <c r="BA37" s="25"/>
      <c r="BB37" s="21"/>
    </row>
    <row r="38" spans="1:54" ht="15.5" x14ac:dyDescent="0.35">
      <c r="A38" s="21"/>
      <c r="B38" s="20">
        <v>1</v>
      </c>
      <c r="C38" s="6" t="s">
        <v>3</v>
      </c>
      <c r="X38" s="52"/>
      <c r="Y38" s="52"/>
      <c r="AB38" s="52"/>
      <c r="AC38" s="52"/>
      <c r="AF38" s="52"/>
      <c r="AG38" s="52"/>
      <c r="AJ38" s="52"/>
      <c r="AK38" s="52"/>
      <c r="AN38" s="52"/>
      <c r="AO38" s="52"/>
      <c r="AR38" s="52"/>
      <c r="AS38" s="52"/>
      <c r="AV38" s="52"/>
      <c r="AW38" s="52"/>
      <c r="AZ38" s="52"/>
      <c r="BA38" s="52"/>
    </row>
    <row r="39" spans="1:54" ht="15.5" x14ac:dyDescent="0.35">
      <c r="A39" s="21"/>
      <c r="B39" s="20"/>
      <c r="C39" s="53" t="s">
        <v>43</v>
      </c>
      <c r="X39" s="52"/>
      <c r="Y39" s="52"/>
      <c r="AB39" s="52"/>
      <c r="AC39" s="52"/>
      <c r="AF39" s="52"/>
      <c r="AG39" s="52"/>
      <c r="AJ39" s="52"/>
      <c r="AK39" s="52"/>
      <c r="AN39" s="52"/>
      <c r="AO39" s="52"/>
      <c r="AR39" s="52"/>
      <c r="AS39" s="52"/>
      <c r="AV39" s="52"/>
      <c r="AW39" s="52"/>
      <c r="AZ39" s="52"/>
      <c r="BA39" s="52"/>
    </row>
    <row r="40" spans="1:54" ht="15.5" x14ac:dyDescent="0.35">
      <c r="A40" s="21"/>
      <c r="B40" s="20"/>
    </row>
    <row r="41" spans="1:54" x14ac:dyDescent="0.3">
      <c r="B41" s="20"/>
      <c r="D41" s="54"/>
      <c r="E41" s="54"/>
      <c r="F41" s="55"/>
      <c r="H41" s="54"/>
      <c r="I41" s="54"/>
      <c r="J41" s="55"/>
      <c r="L41" s="54"/>
      <c r="M41" s="54"/>
      <c r="N41" s="55"/>
      <c r="P41" s="54"/>
      <c r="Q41" s="54"/>
      <c r="R41" s="55"/>
      <c r="T41" s="54"/>
      <c r="U41" s="54"/>
      <c r="V41" s="55"/>
      <c r="W41" s="56"/>
      <c r="X41" s="54"/>
      <c r="Y41" s="57"/>
      <c r="Z41" s="57"/>
      <c r="AA41" s="57"/>
      <c r="AB41" s="54"/>
      <c r="AC41" s="57"/>
    </row>
    <row r="42" spans="1:54" x14ac:dyDescent="0.3">
      <c r="B42" s="20"/>
    </row>
    <row r="43" spans="1:54" x14ac:dyDescent="0.3">
      <c r="A43" s="58" t="s">
        <v>44</v>
      </c>
      <c r="B43" s="59"/>
    </row>
    <row r="44" spans="1:54" x14ac:dyDescent="0.3">
      <c r="A44" s="60"/>
      <c r="B44" s="60" t="s">
        <v>45</v>
      </c>
    </row>
    <row r="45" spans="1:54" x14ac:dyDescent="0.3">
      <c r="A45" s="60"/>
      <c r="B45" s="60" t="s">
        <v>46</v>
      </c>
    </row>
    <row r="46" spans="1:54" ht="15.5" x14ac:dyDescent="0.35">
      <c r="A46" s="61" t="s">
        <v>47</v>
      </c>
      <c r="B46" s="60" t="s">
        <v>48</v>
      </c>
      <c r="D46" s="28">
        <v>14377836</v>
      </c>
      <c r="F46" s="5">
        <f>+D46/D47</f>
        <v>1.2039700817809649</v>
      </c>
      <c r="H46" s="28">
        <f>19854199+164599</f>
        <v>20018798</v>
      </c>
      <c r="J46" s="5">
        <f>+H46/H47</f>
        <v>1.688792954290437</v>
      </c>
      <c r="L46" s="28">
        <f>15480678+1200</f>
        <v>15481878</v>
      </c>
      <c r="N46" s="5">
        <f>+L46/L47</f>
        <v>1.3524149208828415</v>
      </c>
      <c r="P46" s="28">
        <v>10712891</v>
      </c>
      <c r="R46" s="5">
        <f>+P46/P47</f>
        <v>0.97103330941906452</v>
      </c>
      <c r="T46" s="28">
        <v>11020946</v>
      </c>
      <c r="V46" s="5">
        <f>+T46/T47</f>
        <v>1.0554188087259746</v>
      </c>
      <c r="X46" s="28">
        <v>17591182</v>
      </c>
      <c r="Z46" s="5">
        <f>+X46/X47</f>
        <v>1.7607512968278078</v>
      </c>
      <c r="AB46" s="28">
        <v>6206855</v>
      </c>
      <c r="AD46" s="5">
        <f>+AB46/AB47</f>
        <v>0.61299686423100974</v>
      </c>
    </row>
    <row r="47" spans="1:54" ht="15.5" x14ac:dyDescent="0.35">
      <c r="A47" s="60"/>
      <c r="B47" s="60" t="s">
        <v>49</v>
      </c>
      <c r="D47" s="37">
        <v>11942021</v>
      </c>
      <c r="H47" s="37">
        <v>11853909</v>
      </c>
      <c r="L47" s="37">
        <v>11447580</v>
      </c>
      <c r="P47" s="37">
        <v>11032465</v>
      </c>
      <c r="T47" s="37">
        <v>10442249</v>
      </c>
      <c r="X47" s="37">
        <v>9990725</v>
      </c>
      <c r="AB47" s="37">
        <v>10125427</v>
      </c>
    </row>
    <row r="48" spans="1:54" x14ac:dyDescent="0.3">
      <c r="A48" s="61" t="s">
        <v>47</v>
      </c>
      <c r="B48" s="61" t="s">
        <v>50</v>
      </c>
      <c r="D48" s="62"/>
      <c r="H48" s="62"/>
      <c r="L48" s="62"/>
      <c r="P48" s="62"/>
      <c r="T48" s="62"/>
    </row>
    <row r="49" spans="1:24" x14ac:dyDescent="0.3">
      <c r="A49" s="60"/>
      <c r="B49" s="60" t="s">
        <v>51</v>
      </c>
      <c r="D49" s="63"/>
      <c r="H49" s="63"/>
      <c r="L49" s="63"/>
      <c r="P49" s="63"/>
      <c r="T49" s="63"/>
    </row>
    <row r="50" spans="1:24" x14ac:dyDescent="0.3">
      <c r="B50" s="20"/>
      <c r="X50" s="64"/>
    </row>
    <row r="51" spans="1:24" x14ac:dyDescent="0.3">
      <c r="B51" s="20"/>
      <c r="T51" s="65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topLeftCell="C20" zoomScaleNormal="100" workbookViewId="0"/>
  </sheetViews>
  <sheetFormatPr defaultRowHeight="14.5" x14ac:dyDescent="0.35"/>
  <cols>
    <col min="2" max="2" width="10.26953125" customWidth="1"/>
    <col min="3" max="3" width="8.453125" bestFit="1" customWidth="1"/>
    <col min="4" max="4" width="19.81640625" bestFit="1" customWidth="1"/>
    <col min="5" max="5" width="23.1796875" bestFit="1" customWidth="1"/>
    <col min="6" max="6" width="12.1796875" bestFit="1" customWidth="1"/>
    <col min="7" max="7" width="23.1796875" bestFit="1" customWidth="1"/>
  </cols>
  <sheetData>
    <row r="1" spans="1:7" ht="23.5" x14ac:dyDescent="0.55000000000000004">
      <c r="A1" s="73" t="s">
        <v>1</v>
      </c>
    </row>
    <row r="3" spans="1:7" x14ac:dyDescent="0.35">
      <c r="A3" s="71" t="s">
        <v>57</v>
      </c>
      <c r="B3" s="71" t="s">
        <v>22</v>
      </c>
      <c r="C3" s="71" t="s">
        <v>25</v>
      </c>
      <c r="D3" s="71" t="s">
        <v>27</v>
      </c>
      <c r="E3" s="71" t="s">
        <v>31</v>
      </c>
      <c r="F3" s="71" t="s">
        <v>56</v>
      </c>
      <c r="G3" s="71" t="s">
        <v>39</v>
      </c>
    </row>
    <row r="4" spans="1:7" x14ac:dyDescent="0.35">
      <c r="A4" s="71" t="s">
        <v>4</v>
      </c>
      <c r="B4" s="72">
        <v>3.6999999999999998E-2</v>
      </c>
      <c r="C4" s="72">
        <v>0.104</v>
      </c>
      <c r="D4" s="72">
        <v>7.0000000000000001E-3</v>
      </c>
      <c r="E4" s="72">
        <v>-1.7999999999999999E-2</v>
      </c>
      <c r="F4" s="72">
        <v>5.2999999999999999E-2</v>
      </c>
      <c r="G4" s="72">
        <v>1.101</v>
      </c>
    </row>
    <row r="5" spans="1:7" x14ac:dyDescent="0.35">
      <c r="A5" s="71" t="s">
        <v>5</v>
      </c>
      <c r="B5" s="72">
        <v>7.4999999999999997E-2</v>
      </c>
      <c r="C5" s="72">
        <v>0.19600000000000001</v>
      </c>
      <c r="D5" s="72">
        <v>9.0999999999999998E-2</v>
      </c>
      <c r="E5" s="72">
        <v>-3.9E-2</v>
      </c>
      <c r="F5" s="72">
        <v>3.7999999999999999E-2</v>
      </c>
      <c r="G5" s="72">
        <v>1.0529999999999999</v>
      </c>
    </row>
    <row r="6" spans="1:7" x14ac:dyDescent="0.35">
      <c r="A6" s="71" t="s">
        <v>6</v>
      </c>
      <c r="B6" s="72">
        <v>4.4999999999999998E-2</v>
      </c>
      <c r="C6" s="72">
        <v>0.22500000000000001</v>
      </c>
      <c r="D6" s="72">
        <v>7.3999999999999996E-2</v>
      </c>
      <c r="E6" s="72">
        <v>-1.4E-2</v>
      </c>
      <c r="F6" s="72">
        <v>2.3E-2</v>
      </c>
      <c r="G6" s="72">
        <v>1.014</v>
      </c>
    </row>
    <row r="7" spans="1:7" x14ac:dyDescent="0.35">
      <c r="A7" s="71" t="s">
        <v>7</v>
      </c>
      <c r="B7" s="72">
        <v>-0.03</v>
      </c>
      <c r="C7" s="72">
        <v>0.14000000000000001</v>
      </c>
      <c r="D7" s="72">
        <v>-2.8000000000000001E-2</v>
      </c>
      <c r="E7" s="72">
        <v>-4.2999999999999997E-2</v>
      </c>
      <c r="F7" s="72">
        <v>5.5E-2</v>
      </c>
      <c r="G7" s="72">
        <v>1.0389999999999999</v>
      </c>
    </row>
    <row r="8" spans="1:7" x14ac:dyDescent="0.35">
      <c r="A8" s="71" t="s">
        <v>8</v>
      </c>
      <c r="B8" s="72">
        <v>2.5999999999999999E-2</v>
      </c>
      <c r="C8" s="72">
        <v>0.14199999999999999</v>
      </c>
      <c r="D8" s="72">
        <v>1.4999999999999999E-2</v>
      </c>
      <c r="E8" s="72">
        <v>-1.7000000000000001E-2</v>
      </c>
      <c r="F8" s="72">
        <v>5.1999999999999998E-2</v>
      </c>
      <c r="G8" s="72">
        <v>1.038</v>
      </c>
    </row>
    <row r="9" spans="1:7" x14ac:dyDescent="0.35">
      <c r="A9" s="71" t="s">
        <v>9</v>
      </c>
      <c r="B9" s="72">
        <v>4.2999999999999997E-2</v>
      </c>
      <c r="C9" s="72">
        <v>0.14699999999999999</v>
      </c>
      <c r="D9" s="72">
        <v>2.3E-2</v>
      </c>
      <c r="E9" s="72">
        <v>1.6E-2</v>
      </c>
      <c r="F9" s="72">
        <v>5.6000000000000001E-2</v>
      </c>
      <c r="G9" s="72">
        <v>1.1040000000000001</v>
      </c>
    </row>
    <row r="10" spans="1:7" x14ac:dyDescent="0.35">
      <c r="A10" s="71" t="s">
        <v>10</v>
      </c>
      <c r="B10" s="72">
        <v>4.1000000000000002E-2</v>
      </c>
      <c r="C10" s="72">
        <v>0.13400000000000001</v>
      </c>
      <c r="D10" s="72">
        <v>1.4E-2</v>
      </c>
      <c r="E10" s="72">
        <v>2E-3</v>
      </c>
      <c r="F10" s="72">
        <v>5.2999999999999999E-2</v>
      </c>
      <c r="G10" s="72">
        <v>1.1259999999999999</v>
      </c>
    </row>
    <row r="11" spans="1:7" x14ac:dyDescent="0.35">
      <c r="A11" s="71" t="s">
        <v>11</v>
      </c>
      <c r="B11" s="72">
        <v>0.27200000000000002</v>
      </c>
      <c r="C11" s="72">
        <v>0.123</v>
      </c>
      <c r="D11" s="72">
        <v>0.02</v>
      </c>
      <c r="E11" s="72">
        <v>1.4999999999999999E-2</v>
      </c>
      <c r="F11" s="72">
        <v>5.8000000000000003E-2</v>
      </c>
      <c r="G11" s="72"/>
    </row>
    <row r="12" spans="1:7" x14ac:dyDescent="0.35">
      <c r="A12" s="71" t="s">
        <v>12</v>
      </c>
      <c r="B12" s="72">
        <v>0.27700000000000002</v>
      </c>
      <c r="C12" s="72">
        <v>0.108</v>
      </c>
      <c r="D12" s="72">
        <v>4.2000000000000003E-2</v>
      </c>
      <c r="E12" s="72">
        <v>1.7999999999999999E-2</v>
      </c>
      <c r="F12" s="72">
        <v>5.0999999999999997E-2</v>
      </c>
      <c r="G12" s="72"/>
    </row>
    <row r="13" spans="1:7" x14ac:dyDescent="0.35">
      <c r="A13" s="71" t="s">
        <v>13</v>
      </c>
      <c r="B13" s="72">
        <v>0.25900000000000001</v>
      </c>
      <c r="C13" s="72">
        <v>0.105</v>
      </c>
      <c r="D13" s="72">
        <v>0.13700000000000001</v>
      </c>
      <c r="E13" s="72">
        <v>4.2000000000000003E-2</v>
      </c>
      <c r="F13" s="72">
        <v>4.2000000000000003E-2</v>
      </c>
      <c r="G13" s="72"/>
    </row>
    <row r="14" spans="1:7" x14ac:dyDescent="0.35">
      <c r="A14" s="71" t="s">
        <v>14</v>
      </c>
      <c r="B14" s="72">
        <v>0.32300000000000001</v>
      </c>
      <c r="C14" s="72">
        <v>0.13100000000000001</v>
      </c>
      <c r="D14" s="72">
        <v>0.16500000000000001</v>
      </c>
      <c r="E14" s="72">
        <v>8.9999999999999993E-3</v>
      </c>
      <c r="F14" s="72">
        <v>3.2000000000000001E-2</v>
      </c>
      <c r="G14" s="72"/>
    </row>
    <row r="15" spans="1:7" x14ac:dyDescent="0.35">
      <c r="A15" s="71" t="s">
        <v>15</v>
      </c>
      <c r="B15" s="72">
        <v>0.42299999999999999</v>
      </c>
      <c r="C15" s="72">
        <v>0.37</v>
      </c>
      <c r="D15" s="72">
        <v>0.309</v>
      </c>
      <c r="E15" s="72">
        <v>3.9E-2</v>
      </c>
      <c r="F15" s="72">
        <v>3.2000000000000001E-2</v>
      </c>
      <c r="G15" s="72"/>
    </row>
    <row r="16" spans="1:7" x14ac:dyDescent="0.35">
      <c r="A16" s="71" t="s">
        <v>16</v>
      </c>
      <c r="B16" s="72">
        <v>0.378</v>
      </c>
      <c r="C16" s="72">
        <v>0.23</v>
      </c>
      <c r="D16" s="72">
        <v>0.19700000000000001</v>
      </c>
      <c r="E16" s="72">
        <v>9.6000000000000002E-2</v>
      </c>
      <c r="F16" s="72">
        <v>2.1000000000000001E-2</v>
      </c>
      <c r="G16" s="72"/>
    </row>
  </sheetData>
  <pageMargins left="0.45" right="0.45" top="0.5" bottom="0.5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51"/>
  <sheetViews>
    <sheetView tabSelected="1" workbookViewId="0">
      <selection activeCell="AM14" sqref="AM14"/>
    </sheetView>
  </sheetViews>
  <sheetFormatPr defaultColWidth="9.1796875" defaultRowHeight="14" x14ac:dyDescent="0.3"/>
  <cols>
    <col min="1" max="1" width="21.54296875" style="3" customWidth="1"/>
    <col min="2" max="2" width="2.7265625" style="3" customWidth="1"/>
    <col min="3" max="3" width="49.1796875" style="3" customWidth="1"/>
    <col min="4" max="4" width="14.7265625" style="4" customWidth="1"/>
    <col min="5" max="5" width="2.54296875" style="4" customWidth="1"/>
    <col min="6" max="6" width="10.1796875" style="5" bestFit="1" customWidth="1"/>
    <col min="7" max="8" width="2.54296875" style="4" customWidth="1"/>
    <col min="9" max="9" width="14.7265625" style="4" customWidth="1"/>
    <col min="10" max="10" width="2.54296875" style="4" customWidth="1"/>
    <col min="11" max="11" width="8.54296875" style="5" customWidth="1"/>
    <col min="12" max="12" width="2.54296875" style="4" customWidth="1"/>
    <col min="13" max="13" width="14.7265625" style="4" customWidth="1"/>
    <col min="14" max="14" width="2.54296875" style="4" customWidth="1"/>
    <col min="15" max="15" width="8.54296875" style="5" customWidth="1"/>
    <col min="16" max="16" width="2.54296875" style="4" customWidth="1"/>
    <col min="17" max="17" width="14.7265625" style="4" customWidth="1"/>
    <col min="18" max="18" width="2.54296875" style="4" customWidth="1"/>
    <col min="19" max="19" width="8.54296875" style="5" customWidth="1"/>
    <col min="20" max="20" width="2.54296875" style="4" customWidth="1"/>
    <col min="21" max="21" width="14.7265625" style="4" customWidth="1"/>
    <col min="22" max="22" width="2.54296875" style="4" customWidth="1"/>
    <col min="23" max="23" width="8.54296875" style="5" customWidth="1"/>
    <col min="24" max="24" width="3.54296875" style="4" customWidth="1"/>
    <col min="25" max="25" width="15.7265625" style="3" customWidth="1"/>
    <col min="26" max="26" width="2.7265625" style="3" customWidth="1"/>
    <col min="27" max="27" width="9.26953125" style="3" customWidth="1"/>
    <col min="28" max="28" width="3" style="3" customWidth="1"/>
    <col min="29" max="29" width="15.7265625" style="3" customWidth="1"/>
    <col min="30" max="30" width="2.7265625" style="3" customWidth="1"/>
    <col min="31" max="31" width="9.26953125" style="3" customWidth="1"/>
    <col min="32" max="32" width="4.26953125" style="3" customWidth="1"/>
    <col min="33" max="33" width="15.7265625" style="3" customWidth="1"/>
    <col min="34" max="34" width="2.7265625" style="3" customWidth="1"/>
    <col min="35" max="35" width="9.26953125" style="3" customWidth="1"/>
    <col min="36" max="36" width="4.26953125" style="3" customWidth="1"/>
    <col min="37" max="37" width="15.7265625" style="3" customWidth="1"/>
    <col min="38" max="38" width="2.7265625" style="3" customWidth="1"/>
    <col min="39" max="39" width="9.26953125" style="3" customWidth="1"/>
    <col min="40" max="40" width="9.1796875" style="3" customWidth="1"/>
    <col min="41" max="41" width="15.7265625" style="3" customWidth="1"/>
    <col min="42" max="42" width="2.7265625" style="3" customWidth="1"/>
    <col min="43" max="43" width="9.26953125" style="3" customWidth="1"/>
    <col min="44" max="44" width="9.1796875" style="3" customWidth="1"/>
    <col min="45" max="45" width="15.7265625" style="3" customWidth="1"/>
    <col min="46" max="46" width="2.7265625" style="3" customWidth="1"/>
    <col min="47" max="47" width="9.26953125" style="3" customWidth="1"/>
    <col min="48" max="48" width="3.7265625" style="3" customWidth="1"/>
    <col min="49" max="49" width="15.7265625" style="3" customWidth="1"/>
    <col min="50" max="50" width="2.7265625" style="3" customWidth="1"/>
    <col min="51" max="51" width="9.26953125" style="3" customWidth="1"/>
    <col min="52" max="52" width="3.1796875" style="3" customWidth="1"/>
    <col min="53" max="53" width="15.7265625" style="3" customWidth="1"/>
    <col min="54" max="54" width="2.7265625" style="3" customWidth="1"/>
    <col min="55" max="55" width="9.26953125" style="3" customWidth="1"/>
    <col min="56" max="16384" width="9.1796875" style="3"/>
  </cols>
  <sheetData>
    <row r="1" spans="1:55" ht="15" x14ac:dyDescent="0.3">
      <c r="A1" s="1" t="s">
        <v>0</v>
      </c>
      <c r="B1" s="2"/>
    </row>
    <row r="2" spans="1:55" ht="15" x14ac:dyDescent="0.3">
      <c r="A2" s="66" t="s">
        <v>52</v>
      </c>
      <c r="B2" s="67"/>
      <c r="C2" s="68"/>
    </row>
    <row r="3" spans="1:55" ht="15" x14ac:dyDescent="0.3">
      <c r="A3" s="1" t="s">
        <v>2</v>
      </c>
      <c r="B3" s="2"/>
    </row>
    <row r="4" spans="1:55" x14ac:dyDescent="0.3">
      <c r="A4" s="6" t="s">
        <v>53</v>
      </c>
      <c r="B4" s="2"/>
    </row>
    <row r="5" spans="1:55" x14ac:dyDescent="0.3">
      <c r="B5" s="2"/>
      <c r="D5" s="7" t="s">
        <v>4</v>
      </c>
      <c r="F5" s="7" t="s">
        <v>4</v>
      </c>
      <c r="I5" s="7" t="s">
        <v>5</v>
      </c>
      <c r="K5" s="7" t="s">
        <v>5</v>
      </c>
      <c r="M5" s="7" t="s">
        <v>6</v>
      </c>
      <c r="O5" s="7" t="s">
        <v>6</v>
      </c>
      <c r="Q5" s="7" t="s">
        <v>7</v>
      </c>
      <c r="S5" s="7" t="s">
        <v>7</v>
      </c>
      <c r="U5" s="7" t="s">
        <v>8</v>
      </c>
      <c r="W5" s="7" t="s">
        <v>8</v>
      </c>
      <c r="Y5" s="7" t="s">
        <v>9</v>
      </c>
      <c r="AA5" s="7" t="s">
        <v>9</v>
      </c>
      <c r="AC5" s="9" t="s">
        <v>10</v>
      </c>
      <c r="AE5" s="9" t="s">
        <v>10</v>
      </c>
      <c r="AG5" s="9" t="s">
        <v>11</v>
      </c>
      <c r="AI5" s="9" t="s">
        <v>11</v>
      </c>
      <c r="AK5" s="9" t="s">
        <v>12</v>
      </c>
      <c r="AM5" s="9" t="s">
        <v>12</v>
      </c>
      <c r="AO5" s="9" t="s">
        <v>13</v>
      </c>
      <c r="AQ5" s="9" t="s">
        <v>13</v>
      </c>
      <c r="AS5" s="9" t="s">
        <v>14</v>
      </c>
      <c r="AU5" s="9" t="s">
        <v>14</v>
      </c>
      <c r="AW5" s="9" t="s">
        <v>15</v>
      </c>
      <c r="AY5" s="9" t="s">
        <v>15</v>
      </c>
      <c r="BA5" s="9" t="s">
        <v>16</v>
      </c>
      <c r="BC5" s="9" t="s">
        <v>16</v>
      </c>
    </row>
    <row r="6" spans="1:55" x14ac:dyDescent="0.3">
      <c r="D6" s="10" t="s">
        <v>17</v>
      </c>
      <c r="F6" s="8"/>
      <c r="I6" s="10" t="s">
        <v>17</v>
      </c>
      <c r="K6" s="8"/>
      <c r="M6" s="10" t="s">
        <v>17</v>
      </c>
      <c r="O6" s="8"/>
      <c r="Q6" s="10" t="s">
        <v>17</v>
      </c>
      <c r="S6" s="8"/>
      <c r="U6" s="10" t="s">
        <v>17</v>
      </c>
      <c r="W6" s="8"/>
      <c r="Y6" s="10" t="s">
        <v>17</v>
      </c>
      <c r="AC6" s="10" t="s">
        <v>17</v>
      </c>
      <c r="AG6" s="10" t="s">
        <v>17</v>
      </c>
      <c r="AK6" s="10" t="s">
        <v>17</v>
      </c>
      <c r="AO6" s="10" t="s">
        <v>17</v>
      </c>
      <c r="AS6" s="10" t="s">
        <v>17</v>
      </c>
      <c r="AW6" s="10" t="s">
        <v>17</v>
      </c>
      <c r="BA6" s="10" t="s">
        <v>17</v>
      </c>
    </row>
    <row r="7" spans="1:55" x14ac:dyDescent="0.3">
      <c r="D7" s="3"/>
      <c r="F7" s="11"/>
      <c r="I7" s="3"/>
      <c r="K7" s="11"/>
      <c r="M7" s="3"/>
      <c r="O7" s="11"/>
      <c r="Q7" s="3"/>
      <c r="S7" s="11"/>
      <c r="U7" s="3"/>
      <c r="W7" s="11"/>
      <c r="AE7" s="12"/>
    </row>
    <row r="8" spans="1:55" s="20" customFormat="1" ht="15" x14ac:dyDescent="0.3">
      <c r="A8" s="13" t="s">
        <v>18</v>
      </c>
      <c r="B8" s="14"/>
      <c r="C8" s="15" t="s">
        <v>19</v>
      </c>
      <c r="D8" s="15" t="s">
        <v>20</v>
      </c>
      <c r="E8" s="16"/>
      <c r="F8" s="17" t="s">
        <v>21</v>
      </c>
      <c r="G8" s="16"/>
      <c r="H8" s="16"/>
      <c r="I8" s="15" t="s">
        <v>20</v>
      </c>
      <c r="J8" s="16"/>
      <c r="K8" s="17" t="s">
        <v>21</v>
      </c>
      <c r="L8" s="16"/>
      <c r="M8" s="15" t="s">
        <v>20</v>
      </c>
      <c r="N8" s="16"/>
      <c r="O8" s="17" t="s">
        <v>21</v>
      </c>
      <c r="P8" s="16"/>
      <c r="Q8" s="15" t="s">
        <v>20</v>
      </c>
      <c r="R8" s="16"/>
      <c r="S8" s="17" t="s">
        <v>21</v>
      </c>
      <c r="T8" s="16"/>
      <c r="U8" s="15" t="s">
        <v>20</v>
      </c>
      <c r="V8" s="16"/>
      <c r="W8" s="17" t="s">
        <v>21</v>
      </c>
      <c r="X8" s="16"/>
      <c r="Y8" s="15" t="s">
        <v>20</v>
      </c>
      <c r="Z8" s="18"/>
      <c r="AA8" s="19" t="s">
        <v>21</v>
      </c>
      <c r="AC8" s="15" t="s">
        <v>20</v>
      </c>
      <c r="AD8" s="18"/>
      <c r="AE8" s="19" t="s">
        <v>21</v>
      </c>
      <c r="AG8" s="15" t="s">
        <v>20</v>
      </c>
      <c r="AH8" s="18"/>
      <c r="AI8" s="15" t="s">
        <v>21</v>
      </c>
      <c r="AK8" s="15" t="s">
        <v>20</v>
      </c>
      <c r="AL8" s="18"/>
      <c r="AM8" s="15" t="s">
        <v>21</v>
      </c>
      <c r="AO8" s="15" t="s">
        <v>20</v>
      </c>
      <c r="AP8" s="18"/>
      <c r="AQ8" s="15" t="s">
        <v>21</v>
      </c>
      <c r="AS8" s="15" t="s">
        <v>20</v>
      </c>
      <c r="AT8" s="18"/>
      <c r="AU8" s="15" t="s">
        <v>21</v>
      </c>
      <c r="AW8" s="15" t="s">
        <v>20</v>
      </c>
      <c r="AX8" s="18"/>
      <c r="AY8" s="15" t="s">
        <v>21</v>
      </c>
      <c r="BA8" s="15" t="s">
        <v>20</v>
      </c>
      <c r="BB8" s="18"/>
      <c r="BC8" s="15" t="s">
        <v>21</v>
      </c>
    </row>
    <row r="9" spans="1:55" ht="15.5" x14ac:dyDescent="0.35">
      <c r="A9" s="21"/>
      <c r="B9" s="21"/>
      <c r="C9" s="21"/>
      <c r="D9" s="22"/>
      <c r="E9" s="23"/>
      <c r="F9" s="24"/>
      <c r="G9" s="23"/>
      <c r="H9" s="23"/>
      <c r="I9" s="22"/>
      <c r="J9" s="23"/>
      <c r="K9" s="24"/>
      <c r="L9" s="23"/>
      <c r="M9" s="22"/>
      <c r="N9" s="23"/>
      <c r="O9" s="24"/>
      <c r="P9" s="23"/>
      <c r="Q9" s="22"/>
      <c r="R9" s="23"/>
      <c r="S9" s="24"/>
      <c r="T9" s="23"/>
      <c r="U9" s="22"/>
      <c r="V9" s="23"/>
      <c r="W9" s="24"/>
      <c r="X9" s="23"/>
      <c r="Y9" s="25"/>
      <c r="Z9" s="25"/>
      <c r="AA9" s="26"/>
      <c r="AC9" s="25"/>
      <c r="AD9" s="25"/>
      <c r="AE9" s="26"/>
      <c r="AG9" s="25"/>
      <c r="AH9" s="25"/>
      <c r="AI9" s="21"/>
      <c r="AK9" s="25"/>
      <c r="AL9" s="25"/>
      <c r="AM9" s="21"/>
      <c r="AO9" s="25"/>
      <c r="AP9" s="25"/>
      <c r="AQ9" s="21"/>
      <c r="AS9" s="25"/>
      <c r="AT9" s="25"/>
      <c r="AU9" s="21"/>
      <c r="AW9" s="25"/>
      <c r="AX9" s="25"/>
      <c r="AY9" s="21"/>
      <c r="BA9" s="25"/>
      <c r="BB9" s="25"/>
      <c r="BC9" s="21"/>
    </row>
    <row r="10" spans="1:55" ht="15.5" x14ac:dyDescent="0.35">
      <c r="A10" s="21" t="s">
        <v>22</v>
      </c>
      <c r="B10" s="21"/>
      <c r="C10" s="27" t="s">
        <v>23</v>
      </c>
      <c r="D10" s="28">
        <f>+[2]Primary!B26</f>
        <v>45679.549999999996</v>
      </c>
      <c r="E10" s="29"/>
      <c r="F10" s="30">
        <f>D10/D11</f>
        <v>0.36746105160055076</v>
      </c>
      <c r="G10" s="29"/>
      <c r="H10" s="29"/>
      <c r="I10" s="28">
        <f>+[2]Primary!D26</f>
        <v>54387.82</v>
      </c>
      <c r="J10" s="29"/>
      <c r="K10" s="30">
        <f>I10/I11</f>
        <v>0.43268471779695061</v>
      </c>
      <c r="L10" s="29"/>
      <c r="M10" s="28">
        <f>+[2]Primary!F26</f>
        <v>49787.5</v>
      </c>
      <c r="N10" s="29"/>
      <c r="O10" s="30">
        <f>M10/M11</f>
        <v>0.44236288194475293</v>
      </c>
      <c r="P10" s="29"/>
      <c r="Q10" s="28">
        <f>+[2]Primary!H26</f>
        <v>32274.6</v>
      </c>
      <c r="R10" s="29"/>
      <c r="S10" s="30">
        <f>Q10/Q11</f>
        <v>0.27129947967014956</v>
      </c>
      <c r="T10" s="29"/>
      <c r="U10" s="28">
        <f>+[2]Primary!J26</f>
        <v>37188.300000000003</v>
      </c>
      <c r="V10" s="29"/>
      <c r="W10" s="30">
        <f>U10/U11</f>
        <v>0.32342151951575876</v>
      </c>
      <c r="X10" s="29"/>
      <c r="Y10" s="28">
        <f>[2]Primary!L26</f>
        <v>35959</v>
      </c>
      <c r="Z10" s="31"/>
      <c r="AA10" s="30">
        <f>Y10/Y11</f>
        <v>0.33823391086780669</v>
      </c>
      <c r="AC10" s="28">
        <f>[2]Primary!N26</f>
        <v>34154</v>
      </c>
      <c r="AD10" s="31"/>
      <c r="AE10" s="30">
        <f>AC10/AC11</f>
        <v>0.33439400021539695</v>
      </c>
      <c r="AF10" s="4"/>
      <c r="AG10" s="28">
        <f>[2]Primary!P26</f>
        <v>31509</v>
      </c>
      <c r="AH10" s="31"/>
      <c r="AI10" s="30">
        <f>AG10/AG11</f>
        <v>0.34415002839792042</v>
      </c>
      <c r="AJ10" s="4"/>
      <c r="AK10" s="28">
        <f>[2]Primary!R26</f>
        <v>30055</v>
      </c>
      <c r="AL10" s="31"/>
      <c r="AM10" s="32">
        <f>AK10/AK11</f>
        <v>0.33811071987040309</v>
      </c>
      <c r="AO10" s="28">
        <f>[2]Primary!T26</f>
        <v>21742</v>
      </c>
      <c r="AP10" s="31"/>
      <c r="AQ10" s="33">
        <f>AO10/AO11</f>
        <v>0.25866397001962999</v>
      </c>
      <c r="AS10" s="28">
        <f>[2]Primary!V26</f>
        <v>25754</v>
      </c>
      <c r="AT10" s="31"/>
      <c r="AU10" s="33">
        <f>AS10/AS11</f>
        <v>0.32284106151204039</v>
      </c>
      <c r="AW10" s="28">
        <f>[2]Primary!X26</f>
        <v>31546</v>
      </c>
      <c r="AX10" s="31"/>
      <c r="AY10" s="33">
        <f>AW10/AW11</f>
        <v>0.42254011626349486</v>
      </c>
      <c r="BA10" s="28">
        <f>[2]Primary!Z26</f>
        <v>27485</v>
      </c>
      <c r="BB10" s="31"/>
      <c r="BC10" s="33">
        <f>BA10/BA11</f>
        <v>0.37836237989042154</v>
      </c>
    </row>
    <row r="11" spans="1:55" ht="15.5" x14ac:dyDescent="0.35">
      <c r="A11" s="21"/>
      <c r="B11" s="21"/>
      <c r="C11" s="34" t="s">
        <v>24</v>
      </c>
      <c r="D11" s="35">
        <f>+[2]Primary!B45</f>
        <v>124311.27</v>
      </c>
      <c r="E11" s="36"/>
      <c r="F11" s="21"/>
      <c r="G11" s="36"/>
      <c r="H11" s="36"/>
      <c r="I11" s="35">
        <f>+[2]Primary!D45</f>
        <v>125698.5</v>
      </c>
      <c r="J11" s="36"/>
      <c r="K11" s="21"/>
      <c r="L11" s="36"/>
      <c r="M11" s="35">
        <f>+[2]Primary!F45</f>
        <v>112549</v>
      </c>
      <c r="N11" s="36"/>
      <c r="O11" s="21"/>
      <c r="P11" s="36"/>
      <c r="Q11" s="37">
        <f>+[2]Primary!H45</f>
        <v>118963</v>
      </c>
      <c r="R11" s="36"/>
      <c r="S11" s="21"/>
      <c r="T11" s="36"/>
      <c r="U11" s="37">
        <f>+[2]Primary!J45</f>
        <v>114984</v>
      </c>
      <c r="V11" s="36"/>
      <c r="W11" s="21"/>
      <c r="X11" s="36"/>
      <c r="Y11" s="37">
        <f>[2]Primary!L45</f>
        <v>106314</v>
      </c>
      <c r="Z11" s="38"/>
      <c r="AA11" s="21"/>
      <c r="AC11" s="37">
        <f>[2]Primary!N45</f>
        <v>102137</v>
      </c>
      <c r="AD11" s="38"/>
      <c r="AE11" s="21"/>
      <c r="AF11" s="4"/>
      <c r="AG11" s="37">
        <f>[2]Primary!P45</f>
        <v>91556</v>
      </c>
      <c r="AH11" s="38"/>
      <c r="AI11" s="21"/>
      <c r="AJ11" s="4"/>
      <c r="AK11" s="37">
        <f>[2]Primary!R45</f>
        <v>88891</v>
      </c>
      <c r="AL11" s="38"/>
      <c r="AM11" s="21"/>
      <c r="AO11" s="37">
        <f>[2]Primary!T45</f>
        <v>84055</v>
      </c>
      <c r="AP11" s="38"/>
      <c r="AQ11" s="21"/>
      <c r="AS11" s="37">
        <f>[2]Primary!V45</f>
        <v>79773</v>
      </c>
      <c r="AT11" s="38"/>
      <c r="AU11" s="21"/>
      <c r="AW11" s="37">
        <f>[2]Primary!X45</f>
        <v>74658</v>
      </c>
      <c r="AX11" s="38"/>
      <c r="AY11" s="21"/>
      <c r="BA11" s="37">
        <f>[2]Primary!Z45</f>
        <v>72642</v>
      </c>
      <c r="BB11" s="38"/>
      <c r="BC11" s="21"/>
    </row>
    <row r="12" spans="1:55" ht="15.5" x14ac:dyDescent="0.35">
      <c r="A12" s="21"/>
      <c r="B12" s="21"/>
      <c r="C12" s="21"/>
      <c r="D12" s="37"/>
      <c r="E12" s="23"/>
      <c r="F12" s="21"/>
      <c r="G12" s="23"/>
      <c r="H12" s="23"/>
      <c r="I12" s="37"/>
      <c r="J12" s="23"/>
      <c r="K12" s="21"/>
      <c r="L12" s="23"/>
      <c r="M12" s="37"/>
      <c r="N12" s="23"/>
      <c r="O12" s="21"/>
      <c r="P12" s="23"/>
      <c r="Q12" s="37"/>
      <c r="R12" s="23"/>
      <c r="S12" s="21"/>
      <c r="T12" s="23"/>
      <c r="U12" s="37"/>
      <c r="V12" s="23"/>
      <c r="W12" s="21"/>
      <c r="X12" s="23"/>
      <c r="Y12" s="37"/>
      <c r="Z12" s="25"/>
      <c r="AA12" s="21"/>
      <c r="AC12" s="39"/>
      <c r="AD12" s="31"/>
      <c r="AE12" s="21"/>
      <c r="AF12" s="4"/>
      <c r="AG12" s="39"/>
      <c r="AH12" s="31"/>
      <c r="AI12" s="21"/>
      <c r="AJ12" s="4"/>
      <c r="AK12" s="39"/>
      <c r="AL12" s="31"/>
      <c r="AM12" s="21"/>
      <c r="AO12" s="39"/>
      <c r="AP12" s="31"/>
      <c r="AQ12" s="21"/>
      <c r="AS12" s="39"/>
      <c r="AT12" s="31"/>
      <c r="AU12" s="21"/>
      <c r="AW12" s="39"/>
      <c r="AX12" s="31"/>
      <c r="AY12" s="21"/>
      <c r="BA12" s="39"/>
      <c r="BB12" s="31"/>
      <c r="BC12" s="21"/>
    </row>
    <row r="13" spans="1:55" ht="15.5" x14ac:dyDescent="0.35">
      <c r="A13" s="21"/>
      <c r="B13" s="21"/>
      <c r="C13" s="21"/>
      <c r="D13" s="37"/>
      <c r="E13" s="23"/>
      <c r="F13" s="21"/>
      <c r="G13" s="23"/>
      <c r="H13" s="23"/>
      <c r="I13" s="37"/>
      <c r="J13" s="23"/>
      <c r="K13" s="21"/>
      <c r="L13" s="23"/>
      <c r="M13" s="37"/>
      <c r="N13" s="23"/>
      <c r="O13" s="21"/>
      <c r="P13" s="23"/>
      <c r="Q13" s="37"/>
      <c r="R13" s="23"/>
      <c r="S13" s="21"/>
      <c r="T13" s="23"/>
      <c r="U13" s="37"/>
      <c r="V13" s="23"/>
      <c r="W13" s="21"/>
      <c r="X13" s="23"/>
      <c r="Y13" s="37"/>
      <c r="Z13" s="25"/>
      <c r="AA13" s="21"/>
      <c r="AC13" s="39"/>
      <c r="AD13" s="31"/>
      <c r="AE13" s="21"/>
      <c r="AF13" s="4"/>
      <c r="AG13" s="39"/>
      <c r="AH13" s="31"/>
      <c r="AI13" s="21"/>
      <c r="AJ13" s="4"/>
      <c r="AK13" s="39"/>
      <c r="AL13" s="31"/>
      <c r="AM13" s="21"/>
      <c r="AO13" s="39"/>
      <c r="AP13" s="31"/>
      <c r="AQ13" s="21"/>
      <c r="AS13" s="39"/>
      <c r="AT13" s="31"/>
      <c r="AU13" s="21"/>
      <c r="AW13" s="39"/>
      <c r="AX13" s="31"/>
      <c r="AY13" s="21"/>
      <c r="BA13" s="39"/>
      <c r="BB13" s="31"/>
      <c r="BC13" s="21"/>
    </row>
    <row r="14" spans="1:55" ht="15.5" x14ac:dyDescent="0.35">
      <c r="A14" s="21" t="s">
        <v>25</v>
      </c>
      <c r="B14" s="21"/>
      <c r="C14" s="27" t="s">
        <v>23</v>
      </c>
      <c r="D14" s="28">
        <f>+[2]Viability!B24</f>
        <v>45679.549999999996</v>
      </c>
      <c r="E14" s="40"/>
      <c r="F14" s="30">
        <f>D14/D15</f>
        <v>1.0654370947427345</v>
      </c>
      <c r="G14" s="40"/>
      <c r="H14" s="40"/>
      <c r="I14" s="28">
        <f>+[2]Viability!D24</f>
        <v>54387.82</v>
      </c>
      <c r="J14" s="40"/>
      <c r="K14" s="30">
        <f>I14/I15</f>
        <v>1.1290807556570479</v>
      </c>
      <c r="L14" s="40"/>
      <c r="M14" s="28">
        <f>+[2]Viability!F24</f>
        <v>49787.5</v>
      </c>
      <c r="N14" s="40"/>
      <c r="O14" s="30">
        <f>M14/M15</f>
        <v>0.92793640735080329</v>
      </c>
      <c r="P14" s="40"/>
      <c r="Q14" s="28">
        <f>+[2]Viability!H24</f>
        <v>32274.6</v>
      </c>
      <c r="R14" s="40"/>
      <c r="S14" s="30">
        <f>Q14/Q15</f>
        <v>0.58272126530170076</v>
      </c>
      <c r="T14" s="40"/>
      <c r="U14" s="28">
        <f>+[2]Viability!J24</f>
        <v>37188.300000000003</v>
      </c>
      <c r="V14" s="40"/>
      <c r="W14" s="30">
        <f>U14/U15</f>
        <v>0.61651690981432361</v>
      </c>
      <c r="X14" s="40"/>
      <c r="Y14" s="28">
        <f>+[2]Viability!L24</f>
        <v>35959</v>
      </c>
      <c r="Z14" s="41"/>
      <c r="AA14" s="30">
        <f>Y14/Y15</f>
        <v>0.58197384605425007</v>
      </c>
      <c r="AC14" s="28">
        <f>+[2]Viability!N24</f>
        <v>34154</v>
      </c>
      <c r="AD14" s="41"/>
      <c r="AE14" s="30">
        <f>AC14/AC15</f>
        <v>0.56611029155823711</v>
      </c>
      <c r="AF14" s="4"/>
      <c r="AG14" s="28">
        <f>+[2]Viability!P24</f>
        <v>31509</v>
      </c>
      <c r="AH14" s="41"/>
      <c r="AI14" s="30">
        <f>AG14/AG15</f>
        <v>0.53769624573378838</v>
      </c>
      <c r="AJ14" s="4"/>
      <c r="AK14" s="28">
        <f>+[2]Viability!R24</f>
        <v>30055</v>
      </c>
      <c r="AL14" s="41"/>
      <c r="AM14" s="32">
        <f>AK14/AK15</f>
        <v>0.48688622851496055</v>
      </c>
      <c r="AO14" s="28">
        <f>+[2]Viability!T24</f>
        <v>21742</v>
      </c>
      <c r="AP14" s="41"/>
      <c r="AQ14" s="33">
        <f>AO14/AO15</f>
        <v>0.40279373077920633</v>
      </c>
      <c r="AS14" s="28">
        <f>+[2]Viability!V24</f>
        <v>25754</v>
      </c>
      <c r="AT14" s="41"/>
      <c r="AU14" s="33">
        <f>AS14/AS15</f>
        <v>0.58366005665722376</v>
      </c>
      <c r="AW14" s="28">
        <f>+[2]Viability!X24</f>
        <v>31546</v>
      </c>
      <c r="AX14" s="41"/>
      <c r="AY14" s="33">
        <f>AW14/AW15</f>
        <v>0.98102997885309118</v>
      </c>
      <c r="BA14" s="28">
        <f>+[2]Viability!Z24</f>
        <v>27485</v>
      </c>
      <c r="BB14" s="41"/>
      <c r="BC14" s="33">
        <f>BA14/BA15</f>
        <v>1.0306746165672929</v>
      </c>
    </row>
    <row r="15" spans="1:55" ht="15.5" x14ac:dyDescent="0.35">
      <c r="A15" s="21"/>
      <c r="B15" s="21"/>
      <c r="C15" s="21" t="s">
        <v>26</v>
      </c>
      <c r="D15" s="37">
        <f>+[2]Viability!B33</f>
        <v>42874</v>
      </c>
      <c r="E15" s="23"/>
      <c r="F15" s="21"/>
      <c r="G15" s="23"/>
      <c r="H15" s="23"/>
      <c r="I15" s="37">
        <f>+[2]Viability!D33</f>
        <v>48170</v>
      </c>
      <c r="J15" s="23"/>
      <c r="K15" s="21"/>
      <c r="L15" s="23"/>
      <c r="M15" s="37">
        <f>+[2]Viability!F33</f>
        <v>53654</v>
      </c>
      <c r="N15" s="23"/>
      <c r="O15" s="21"/>
      <c r="P15" s="23"/>
      <c r="Q15" s="37">
        <f>+[2]Viability!H33</f>
        <v>55386</v>
      </c>
      <c r="R15" s="23"/>
      <c r="S15" s="21"/>
      <c r="T15" s="23"/>
      <c r="U15" s="37">
        <f>+[2]Viability!J33</f>
        <v>60320</v>
      </c>
      <c r="V15" s="23"/>
      <c r="W15" s="21"/>
      <c r="X15" s="23"/>
      <c r="Y15" s="37">
        <f>[2]Viability!L33</f>
        <v>61788</v>
      </c>
      <c r="Z15" s="25"/>
      <c r="AA15" s="21"/>
      <c r="AC15" s="37">
        <f>[2]Viability!N33</f>
        <v>60331</v>
      </c>
      <c r="AD15" s="25"/>
      <c r="AE15" s="21"/>
      <c r="AF15" s="4"/>
      <c r="AG15" s="37">
        <f>[2]Viability!P33</f>
        <v>58600</v>
      </c>
      <c r="AH15" s="25"/>
      <c r="AI15" s="21"/>
      <c r="AJ15" s="4"/>
      <c r="AK15" s="37">
        <f>[2]Viability!R33</f>
        <v>61729</v>
      </c>
      <c r="AL15" s="25"/>
      <c r="AM15" s="21"/>
      <c r="AO15" s="37">
        <f>[2]Viability!T33</f>
        <v>53978</v>
      </c>
      <c r="AP15" s="25"/>
      <c r="AQ15" s="21"/>
      <c r="AS15" s="37">
        <f>[2]Viability!V33</f>
        <v>44125</v>
      </c>
      <c r="AT15" s="25"/>
      <c r="AU15" s="21"/>
      <c r="AW15" s="37">
        <f>[2]Viability!X33</f>
        <v>32156</v>
      </c>
      <c r="AX15" s="25"/>
      <c r="AY15" s="21"/>
      <c r="BA15" s="37">
        <f>[2]Viability!Z33</f>
        <v>26667</v>
      </c>
      <c r="BB15" s="25"/>
      <c r="BC15" s="21"/>
    </row>
    <row r="16" spans="1:55" ht="15.5" x14ac:dyDescent="0.35">
      <c r="A16" s="21"/>
      <c r="B16" s="21"/>
      <c r="C16" s="21"/>
      <c r="D16" s="37"/>
      <c r="E16" s="23"/>
      <c r="F16" s="21"/>
      <c r="G16" s="23"/>
      <c r="H16" s="23"/>
      <c r="I16" s="37"/>
      <c r="J16" s="23"/>
      <c r="K16" s="21"/>
      <c r="L16" s="23"/>
      <c r="M16" s="37"/>
      <c r="N16" s="23"/>
      <c r="O16" s="21"/>
      <c r="P16" s="23"/>
      <c r="Q16" s="37"/>
      <c r="R16" s="23"/>
      <c r="S16" s="21"/>
      <c r="T16" s="23"/>
      <c r="U16" s="37"/>
      <c r="V16" s="23"/>
      <c r="W16" s="21"/>
      <c r="X16" s="23"/>
      <c r="Y16" s="37"/>
      <c r="Z16" s="25"/>
      <c r="AA16" s="21"/>
      <c r="AC16" s="37"/>
      <c r="AD16" s="25"/>
      <c r="AE16" s="21"/>
      <c r="AG16" s="37"/>
      <c r="AH16" s="25"/>
      <c r="AI16" s="21"/>
      <c r="AK16" s="37"/>
      <c r="AL16" s="25"/>
      <c r="AM16" s="21"/>
      <c r="AO16" s="37"/>
      <c r="AP16" s="25"/>
      <c r="AQ16" s="21"/>
      <c r="AS16" s="37"/>
      <c r="AT16" s="25"/>
      <c r="AU16" s="21"/>
      <c r="AW16" s="37"/>
      <c r="AX16" s="25"/>
      <c r="AY16" s="21"/>
      <c r="BA16" s="37"/>
      <c r="BB16" s="25"/>
      <c r="BC16" s="21"/>
    </row>
    <row r="17" spans="1:55" ht="15.5" x14ac:dyDescent="0.35">
      <c r="A17" s="21"/>
      <c r="B17" s="21"/>
      <c r="C17" s="21"/>
      <c r="D17" s="37"/>
      <c r="E17" s="23"/>
      <c r="F17" s="21"/>
      <c r="G17" s="23"/>
      <c r="H17" s="23"/>
      <c r="I17" s="37"/>
      <c r="J17" s="23"/>
      <c r="K17" s="21"/>
      <c r="L17" s="23"/>
      <c r="M17" s="37"/>
      <c r="N17" s="23"/>
      <c r="O17" s="21"/>
      <c r="P17" s="23"/>
      <c r="Q17" s="37"/>
      <c r="R17" s="23"/>
      <c r="S17" s="21"/>
      <c r="T17" s="23"/>
      <c r="U17" s="37"/>
      <c r="V17" s="23"/>
      <c r="W17" s="21"/>
      <c r="X17" s="23"/>
      <c r="Y17" s="37"/>
      <c r="Z17" s="25"/>
      <c r="AA17" s="21"/>
      <c r="AC17" s="37"/>
      <c r="AD17" s="25"/>
      <c r="AE17" s="21"/>
      <c r="AG17" s="37"/>
      <c r="AH17" s="25"/>
      <c r="AI17" s="21"/>
      <c r="AK17" s="37"/>
      <c r="AL17" s="25"/>
      <c r="AM17" s="21"/>
      <c r="AO17" s="37"/>
      <c r="AP17" s="25"/>
      <c r="AQ17" s="21"/>
      <c r="AS17" s="37"/>
      <c r="AT17" s="25"/>
      <c r="AU17" s="21"/>
      <c r="AW17" s="37"/>
      <c r="AX17" s="25"/>
      <c r="AY17" s="21"/>
      <c r="BA17" s="37"/>
      <c r="BB17" s="25"/>
      <c r="BC17" s="21"/>
    </row>
    <row r="18" spans="1:55" ht="15.5" x14ac:dyDescent="0.35">
      <c r="A18" s="21" t="s">
        <v>27</v>
      </c>
      <c r="B18" s="21"/>
      <c r="C18" s="42" t="s">
        <v>28</v>
      </c>
      <c r="D18" s="28">
        <f>+'[2]Return on Net Assets'!B15</f>
        <v>-2737.2699999999995</v>
      </c>
      <c r="E18" s="23"/>
      <c r="F18" s="30">
        <f>D18/D19</f>
        <v>-1.4588081631052054E-2</v>
      </c>
      <c r="G18" s="23"/>
      <c r="H18" s="23"/>
      <c r="I18" s="28">
        <f>+'[2]Return on Net Assets'!D15</f>
        <v>12594.32</v>
      </c>
      <c r="J18" s="23"/>
      <c r="K18" s="30">
        <f>I18/I19</f>
        <v>7.1950069268891845E-2</v>
      </c>
      <c r="L18" s="23"/>
      <c r="M18" s="28">
        <f>+'[2]Return on Net Assets'!F15</f>
        <v>17263.5</v>
      </c>
      <c r="N18" s="23"/>
      <c r="O18" s="30">
        <f>M18/M19</f>
        <v>0.10941500823932057</v>
      </c>
      <c r="P18" s="23"/>
      <c r="Q18" s="28">
        <f>+'[2]Return on Net Assets'!H15</f>
        <v>-1650</v>
      </c>
      <c r="R18" s="23"/>
      <c r="S18" s="30">
        <f>Q18/Q19</f>
        <v>-1.0349369629304397E-2</v>
      </c>
      <c r="T18" s="23"/>
      <c r="U18" s="28">
        <f>+'[2]Return on Net Assets'!J15</f>
        <v>4669</v>
      </c>
      <c r="V18" s="23"/>
      <c r="W18" s="30">
        <f>U18/U19</f>
        <v>3.0169099450119863E-2</v>
      </c>
      <c r="X18" s="23"/>
      <c r="Y18" s="28">
        <f>'[2]Return on Net Assets'!L15</f>
        <v>4003</v>
      </c>
      <c r="Z18" s="41"/>
      <c r="AA18" s="30">
        <f>Y18/Y19</f>
        <v>2.6552488093500842E-2</v>
      </c>
      <c r="AC18" s="28">
        <f>'[2]Return on Net Assets'!N15</f>
        <v>3069</v>
      </c>
      <c r="AD18" s="41"/>
      <c r="AE18" s="30">
        <f>AC18/AC19</f>
        <v>2.078015288884074E-2</v>
      </c>
      <c r="AG18" s="28">
        <f>'[2]Return on Net Assets'!P15</f>
        <v>3506</v>
      </c>
      <c r="AH18" s="41"/>
      <c r="AI18" s="30">
        <f>AG18/AG19</f>
        <v>2.431632023192748E-2</v>
      </c>
      <c r="AK18" s="28">
        <f>'[2]Return on Net Assets'!R15</f>
        <v>5261</v>
      </c>
      <c r="AL18" s="41"/>
      <c r="AM18" s="32">
        <f>AK18/AK19</f>
        <v>3.7870171751054546E-2</v>
      </c>
      <c r="AO18" s="28">
        <f>'[2]Return on Net Assets'!T15</f>
        <v>16771</v>
      </c>
      <c r="AP18" s="41"/>
      <c r="AQ18" s="33">
        <f>AO18/AO19</f>
        <v>0.1372972795965649</v>
      </c>
      <c r="AS18" s="28">
        <f>'[2]Return on Net Assets'!V15</f>
        <v>17299</v>
      </c>
      <c r="AT18" s="41"/>
      <c r="AU18" s="33">
        <f>AS18/AS19</f>
        <v>0.16498493114103688</v>
      </c>
      <c r="AW18" s="28">
        <f>'[2]Return on Net Assets'!X15</f>
        <v>24722</v>
      </c>
      <c r="AX18" s="41"/>
      <c r="AY18" s="33">
        <f>AW18/AW19</f>
        <v>0.30852364907026081</v>
      </c>
      <c r="BA18" s="28">
        <f>'[2]Return on Net Assets'!Z15</f>
        <v>13188</v>
      </c>
      <c r="BB18" s="41"/>
      <c r="BC18" s="33">
        <f>BA18/BA19</f>
        <v>0.1970063637178453</v>
      </c>
    </row>
    <row r="19" spans="1:55" ht="15.5" x14ac:dyDescent="0.35">
      <c r="A19" s="21"/>
      <c r="B19" s="21"/>
      <c r="C19" s="43" t="s">
        <v>29</v>
      </c>
      <c r="D19" s="37">
        <f>+'[2]Return on Net Assets'!B27</f>
        <v>187637.42</v>
      </c>
      <c r="E19" s="23"/>
      <c r="F19" s="21"/>
      <c r="G19" s="23"/>
      <c r="H19" s="23"/>
      <c r="I19" s="37">
        <f>+'[2]Return on Net Assets'!D27</f>
        <v>175042.5</v>
      </c>
      <c r="J19" s="23"/>
      <c r="K19" s="21"/>
      <c r="L19" s="23"/>
      <c r="M19" s="37">
        <f>+'[2]Return on Net Assets'!F27</f>
        <v>157780</v>
      </c>
      <c r="N19" s="23"/>
      <c r="O19" s="21"/>
      <c r="P19" s="23"/>
      <c r="Q19" s="37">
        <f>+'[2]Return on Net Assets'!H27</f>
        <v>159430</v>
      </c>
      <c r="R19" s="23"/>
      <c r="S19" s="21"/>
      <c r="T19" s="23"/>
      <c r="U19" s="37">
        <f>+'[2]Return on Net Assets'!J27</f>
        <v>154761</v>
      </c>
      <c r="V19" s="23"/>
      <c r="W19" s="21"/>
      <c r="X19" s="23"/>
      <c r="Y19" s="37">
        <f>'[2]Return on Net Assets'!L27</f>
        <v>150758</v>
      </c>
      <c r="Z19" s="25"/>
      <c r="AA19" s="21"/>
      <c r="AC19" s="37">
        <f>'[2]Return on Net Assets'!N27</f>
        <v>147689</v>
      </c>
      <c r="AD19" s="25"/>
      <c r="AE19" s="21"/>
      <c r="AG19" s="37">
        <f>'[2]Return on Net Assets'!P27</f>
        <v>144183</v>
      </c>
      <c r="AH19" s="25"/>
      <c r="AI19" s="21"/>
      <c r="AK19" s="37">
        <f>'[2]Return on Net Assets'!R27</f>
        <v>138922</v>
      </c>
      <c r="AL19" s="25"/>
      <c r="AM19" s="21"/>
      <c r="AO19" s="37">
        <f>'[2]Return on Net Assets'!T27</f>
        <v>122151</v>
      </c>
      <c r="AP19" s="25"/>
      <c r="AQ19" s="21"/>
      <c r="AS19" s="37">
        <f>'[2]Return on Net Assets'!V27</f>
        <v>104852</v>
      </c>
      <c r="AT19" s="25"/>
      <c r="AU19" s="21"/>
      <c r="AW19" s="37">
        <f>'[2]Return on Net Assets'!X27</f>
        <v>80130</v>
      </c>
      <c r="AX19" s="25"/>
      <c r="AY19" s="21"/>
      <c r="BA19" s="37">
        <f>'[2]Return on Net Assets'!Z27</f>
        <v>66942</v>
      </c>
      <c r="BB19" s="25"/>
      <c r="BC19" s="21"/>
    </row>
    <row r="20" spans="1:55" ht="15.5" x14ac:dyDescent="0.35">
      <c r="A20" s="21"/>
      <c r="B20" s="21"/>
      <c r="C20" s="21"/>
      <c r="D20" s="37"/>
      <c r="E20" s="23"/>
      <c r="F20" s="21"/>
      <c r="G20" s="23"/>
      <c r="H20" s="23"/>
      <c r="I20" s="37"/>
      <c r="J20" s="23"/>
      <c r="K20" s="21"/>
      <c r="L20" s="23"/>
      <c r="M20" s="37"/>
      <c r="N20" s="23"/>
      <c r="O20" s="21"/>
      <c r="P20" s="23"/>
      <c r="Q20" s="37"/>
      <c r="R20" s="23"/>
      <c r="S20" s="21"/>
      <c r="T20" s="23"/>
      <c r="U20" s="37"/>
      <c r="V20" s="23"/>
      <c r="W20" s="21"/>
      <c r="X20" s="23"/>
      <c r="Y20" s="37"/>
      <c r="Z20" s="25"/>
      <c r="AA20" s="21"/>
      <c r="AC20" s="37"/>
      <c r="AD20" s="25"/>
      <c r="AE20" s="21"/>
      <c r="AG20" s="37"/>
      <c r="AH20" s="25"/>
      <c r="AI20" s="21"/>
      <c r="AK20" s="37"/>
      <c r="AL20" s="25"/>
      <c r="AM20" s="21"/>
      <c r="AO20" s="37"/>
      <c r="AP20" s="25"/>
      <c r="AQ20" s="21"/>
      <c r="AS20" s="37"/>
      <c r="AT20" s="25"/>
      <c r="AU20" s="21"/>
      <c r="AW20" s="37"/>
      <c r="AX20" s="25"/>
      <c r="AY20" s="21"/>
      <c r="BA20" s="37"/>
      <c r="BB20" s="25"/>
      <c r="BC20" s="21"/>
    </row>
    <row r="21" spans="1:55" ht="15.5" x14ac:dyDescent="0.35">
      <c r="A21" s="21"/>
      <c r="B21" s="21"/>
      <c r="C21" s="21"/>
      <c r="D21" s="37" t="s">
        <v>30</v>
      </c>
      <c r="E21" s="23"/>
      <c r="F21" s="21"/>
      <c r="G21" s="23"/>
      <c r="H21" s="23"/>
      <c r="I21" s="37" t="s">
        <v>30</v>
      </c>
      <c r="J21" s="23"/>
      <c r="K21" s="21"/>
      <c r="L21" s="23"/>
      <c r="M21" s="37" t="s">
        <v>30</v>
      </c>
      <c r="N21" s="23"/>
      <c r="O21" s="21"/>
      <c r="P21" s="23"/>
      <c r="Q21" s="37" t="s">
        <v>30</v>
      </c>
      <c r="R21" s="23"/>
      <c r="S21" s="21"/>
      <c r="T21" s="23"/>
      <c r="U21" s="37" t="s">
        <v>30</v>
      </c>
      <c r="V21" s="23"/>
      <c r="W21" s="21"/>
      <c r="X21" s="23"/>
      <c r="Y21" s="37" t="s">
        <v>30</v>
      </c>
      <c r="Z21" s="25"/>
      <c r="AA21" s="21"/>
      <c r="AC21" s="37" t="s">
        <v>30</v>
      </c>
      <c r="AD21" s="25"/>
      <c r="AE21" s="21"/>
      <c r="AG21" s="37" t="s">
        <v>30</v>
      </c>
      <c r="AH21" s="25"/>
      <c r="AI21" s="21"/>
      <c r="AK21" s="37" t="s">
        <v>30</v>
      </c>
      <c r="AL21" s="25"/>
      <c r="AM21" s="21"/>
      <c r="AO21" s="37" t="s">
        <v>30</v>
      </c>
      <c r="AP21" s="25"/>
      <c r="AQ21" s="21"/>
      <c r="AS21" s="37" t="s">
        <v>30</v>
      </c>
      <c r="AT21" s="25"/>
      <c r="AU21" s="21"/>
      <c r="AW21" s="37" t="s">
        <v>30</v>
      </c>
      <c r="AX21" s="25"/>
      <c r="AY21" s="21"/>
      <c r="BA21" s="37" t="s">
        <v>30</v>
      </c>
      <c r="BB21" s="25"/>
      <c r="BC21" s="21"/>
    </row>
    <row r="22" spans="1:55" ht="15.5" x14ac:dyDescent="0.35">
      <c r="A22" s="21" t="s">
        <v>31</v>
      </c>
      <c r="B22" s="21"/>
      <c r="C22" s="44" t="s">
        <v>32</v>
      </c>
      <c r="D22" s="28">
        <f>+'[2]Net Operating Revenues'!B15</f>
        <v>-5884.27</v>
      </c>
      <c r="E22" s="23"/>
      <c r="F22" s="30">
        <f>D22/D23:D23</f>
        <v>-4.9687525068502984E-2</v>
      </c>
      <c r="G22" s="23"/>
      <c r="H22" s="23"/>
      <c r="I22" s="28">
        <f>+'[2]Net Operating Revenues'!D15</f>
        <v>-3993.6800000000007</v>
      </c>
      <c r="J22" s="23"/>
      <c r="K22" s="30">
        <f>I22/I23:I23</f>
        <v>-3.2814158710334745E-2</v>
      </c>
      <c r="L22" s="23"/>
      <c r="M22" s="28">
        <f>+'[2]Net Operating Revenues'!F15</f>
        <v>6616.5000000000009</v>
      </c>
      <c r="N22" s="23"/>
      <c r="O22" s="30">
        <f>M22/M23:M23</f>
        <v>5.5523853480468267E-2</v>
      </c>
      <c r="P22" s="23"/>
      <c r="Q22" s="28">
        <f>+'[2]Net Operating Revenues'!H15</f>
        <v>-3224</v>
      </c>
      <c r="R22" s="23"/>
      <c r="S22" s="30">
        <f>Q22/Q23:Q23</f>
        <v>-2.785577895091542E-2</v>
      </c>
      <c r="T22" s="23"/>
      <c r="U22" s="28">
        <f>+'[2]Net Operating Revenues'!J15</f>
        <v>853</v>
      </c>
      <c r="V22" s="23"/>
      <c r="W22" s="30">
        <f>U22/U23:U23</f>
        <v>7.3637956784101798E-3</v>
      </c>
      <c r="X22" s="23"/>
      <c r="Y22" s="28">
        <f>'[2]Net Operating Revenues'!L15</f>
        <v>3061</v>
      </c>
      <c r="Z22" s="41"/>
      <c r="AA22" s="30">
        <f>Y22/Y23:Y23</f>
        <v>2.7986541591237406E-2</v>
      </c>
      <c r="AC22" s="28">
        <f>'[2]Net Operating Revenues'!N15</f>
        <v>1591</v>
      </c>
      <c r="AD22" s="41"/>
      <c r="AE22" s="30">
        <f>AC22/AC23:AC23</f>
        <v>1.5338340065749516E-2</v>
      </c>
      <c r="AG22" s="28">
        <f>'[2]Net Operating Revenues'!P15</f>
        <v>2137</v>
      </c>
      <c r="AH22" s="41"/>
      <c r="AI22" s="30">
        <f>AG22/AG23:AG23</f>
        <v>2.2808534255494006E-2</v>
      </c>
      <c r="AK22" s="28">
        <f>'[2]Net Operating Revenues'!R15</f>
        <v>1061</v>
      </c>
      <c r="AL22" s="41"/>
      <c r="AM22" s="32">
        <f>AK22/AK23:AK23</f>
        <v>1.1795048525341011E-2</v>
      </c>
      <c r="AO22" s="28">
        <f>'[2]Net Operating Revenues'!T15</f>
        <v>3693</v>
      </c>
      <c r="AP22" s="41"/>
      <c r="AQ22" s="33">
        <f>AO22/AO23:AO23</f>
        <v>4.2086429320326392E-2</v>
      </c>
      <c r="AS22" s="28">
        <f>'[2]Net Operating Revenues'!V15</f>
        <v>740</v>
      </c>
      <c r="AT22" s="41"/>
      <c r="AU22" s="33">
        <f>AS22/AS23:AS23</f>
        <v>9.1910623129184115E-3</v>
      </c>
      <c r="AW22" s="28">
        <f>'[2]Net Operating Revenues'!X15</f>
        <v>3068</v>
      </c>
      <c r="AX22" s="41"/>
      <c r="AY22" s="33">
        <f>AW22/AW23:AW23</f>
        <v>3.9450166518792837E-2</v>
      </c>
      <c r="BA22" s="28">
        <f>'[2]Net Operating Revenues'!Z15</f>
        <v>7729</v>
      </c>
      <c r="BB22" s="41"/>
      <c r="BC22" s="33">
        <f>BA22/BA23:BA23</f>
        <v>9.6166527727662959E-2</v>
      </c>
    </row>
    <row r="23" spans="1:55" ht="15.5" x14ac:dyDescent="0.35">
      <c r="A23" s="21"/>
      <c r="B23" s="21"/>
      <c r="C23" s="45" t="s">
        <v>33</v>
      </c>
      <c r="D23" s="37">
        <f>+'[2]Net Operating Revenues'!B27</f>
        <v>118425.5</v>
      </c>
      <c r="E23" s="23"/>
      <c r="F23" s="21"/>
      <c r="G23" s="23"/>
      <c r="H23" s="23"/>
      <c r="I23" s="37">
        <f>+'[2]Net Operating Revenues'!D27</f>
        <v>121706</v>
      </c>
      <c r="J23" s="23"/>
      <c r="K23" s="21"/>
      <c r="L23" s="23" t="s">
        <v>34</v>
      </c>
      <c r="M23" s="37">
        <f>+'[2]Net Operating Revenues'!F27</f>
        <v>119165</v>
      </c>
      <c r="N23" s="23"/>
      <c r="O23" s="21"/>
      <c r="P23" s="23"/>
      <c r="Q23" s="37">
        <f>+'[2]Net Operating Revenues'!H27</f>
        <v>115739</v>
      </c>
      <c r="R23" s="23"/>
      <c r="S23" s="21"/>
      <c r="T23" s="23"/>
      <c r="U23" s="37">
        <f>+'[2]Net Operating Revenues'!J27</f>
        <v>115837</v>
      </c>
      <c r="V23" s="23"/>
      <c r="W23" s="21"/>
      <c r="X23" s="23"/>
      <c r="Y23" s="37">
        <f>'[2]Net Operating Revenues'!L27</f>
        <v>109374</v>
      </c>
      <c r="Z23" s="25"/>
      <c r="AA23" s="21"/>
      <c r="AC23" s="37">
        <f>'[2]Net Operating Revenues'!N27</f>
        <v>103727</v>
      </c>
      <c r="AD23" s="25"/>
      <c r="AE23" s="21"/>
      <c r="AG23" s="37">
        <f>'[2]Net Operating Revenues'!P27</f>
        <v>93693</v>
      </c>
      <c r="AH23" s="25"/>
      <c r="AI23" s="21"/>
      <c r="AK23" s="37">
        <f>'[2]Net Operating Revenues'!R27</f>
        <v>89953</v>
      </c>
      <c r="AL23" s="25"/>
      <c r="AM23" s="21"/>
      <c r="AO23" s="37">
        <f>'[2]Net Operating Revenues'!T27</f>
        <v>87748</v>
      </c>
      <c r="AP23" s="25"/>
      <c r="AQ23" s="21"/>
      <c r="AS23" s="37">
        <f>'[2]Net Operating Revenues'!V27</f>
        <v>80513</v>
      </c>
      <c r="AT23" s="25"/>
      <c r="AU23" s="21"/>
      <c r="AW23" s="37">
        <f>'[2]Net Operating Revenues'!X27</f>
        <v>77769</v>
      </c>
      <c r="AX23" s="25"/>
      <c r="AY23" s="21"/>
      <c r="BA23" s="37">
        <f>'[2]Net Operating Revenues'!Z27</f>
        <v>80371</v>
      </c>
      <c r="BB23" s="25"/>
      <c r="BC23" s="21"/>
    </row>
    <row r="24" spans="1:55" ht="15.5" x14ac:dyDescent="0.35">
      <c r="A24" s="21"/>
      <c r="B24" s="21"/>
      <c r="C24" s="21"/>
      <c r="D24" s="37"/>
      <c r="E24" s="23"/>
      <c r="F24" s="21"/>
      <c r="G24" s="23"/>
      <c r="H24" s="23"/>
      <c r="I24" s="37"/>
      <c r="J24" s="23"/>
      <c r="K24" s="21"/>
      <c r="L24" s="23"/>
      <c r="M24" s="37"/>
      <c r="N24" s="23"/>
      <c r="O24" s="21"/>
      <c r="P24" s="23"/>
      <c r="Q24" s="37"/>
      <c r="R24" s="23"/>
      <c r="S24" s="21"/>
      <c r="T24" s="23"/>
      <c r="U24" s="37"/>
      <c r="V24" s="23"/>
      <c r="W24" s="21"/>
      <c r="X24" s="23"/>
      <c r="Y24" s="37"/>
      <c r="Z24" s="25"/>
      <c r="AA24" s="21"/>
      <c r="AC24" s="37"/>
      <c r="AD24" s="25"/>
      <c r="AE24" s="21"/>
      <c r="AG24" s="37"/>
      <c r="AH24" s="25"/>
      <c r="AI24" s="21"/>
      <c r="AK24" s="37"/>
      <c r="AL24" s="25"/>
      <c r="AM24" s="21"/>
      <c r="AO24" s="37"/>
      <c r="AP24" s="25"/>
      <c r="AQ24" s="21"/>
      <c r="AS24" s="37"/>
      <c r="AT24" s="25"/>
      <c r="AU24" s="21"/>
      <c r="AW24" s="37"/>
      <c r="AX24" s="25"/>
      <c r="AY24" s="21"/>
      <c r="BA24" s="37"/>
      <c r="BB24" s="25"/>
      <c r="BC24" s="21"/>
    </row>
    <row r="25" spans="1:55" ht="15.5" x14ac:dyDescent="0.35">
      <c r="A25" s="21"/>
      <c r="B25" s="21"/>
      <c r="C25" s="21"/>
      <c r="D25" s="37"/>
      <c r="E25" s="23"/>
      <c r="F25" s="21"/>
      <c r="G25" s="23"/>
      <c r="H25" s="23"/>
      <c r="I25" s="37"/>
      <c r="J25" s="23"/>
      <c r="K25" s="21"/>
      <c r="L25" s="23"/>
      <c r="M25" s="37"/>
      <c r="N25" s="23"/>
      <c r="O25" s="21"/>
      <c r="P25" s="23"/>
      <c r="Q25" s="37"/>
      <c r="R25" s="23"/>
      <c r="S25" s="21"/>
      <c r="T25" s="23"/>
      <c r="U25" s="37"/>
      <c r="V25" s="23"/>
      <c r="W25" s="21"/>
      <c r="X25" s="23"/>
      <c r="Y25" s="37"/>
      <c r="Z25" s="25"/>
      <c r="AA25" s="21"/>
      <c r="AC25" s="37"/>
      <c r="AD25" s="25"/>
      <c r="AE25" s="21"/>
      <c r="AG25" s="37"/>
      <c r="AH25" s="25"/>
      <c r="AI25" s="21"/>
      <c r="AK25" s="37"/>
      <c r="AL25" s="25"/>
      <c r="AM25" s="21"/>
      <c r="AO25" s="37"/>
      <c r="AP25" s="25"/>
      <c r="AQ25" s="21"/>
      <c r="AS25" s="37"/>
      <c r="AT25" s="25"/>
      <c r="AU25" s="21"/>
      <c r="AW25" s="37"/>
      <c r="AX25" s="25"/>
      <c r="AY25" s="21"/>
      <c r="BA25" s="37"/>
      <c r="BB25" s="25"/>
      <c r="BC25" s="21"/>
    </row>
    <row r="26" spans="1:55" ht="15.5" x14ac:dyDescent="0.35">
      <c r="A26" s="21" t="s">
        <v>35</v>
      </c>
      <c r="B26" s="21"/>
      <c r="C26" s="46" t="s">
        <v>36</v>
      </c>
      <c r="D26" s="28">
        <f>+'[2]Debt Burden'!B11</f>
        <v>5513</v>
      </c>
      <c r="E26" s="23"/>
      <c r="F26" s="30">
        <f>D26/D27</f>
        <v>4.7329497695208847E-2</v>
      </c>
      <c r="G26" s="23"/>
      <c r="H26" s="23"/>
      <c r="I26" s="28">
        <f>+'[2]Debt Burden'!D11</f>
        <v>4155</v>
      </c>
      <c r="J26" s="23"/>
      <c r="K26" s="30">
        <f>I26/I27</f>
        <v>3.5717048766021095E-2</v>
      </c>
      <c r="L26" s="23"/>
      <c r="M26" s="28">
        <f>+'[2]Debt Burden'!F11</f>
        <v>2336</v>
      </c>
      <c r="N26" s="23"/>
      <c r="O26" s="30">
        <f>M26/M27</f>
        <v>2.2931411911376376E-2</v>
      </c>
      <c r="P26" s="23"/>
      <c r="Q26" s="28">
        <f>+'[2]Debt Burden'!H11</f>
        <v>6203</v>
      </c>
      <c r="R26" s="23"/>
      <c r="S26" s="30">
        <f>Q26/Q27</f>
        <v>5.5420050568674224E-2</v>
      </c>
      <c r="T26" s="23"/>
      <c r="U26" s="28">
        <f>+'[2]Debt Burden'!J11</f>
        <v>5693</v>
      </c>
      <c r="V26" s="23"/>
      <c r="W26" s="30">
        <f>U26/U27</f>
        <v>5.3182743867122545E-2</v>
      </c>
      <c r="X26" s="23"/>
      <c r="Y26" s="28">
        <f>'[2]Debt Burden'!L11</f>
        <v>5675</v>
      </c>
      <c r="Z26" s="41"/>
      <c r="AA26" s="30">
        <f>Y26/Y27</f>
        <v>5.6950465639049451E-2</v>
      </c>
      <c r="AC26" s="28">
        <f>'[2]Debt Burden'!N11</f>
        <v>5122</v>
      </c>
      <c r="AD26" s="41"/>
      <c r="AE26" s="30">
        <f>AC26/AC27</f>
        <v>5.3970327910309368E-2</v>
      </c>
      <c r="AF26" s="4"/>
      <c r="AG26" s="28">
        <f>'[2]Debt Burden'!P11</f>
        <v>4969</v>
      </c>
      <c r="AH26" s="41"/>
      <c r="AI26" s="30">
        <f>AG26/AG27</f>
        <v>5.8424456202233979E-2</v>
      </c>
      <c r="AJ26" s="4"/>
      <c r="AK26" s="28">
        <f>'[2]Debt Burden'!R11</f>
        <v>4141</v>
      </c>
      <c r="AL26" s="41"/>
      <c r="AM26" s="47">
        <f>AK26/AK27</f>
        <v>5.0221941931258639E-2</v>
      </c>
      <c r="AO26" s="28">
        <f>'[2]Debt Burden'!T11</f>
        <v>3306</v>
      </c>
      <c r="AP26" s="41"/>
      <c r="AQ26" s="33">
        <f>AO26/AO27</f>
        <v>4.2087306336011002E-2</v>
      </c>
      <c r="AS26" s="28">
        <f>'[2]Debt Burden'!V11</f>
        <v>2382</v>
      </c>
      <c r="AT26" s="41"/>
      <c r="AU26" s="33">
        <f>AS26/AS27</f>
        <v>3.1560955573516354E-2</v>
      </c>
      <c r="AW26" s="28">
        <f>'[2]Debt Burden'!X11</f>
        <v>2272</v>
      </c>
      <c r="AX26" s="41"/>
      <c r="AY26" s="33">
        <f>AW26/AW27</f>
        <v>3.1604278818734441E-2</v>
      </c>
      <c r="BA26" s="28">
        <f>'[2]Debt Burden'!Z11</f>
        <v>1489</v>
      </c>
      <c r="BB26" s="41"/>
      <c r="BC26" s="33">
        <f>BA26/BA27</f>
        <v>2.146089763915713E-2</v>
      </c>
    </row>
    <row r="27" spans="1:55" ht="15.5" x14ac:dyDescent="0.35">
      <c r="A27" s="21"/>
      <c r="B27" s="21"/>
      <c r="C27" s="48" t="s">
        <v>37</v>
      </c>
      <c r="D27" s="37">
        <f>+'[2]Debt Burden'!B29</f>
        <v>116481.27</v>
      </c>
      <c r="E27" s="23"/>
      <c r="F27" s="21"/>
      <c r="G27" s="23"/>
      <c r="H27" s="23"/>
      <c r="I27" s="37">
        <f>+'[2]Debt Burden'!D29</f>
        <v>116331</v>
      </c>
      <c r="J27" s="23"/>
      <c r="K27" s="21"/>
      <c r="L27" s="23"/>
      <c r="M27" s="37">
        <f>+'[2]Debt Burden'!F29</f>
        <v>101869</v>
      </c>
      <c r="N27" s="23"/>
      <c r="O27" s="21"/>
      <c r="P27" s="23"/>
      <c r="Q27" s="37">
        <f>+'[2]Debt Burden'!H29</f>
        <v>111927</v>
      </c>
      <c r="R27" s="23"/>
      <c r="S27" s="21"/>
      <c r="T27" s="23"/>
      <c r="U27" s="37">
        <f>+'[2]Debt Burden'!J29</f>
        <v>107046</v>
      </c>
      <c r="V27" s="23"/>
      <c r="W27" s="21"/>
      <c r="X27" s="23"/>
      <c r="Y27" s="37">
        <f>'[2]Debt Burden'!L29</f>
        <v>99648</v>
      </c>
      <c r="Z27" s="25"/>
      <c r="AA27" s="21"/>
      <c r="AC27" s="37">
        <f>'[2]Debt Burden'!N29</f>
        <v>94904</v>
      </c>
      <c r="AD27" s="25"/>
      <c r="AE27" s="21"/>
      <c r="AF27" s="4"/>
      <c r="AG27" s="37">
        <f>'[2]Debt Burden'!P29</f>
        <v>85050</v>
      </c>
      <c r="AH27" s="25"/>
      <c r="AI27" s="21"/>
      <c r="AJ27" s="4"/>
      <c r="AK27" s="37">
        <f>'[2]Debt Burden'!R29</f>
        <v>82454</v>
      </c>
      <c r="AL27" s="25"/>
      <c r="AM27" s="21"/>
      <c r="AO27" s="37">
        <f>'[2]Debt Burden'!T29</f>
        <v>78551</v>
      </c>
      <c r="AP27" s="25"/>
      <c r="AQ27" s="21"/>
      <c r="AS27" s="37">
        <f>'[2]Debt Burden'!V29</f>
        <v>75473</v>
      </c>
      <c r="AT27" s="25"/>
      <c r="AU27" s="21"/>
      <c r="AW27" s="37">
        <f>'[2]Debt Burden'!X29</f>
        <v>71889</v>
      </c>
      <c r="AX27" s="25"/>
      <c r="AY27" s="21"/>
      <c r="BA27" s="37">
        <f>'[2]Debt Burden'!Z29</f>
        <v>69382</v>
      </c>
      <c r="BB27" s="25"/>
      <c r="BC27" s="21"/>
    </row>
    <row r="28" spans="1:55" ht="15.5" x14ac:dyDescent="0.35">
      <c r="A28" s="21"/>
      <c r="B28" s="21"/>
      <c r="C28" s="21"/>
      <c r="D28" s="23"/>
      <c r="E28" s="23"/>
      <c r="F28" s="49"/>
      <c r="G28" s="23"/>
      <c r="H28" s="23"/>
      <c r="I28" s="23"/>
      <c r="J28" s="23"/>
      <c r="K28" s="49"/>
      <c r="L28" s="23"/>
      <c r="M28" s="23"/>
      <c r="N28" s="23"/>
      <c r="O28" s="49"/>
      <c r="P28" s="23"/>
      <c r="Q28" s="23"/>
      <c r="R28" s="23"/>
      <c r="S28" s="49"/>
      <c r="T28" s="23"/>
      <c r="U28" s="23"/>
      <c r="V28" s="23"/>
      <c r="W28" s="49"/>
      <c r="X28" s="23"/>
      <c r="Y28" s="25"/>
      <c r="Z28" s="25"/>
      <c r="AA28" s="26"/>
      <c r="AC28" s="41"/>
      <c r="AD28" s="41"/>
      <c r="AE28" s="26"/>
      <c r="AF28" s="4"/>
      <c r="AG28" s="41"/>
      <c r="AH28" s="41"/>
      <c r="AI28" s="21"/>
      <c r="AJ28" s="4"/>
      <c r="AK28" s="41"/>
      <c r="AL28" s="41"/>
      <c r="AM28" s="21"/>
      <c r="AO28" s="41"/>
      <c r="AP28" s="41"/>
      <c r="AQ28" s="21"/>
      <c r="AS28" s="41"/>
      <c r="AT28" s="41"/>
      <c r="AU28" s="21"/>
      <c r="AW28" s="41"/>
      <c r="AX28" s="41"/>
      <c r="AY28" s="21"/>
      <c r="BA28" s="41"/>
      <c r="BB28" s="41"/>
      <c r="BC28" s="21"/>
    </row>
    <row r="29" spans="1:55" ht="15.5" x14ac:dyDescent="0.35">
      <c r="A29" s="21"/>
      <c r="B29" s="21"/>
      <c r="C29" s="21"/>
      <c r="D29" s="23"/>
      <c r="E29" s="23"/>
      <c r="F29" s="49"/>
      <c r="G29" s="23"/>
      <c r="H29" s="23"/>
      <c r="I29" s="23"/>
      <c r="J29" s="23"/>
      <c r="K29" s="49"/>
      <c r="L29" s="23"/>
      <c r="M29" s="23"/>
      <c r="N29" s="23"/>
      <c r="O29" s="49"/>
      <c r="P29" s="23"/>
      <c r="Q29" s="23"/>
      <c r="R29" s="23"/>
      <c r="S29" s="49"/>
      <c r="T29" s="23"/>
      <c r="U29" s="23"/>
      <c r="V29" s="23"/>
      <c r="W29" s="49"/>
      <c r="X29" s="23"/>
      <c r="Y29" s="25"/>
      <c r="Z29" s="25"/>
      <c r="AA29" s="26"/>
      <c r="AC29" s="41"/>
      <c r="AD29" s="41"/>
      <c r="AE29" s="26"/>
      <c r="AF29" s="4"/>
      <c r="AG29" s="41"/>
      <c r="AH29" s="41"/>
      <c r="AI29" s="21"/>
      <c r="AJ29" s="4"/>
      <c r="AK29" s="41"/>
      <c r="AL29" s="41"/>
      <c r="AM29" s="21"/>
      <c r="AO29" s="41"/>
      <c r="AP29" s="41"/>
      <c r="AQ29" s="21"/>
      <c r="AS29" s="41"/>
      <c r="AT29" s="41"/>
      <c r="AU29" s="21"/>
      <c r="AW29" s="41"/>
      <c r="AX29" s="41"/>
      <c r="AY29" s="21"/>
      <c r="BA29" s="41"/>
      <c r="BB29" s="41"/>
      <c r="BC29" s="21"/>
    </row>
    <row r="30" spans="1:55" ht="15.5" x14ac:dyDescent="0.35">
      <c r="B30" s="20"/>
      <c r="C30" s="21" t="s">
        <v>38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55" ht="15.5" x14ac:dyDescent="0.3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55" ht="15.5" x14ac:dyDescent="0.35">
      <c r="A32" s="21" t="s">
        <v>39</v>
      </c>
      <c r="B32" s="20"/>
      <c r="C32" s="46" t="s">
        <v>40</v>
      </c>
      <c r="D32" s="28">
        <f>+'[2]Secondary Reserve Ratio'!B14</f>
        <v>147307.9</v>
      </c>
      <c r="E32" s="21"/>
      <c r="F32" s="30">
        <f>+D32/D33</f>
        <v>1.1850018506113773</v>
      </c>
      <c r="G32" s="21"/>
      <c r="H32" s="23"/>
      <c r="I32" s="28">
        <f>+'[2]Secondary Reserve Ratio'!D14</f>
        <v>140451</v>
      </c>
      <c r="J32" s="23"/>
      <c r="K32" s="30">
        <f>+I32/I33</f>
        <v>1.1168738759772279</v>
      </c>
      <c r="L32" s="21"/>
      <c r="M32" s="28">
        <f>+'[2]Secondary Reserve Ratio'!F14</f>
        <v>129680</v>
      </c>
      <c r="N32" s="23"/>
      <c r="O32" s="30">
        <f>+M32/M33</f>
        <v>1.1246352176986085</v>
      </c>
      <c r="P32" s="21"/>
      <c r="Q32" s="28">
        <f>+'[2]Secondary Reserve Ratio'!H14</f>
        <v>125506</v>
      </c>
      <c r="R32" s="23"/>
      <c r="S32" s="30">
        <f>+Q32/Q33</f>
        <v>1.0550002942091239</v>
      </c>
      <c r="T32" s="21"/>
      <c r="U32" s="28">
        <f>+'[2]Secondary Reserve Ratio'!J14</f>
        <v>122242</v>
      </c>
      <c r="V32" s="23"/>
      <c r="W32" s="30">
        <f>+U32/U33</f>
        <v>1.0631218256453072</v>
      </c>
      <c r="X32" s="23"/>
      <c r="Y32" s="28">
        <f>+'[2]Secondary Reserve Ratio'!L14</f>
        <v>118803</v>
      </c>
      <c r="Z32" s="41"/>
      <c r="AA32" s="30">
        <f>+Y32/Y33</f>
        <v>1.1174832805019141</v>
      </c>
      <c r="AC32" s="28">
        <f>+'[2]Secondary Reserve Ratio'!N14</f>
        <v>116603</v>
      </c>
      <c r="AD32" s="41"/>
      <c r="AE32" s="30">
        <f>+AC32/AC33</f>
        <v>1.1416332964547617</v>
      </c>
    </row>
    <row r="33" spans="1:55" ht="15.5" x14ac:dyDescent="0.35">
      <c r="A33" s="21"/>
      <c r="B33" s="20"/>
      <c r="C33" s="48" t="s">
        <v>41</v>
      </c>
      <c r="D33" s="37">
        <f>+'[2]Secondary Reserve Ratio'!B27</f>
        <v>124310.27</v>
      </c>
      <c r="E33" s="21"/>
      <c r="F33" s="21"/>
      <c r="G33" s="21"/>
      <c r="H33" s="23"/>
      <c r="I33" s="37">
        <f>+'[2]Secondary Reserve Ratio'!D27</f>
        <v>125753.68000000001</v>
      </c>
      <c r="J33" s="23"/>
      <c r="K33" s="21"/>
      <c r="L33" s="21"/>
      <c r="M33" s="37">
        <f>+'[2]Secondary Reserve Ratio'!F27</f>
        <v>115308.5</v>
      </c>
      <c r="N33" s="23"/>
      <c r="O33" s="21"/>
      <c r="P33" s="21"/>
      <c r="Q33" s="37">
        <f>+'[2]Secondary Reserve Ratio'!H27</f>
        <v>118963</v>
      </c>
      <c r="R33" s="23"/>
      <c r="S33" s="21"/>
      <c r="T33" s="21"/>
      <c r="U33" s="37">
        <f>+'[2]Secondary Reserve Ratio'!J27</f>
        <v>114984</v>
      </c>
      <c r="V33" s="23"/>
      <c r="W33" s="21"/>
      <c r="X33" s="23"/>
      <c r="Y33" s="37">
        <f>+'[2]Secondary Reserve Ratio'!L27</f>
        <v>106313</v>
      </c>
      <c r="Z33" s="25"/>
      <c r="AA33" s="21"/>
      <c r="AC33" s="37">
        <f>+'[2]Secondary Reserve Ratio'!N27</f>
        <v>102137</v>
      </c>
      <c r="AD33" s="25"/>
      <c r="AE33" s="21"/>
    </row>
    <row r="34" spans="1:55" ht="15.5" x14ac:dyDescent="0.35">
      <c r="A34" s="21"/>
      <c r="B34" s="21"/>
      <c r="C34" s="21"/>
      <c r="D34" s="23"/>
      <c r="E34" s="23"/>
      <c r="F34" s="49"/>
      <c r="G34" s="23"/>
      <c r="H34" s="23"/>
      <c r="I34" s="23"/>
      <c r="J34" s="23"/>
      <c r="K34" s="49"/>
      <c r="L34" s="23"/>
      <c r="M34" s="23"/>
      <c r="N34" s="23"/>
      <c r="O34" s="49"/>
      <c r="P34" s="23"/>
      <c r="Q34" s="23"/>
      <c r="R34" s="23"/>
      <c r="S34" s="49"/>
      <c r="T34" s="23"/>
      <c r="U34" s="23"/>
      <c r="V34" s="23"/>
      <c r="W34" s="49"/>
      <c r="X34" s="23"/>
      <c r="Y34" s="25"/>
      <c r="Z34" s="25"/>
      <c r="AA34" s="26"/>
      <c r="AC34" s="41"/>
      <c r="AD34" s="41"/>
      <c r="AE34" s="26"/>
      <c r="AF34" s="4"/>
      <c r="AG34" s="41"/>
      <c r="AH34" s="41"/>
      <c r="AI34" s="21"/>
      <c r="AJ34" s="4"/>
      <c r="AK34" s="41"/>
      <c r="AL34" s="41"/>
      <c r="AM34" s="21"/>
      <c r="AO34" s="41"/>
      <c r="AP34" s="41"/>
      <c r="AQ34" s="21"/>
      <c r="AS34" s="41"/>
      <c r="AT34" s="41"/>
      <c r="AU34" s="21"/>
      <c r="AW34" s="41"/>
      <c r="AX34" s="41"/>
      <c r="AY34" s="21"/>
      <c r="BA34" s="41"/>
      <c r="BB34" s="41"/>
      <c r="BC34" s="21"/>
    </row>
    <row r="35" spans="1:55" ht="15.5" x14ac:dyDescent="0.35">
      <c r="A35" s="21"/>
      <c r="B35" s="21"/>
      <c r="C35" s="21"/>
      <c r="D35" s="23"/>
      <c r="E35" s="23"/>
      <c r="F35" s="49"/>
      <c r="G35" s="23"/>
      <c r="H35" s="23"/>
      <c r="I35" s="23"/>
      <c r="J35" s="23"/>
      <c r="K35" s="49"/>
      <c r="L35" s="23"/>
      <c r="M35" s="23"/>
      <c r="N35" s="23"/>
      <c r="O35" s="49"/>
      <c r="P35" s="23"/>
      <c r="Q35" s="23"/>
      <c r="R35" s="23"/>
      <c r="S35" s="49"/>
      <c r="T35" s="23"/>
      <c r="U35" s="23"/>
      <c r="V35" s="23"/>
      <c r="W35" s="49"/>
      <c r="X35" s="23"/>
      <c r="Y35" s="25"/>
      <c r="Z35" s="25"/>
      <c r="AA35" s="26"/>
      <c r="AC35" s="41"/>
      <c r="AD35" s="41"/>
      <c r="AE35" s="26"/>
      <c r="AF35" s="4"/>
      <c r="AG35" s="41"/>
      <c r="AH35" s="41"/>
      <c r="AI35" s="21"/>
      <c r="AJ35" s="4"/>
      <c r="AK35" s="41"/>
      <c r="AL35" s="41"/>
      <c r="AM35" s="21"/>
      <c r="AO35" s="41"/>
      <c r="AP35" s="41"/>
      <c r="AQ35" s="21"/>
      <c r="AS35" s="41"/>
      <c r="AT35" s="41"/>
      <c r="AU35" s="21"/>
      <c r="AW35" s="41"/>
      <c r="AX35" s="41"/>
      <c r="AY35" s="21"/>
      <c r="BA35" s="41"/>
      <c r="BB35" s="41"/>
      <c r="BC35" s="21"/>
    </row>
    <row r="36" spans="1:55" ht="15.5" x14ac:dyDescent="0.35">
      <c r="A36" s="21"/>
      <c r="B36" s="21"/>
      <c r="C36" s="21"/>
      <c r="D36" s="23"/>
      <c r="E36" s="23"/>
      <c r="F36" s="50"/>
      <c r="G36" s="23"/>
      <c r="H36" s="23"/>
      <c r="I36" s="23"/>
      <c r="J36" s="23"/>
      <c r="K36" s="50"/>
      <c r="L36" s="23"/>
      <c r="M36" s="23"/>
      <c r="N36" s="23"/>
      <c r="O36" s="50"/>
      <c r="P36" s="23"/>
      <c r="Q36" s="23"/>
      <c r="R36" s="23"/>
      <c r="S36" s="50"/>
      <c r="T36" s="23"/>
      <c r="U36" s="23"/>
      <c r="V36" s="23"/>
      <c r="W36" s="50"/>
      <c r="X36" s="23"/>
      <c r="Y36" s="25"/>
      <c r="Z36" s="25"/>
      <c r="AA36" s="21"/>
      <c r="AC36" s="41"/>
      <c r="AD36" s="41"/>
      <c r="AE36" s="26"/>
      <c r="AF36" s="4"/>
      <c r="AG36" s="41"/>
      <c r="AH36" s="41"/>
      <c r="AI36" s="21"/>
      <c r="AJ36" s="4"/>
      <c r="AK36" s="41"/>
      <c r="AL36" s="41"/>
      <c r="AM36" s="21"/>
      <c r="AO36" s="41"/>
      <c r="AP36" s="41"/>
      <c r="AQ36" s="21"/>
      <c r="AS36" s="41"/>
      <c r="AT36" s="41"/>
      <c r="AU36" s="21"/>
      <c r="AW36" s="41"/>
      <c r="AX36" s="41"/>
      <c r="AY36" s="21"/>
      <c r="BA36" s="41"/>
      <c r="BB36" s="41"/>
      <c r="BC36" s="21"/>
    </row>
    <row r="37" spans="1:55" ht="15.5" x14ac:dyDescent="0.35">
      <c r="A37" s="51" t="s">
        <v>42</v>
      </c>
      <c r="B37" s="21"/>
      <c r="C37" s="21"/>
      <c r="D37" s="23"/>
      <c r="E37" s="23"/>
      <c r="F37" s="50"/>
      <c r="G37" s="23"/>
      <c r="H37" s="23"/>
      <c r="I37" s="23"/>
      <c r="J37" s="23"/>
      <c r="K37" s="50"/>
      <c r="L37" s="23"/>
      <c r="M37" s="23"/>
      <c r="N37" s="23"/>
      <c r="O37" s="50"/>
      <c r="P37" s="23"/>
      <c r="Q37" s="23"/>
      <c r="R37" s="23"/>
      <c r="S37" s="50"/>
      <c r="T37" s="23"/>
      <c r="U37" s="23"/>
      <c r="V37" s="23"/>
      <c r="W37" s="50"/>
      <c r="X37" s="23"/>
      <c r="Y37" s="25"/>
      <c r="Z37" s="25"/>
      <c r="AA37" s="21"/>
      <c r="AC37" s="25"/>
      <c r="AD37" s="25"/>
      <c r="AE37" s="26"/>
      <c r="AG37" s="25"/>
      <c r="AH37" s="25"/>
      <c r="AI37" s="21"/>
      <c r="AK37" s="25"/>
      <c r="AL37" s="25"/>
      <c r="AM37" s="21"/>
      <c r="AO37" s="25"/>
      <c r="AP37" s="25"/>
      <c r="AQ37" s="21"/>
      <c r="AS37" s="25"/>
      <c r="AT37" s="25"/>
      <c r="AU37" s="21"/>
      <c r="AW37" s="25"/>
      <c r="AX37" s="25"/>
      <c r="AY37" s="21"/>
      <c r="BA37" s="25"/>
      <c r="BB37" s="25"/>
      <c r="BC37" s="21"/>
    </row>
    <row r="38" spans="1:55" ht="15.5" x14ac:dyDescent="0.35">
      <c r="A38" s="21"/>
      <c r="B38" s="20">
        <v>1</v>
      </c>
      <c r="C38" s="53" t="s">
        <v>54</v>
      </c>
      <c r="D38" s="69"/>
      <c r="E38" s="69"/>
      <c r="F38" s="70"/>
      <c r="G38" s="69"/>
      <c r="H38" s="69"/>
      <c r="I38" s="69"/>
      <c r="Y38" s="52"/>
      <c r="Z38" s="52"/>
      <c r="AC38" s="52"/>
      <c r="AD38" s="52"/>
      <c r="AG38" s="52"/>
      <c r="AH38" s="52"/>
      <c r="AK38" s="52"/>
      <c r="AL38" s="52"/>
      <c r="AO38" s="52"/>
      <c r="AP38" s="52"/>
      <c r="AS38" s="52"/>
      <c r="AT38" s="52"/>
      <c r="AW38" s="52"/>
      <c r="AX38" s="52"/>
      <c r="BA38" s="52"/>
      <c r="BB38" s="52"/>
    </row>
    <row r="39" spans="1:55" ht="15.5" x14ac:dyDescent="0.35">
      <c r="A39" s="21"/>
      <c r="B39" s="20"/>
      <c r="C39" s="53" t="s">
        <v>43</v>
      </c>
      <c r="Y39" s="52"/>
      <c r="Z39" s="52"/>
      <c r="AC39" s="52"/>
      <c r="AD39" s="52"/>
      <c r="AG39" s="52"/>
      <c r="AH39" s="52"/>
      <c r="AK39" s="52"/>
      <c r="AL39" s="52"/>
      <c r="AO39" s="52"/>
      <c r="AP39" s="52"/>
      <c r="AS39" s="52"/>
      <c r="AT39" s="52"/>
      <c r="AW39" s="52"/>
      <c r="AX39" s="52"/>
      <c r="BA39" s="52"/>
      <c r="BB39" s="52"/>
    </row>
    <row r="40" spans="1:55" ht="15.5" x14ac:dyDescent="0.35">
      <c r="A40" s="21"/>
      <c r="B40" s="20"/>
    </row>
    <row r="41" spans="1:55" x14ac:dyDescent="0.3">
      <c r="B41" s="20"/>
      <c r="D41" s="54"/>
      <c r="F41" s="55"/>
      <c r="H41" s="54"/>
      <c r="I41" s="54"/>
      <c r="J41" s="54"/>
      <c r="K41" s="55"/>
      <c r="M41" s="54"/>
      <c r="N41" s="54"/>
      <c r="O41" s="55"/>
      <c r="Q41" s="54"/>
      <c r="R41" s="54"/>
      <c r="S41" s="55"/>
      <c r="U41" s="54"/>
      <c r="V41" s="54"/>
      <c r="W41" s="55"/>
      <c r="X41" s="56"/>
      <c r="Y41" s="54"/>
      <c r="Z41" s="57"/>
      <c r="AA41" s="57"/>
      <c r="AB41" s="57"/>
      <c r="AC41" s="54"/>
      <c r="AD41" s="57"/>
    </row>
    <row r="42" spans="1:55" x14ac:dyDescent="0.3">
      <c r="B42" s="20"/>
    </row>
    <row r="43" spans="1:55" x14ac:dyDescent="0.3">
      <c r="A43" s="58" t="s">
        <v>51</v>
      </c>
      <c r="B43" s="59"/>
    </row>
    <row r="44" spans="1:55" x14ac:dyDescent="0.3">
      <c r="A44" s="60"/>
      <c r="B44" s="60" t="s">
        <v>45</v>
      </c>
    </row>
    <row r="45" spans="1:55" x14ac:dyDescent="0.3">
      <c r="A45" s="60"/>
      <c r="B45" s="60" t="s">
        <v>46</v>
      </c>
    </row>
    <row r="46" spans="1:55" ht="15.5" x14ac:dyDescent="0.35">
      <c r="A46" s="61" t="s">
        <v>47</v>
      </c>
      <c r="B46" s="60" t="s">
        <v>55</v>
      </c>
      <c r="D46" s="28">
        <v>14377838</v>
      </c>
      <c r="F46" s="5">
        <f>+D46/D47</f>
        <v>1.203970249256805</v>
      </c>
      <c r="I46" s="28">
        <f>19854199+164599</f>
        <v>20018798</v>
      </c>
      <c r="K46" s="5">
        <f>+I46/I47</f>
        <v>1.688792954290437</v>
      </c>
      <c r="M46" s="28">
        <v>15481878</v>
      </c>
      <c r="O46" s="5">
        <f>+M46/M47</f>
        <v>1.3524149208828415</v>
      </c>
      <c r="Q46" s="28">
        <v>10712891</v>
      </c>
      <c r="S46" s="5">
        <f>+Q46/Q47</f>
        <v>0.97103330941906452</v>
      </c>
      <c r="U46" s="28">
        <v>11020946</v>
      </c>
      <c r="W46" s="5">
        <f>+U46/U47</f>
        <v>1.0554188087259746</v>
      </c>
      <c r="Y46" s="28">
        <v>17591182</v>
      </c>
      <c r="AA46" s="5">
        <f>+Y46/Y47</f>
        <v>1.7607512968278078</v>
      </c>
      <c r="AC46" s="28">
        <v>6206855</v>
      </c>
      <c r="AE46" s="5">
        <f>+AC46/AC47</f>
        <v>0.61299686423100974</v>
      </c>
    </row>
    <row r="47" spans="1:55" ht="15.5" x14ac:dyDescent="0.35">
      <c r="A47" s="60"/>
      <c r="B47" s="60" t="s">
        <v>49</v>
      </c>
      <c r="D47" s="37">
        <v>11942021</v>
      </c>
      <c r="I47" s="37">
        <v>11853909</v>
      </c>
      <c r="M47" s="37">
        <v>11447580</v>
      </c>
      <c r="Q47" s="37">
        <v>11032465</v>
      </c>
      <c r="U47" s="37">
        <v>10442249</v>
      </c>
      <c r="Y47" s="37">
        <v>9990725</v>
      </c>
      <c r="AC47" s="37">
        <v>10125427</v>
      </c>
    </row>
    <row r="48" spans="1:55" x14ac:dyDescent="0.3">
      <c r="A48" s="61" t="s">
        <v>47</v>
      </c>
      <c r="B48" s="61" t="s">
        <v>50</v>
      </c>
      <c r="D48" s="62"/>
      <c r="I48" s="62"/>
      <c r="M48" s="62"/>
      <c r="Q48" s="62"/>
      <c r="U48" s="62"/>
    </row>
    <row r="49" spans="1:25" x14ac:dyDescent="0.3">
      <c r="A49" s="60"/>
      <c r="B49" s="60" t="s">
        <v>51</v>
      </c>
      <c r="D49" s="63"/>
      <c r="I49" s="63"/>
      <c r="M49" s="63"/>
      <c r="Q49" s="63"/>
      <c r="U49" s="63"/>
    </row>
    <row r="50" spans="1:25" x14ac:dyDescent="0.3">
      <c r="B50" s="20"/>
      <c r="Y50" s="64"/>
    </row>
    <row r="51" spans="1:25" x14ac:dyDescent="0.3">
      <c r="B51" s="20"/>
      <c r="U51" s="65"/>
    </row>
  </sheetData>
  <sheetProtection algorithmName="SHA-512" hashValue="dB+kr03AAqM5rz6kl77iMaHQm/kiZrudZXgoC0p5YNHr2i0oMrS8vbbjn9CI2krb1t7ha4FzeZQmtq6C6A9Dfw==" saltValue="7UCP188+78BBHzHv4ipY2A==" spinCount="100000" sheet="1" objects="1" scenarios="1"/>
  <pageMargins left="0.7" right="0.7" top="0.75" bottom="0.75" header="0.3" footer="0.3"/>
  <pageSetup paperSize="17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Ratios with GASB</vt:lpstr>
      <vt:lpstr>Graph-Ratios with GASB</vt:lpstr>
      <vt:lpstr>Summary of Ratios without GASB</vt:lpstr>
    </vt:vector>
  </TitlesOfParts>
  <Company>Fitchburg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Keene</dc:creator>
  <cp:lastModifiedBy>Gail Doiron</cp:lastModifiedBy>
  <cp:lastPrinted>2024-03-21T14:38:28Z</cp:lastPrinted>
  <dcterms:created xsi:type="dcterms:W3CDTF">2024-03-14T15:07:25Z</dcterms:created>
  <dcterms:modified xsi:type="dcterms:W3CDTF">2024-03-21T20:33:43Z</dcterms:modified>
</cp:coreProperties>
</file>