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b50fbb4933b1b17/JGP Shared Folder/Pullman/Board/21-22/22.04/"/>
    </mc:Choice>
  </mc:AlternateContent>
  <xr:revisionPtr revIDLastSave="1514" documentId="13_ncr:40009_{4934BA63-5082-4330-9EA6-BC2B32B0AF1F}" xr6:coauthVersionLast="47" xr6:coauthVersionMax="47" xr10:uidLastSave="{F0923668-3DC1-4136-ABE4-470A1356211A}"/>
  <bookViews>
    <workbookView xWindow="-120" yWindow="-120" windowWidth="29040" windowHeight="15720" activeTab="8" xr2:uid="{00000000-000D-0000-FFFF-FFFF00000000}"/>
  </bookViews>
  <sheets>
    <sheet name="Sept" sheetId="20" r:id="rId1"/>
    <sheet name="Oct" sheetId="21" r:id="rId2"/>
    <sheet name="Nov" sheetId="23" r:id="rId3"/>
    <sheet name="Dec" sheetId="24" r:id="rId4"/>
    <sheet name="Jan" sheetId="25" r:id="rId5"/>
    <sheet name="Feb" sheetId="26" r:id="rId6"/>
    <sheet name="Mar" sheetId="27" r:id="rId7"/>
    <sheet name="Apr" sheetId="28" r:id="rId8"/>
    <sheet name="Report Page" sheetId="14" r:id="rId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6" i="28" l="1"/>
  <c r="E65" i="28"/>
  <c r="E64" i="28"/>
  <c r="E63" i="28"/>
  <c r="E62" i="28"/>
  <c r="E61" i="28"/>
  <c r="E60" i="28"/>
  <c r="E59" i="28"/>
  <c r="E58" i="28"/>
  <c r="E57" i="28"/>
  <c r="E56" i="28"/>
  <c r="B33" i="14" s="1"/>
  <c r="E55" i="28"/>
  <c r="E54" i="28"/>
  <c r="E53" i="28"/>
  <c r="E52" i="28"/>
  <c r="E51" i="28"/>
  <c r="E50" i="28"/>
  <c r="E49" i="28"/>
  <c r="B22" i="14" s="1"/>
  <c r="E48" i="28"/>
  <c r="B21" i="14" s="1"/>
  <c r="E47" i="28"/>
  <c r="E46" i="28"/>
  <c r="E45" i="28"/>
  <c r="E43" i="28"/>
  <c r="E42" i="28"/>
  <c r="E41" i="28"/>
  <c r="E40" i="28"/>
  <c r="E39" i="28"/>
  <c r="E38" i="28"/>
  <c r="E37" i="28"/>
  <c r="E36" i="28"/>
  <c r="B17" i="14" s="1"/>
  <c r="E35" i="28"/>
  <c r="E34" i="28"/>
  <c r="E33" i="28"/>
  <c r="E32" i="28"/>
  <c r="E31" i="28"/>
  <c r="E30" i="28"/>
  <c r="E29" i="28"/>
  <c r="E28" i="28"/>
  <c r="E37" i="14"/>
  <c r="E36" i="14"/>
  <c r="E26" i="14"/>
  <c r="E27" i="14" s="1"/>
  <c r="P8" i="28"/>
  <c r="O8" i="28"/>
  <c r="N8" i="28"/>
  <c r="M8" i="28"/>
  <c r="L8" i="28"/>
  <c r="K8" i="28"/>
  <c r="J8" i="28"/>
  <c r="I8" i="28"/>
  <c r="H8" i="28"/>
  <c r="G8" i="28"/>
  <c r="F8" i="28"/>
  <c r="E8" i="28"/>
  <c r="E25" i="14"/>
  <c r="E14" i="14"/>
  <c r="B37" i="14"/>
  <c r="B36" i="14"/>
  <c r="B35" i="14"/>
  <c r="B34" i="14"/>
  <c r="B32" i="14"/>
  <c r="B31" i="14"/>
  <c r="B30" i="14"/>
  <c r="B26" i="14"/>
  <c r="B25" i="14"/>
  <c r="B24" i="14"/>
  <c r="B23" i="14"/>
  <c r="B20" i="14"/>
  <c r="B19" i="14"/>
  <c r="B18" i="14"/>
  <c r="B13" i="14"/>
  <c r="B12" i="14"/>
  <c r="B11" i="14"/>
  <c r="B10" i="14"/>
  <c r="B9" i="14"/>
  <c r="B8" i="14"/>
  <c r="B7" i="14"/>
  <c r="B14" i="14" s="1"/>
  <c r="B6" i="14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E60" i="27"/>
  <c r="E59" i="27"/>
  <c r="E61" i="27"/>
  <c r="E62" i="27"/>
  <c r="E58" i="27"/>
  <c r="E57" i="27"/>
  <c r="E56" i="27"/>
  <c r="E55" i="27"/>
  <c r="E29" i="27"/>
  <c r="E31" i="27"/>
  <c r="E35" i="27"/>
  <c r="E37" i="27"/>
  <c r="E40" i="27"/>
  <c r="E53" i="27"/>
  <c r="E52" i="27"/>
  <c r="E43" i="27"/>
  <c r="E50" i="27"/>
  <c r="E51" i="27"/>
  <c r="E49" i="27"/>
  <c r="E48" i="27"/>
  <c r="E38" i="27"/>
  <c r="E41" i="27"/>
  <c r="E42" i="27"/>
  <c r="E32" i="27"/>
  <c r="E28" i="27"/>
  <c r="E30" i="27"/>
  <c r="E34" i="27"/>
  <c r="E36" i="27"/>
  <c r="E3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E66" i="27"/>
  <c r="E65" i="27"/>
  <c r="E64" i="27"/>
  <c r="E63" i="27"/>
  <c r="E54" i="27"/>
  <c r="E47" i="27"/>
  <c r="E46" i="27"/>
  <c r="E45" i="27"/>
  <c r="E33" i="27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E28" i="26"/>
  <c r="E59" i="26"/>
  <c r="E60" i="26"/>
  <c r="E58" i="26"/>
  <c r="E57" i="26"/>
  <c r="E56" i="26"/>
  <c r="E55" i="26"/>
  <c r="E29" i="26"/>
  <c r="E31" i="26"/>
  <c r="E35" i="26"/>
  <c r="E37" i="26"/>
  <c r="E40" i="26"/>
  <c r="E53" i="26"/>
  <c r="E52" i="26"/>
  <c r="E43" i="26"/>
  <c r="E50" i="26"/>
  <c r="E51" i="26"/>
  <c r="E49" i="26"/>
  <c r="E48" i="26"/>
  <c r="E38" i="26"/>
  <c r="E41" i="26"/>
  <c r="E42" i="26"/>
  <c r="E32" i="26"/>
  <c r="E30" i="26"/>
  <c r="E34" i="26"/>
  <c r="E36" i="26"/>
  <c r="E39" i="26"/>
  <c r="E64" i="26"/>
  <c r="E63" i="26"/>
  <c r="E62" i="26"/>
  <c r="E61" i="26"/>
  <c r="E54" i="26"/>
  <c r="E47" i="26"/>
  <c r="E46" i="26"/>
  <c r="E45" i="26"/>
  <c r="E33" i="26"/>
  <c r="E43" i="25"/>
  <c r="E28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C25" i="24"/>
  <c r="C24" i="24"/>
  <c r="C23" i="24"/>
  <c r="C22" i="24"/>
  <c r="C21" i="24"/>
  <c r="C19" i="24"/>
  <c r="C18" i="24"/>
  <c r="C17" i="24"/>
  <c r="C15" i="24"/>
  <c r="C14" i="24"/>
  <c r="C13" i="24"/>
  <c r="C12" i="24"/>
  <c r="C11" i="24"/>
  <c r="C10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C23" i="23"/>
  <c r="C22" i="23"/>
  <c r="C21" i="23"/>
  <c r="C20" i="23"/>
  <c r="C19" i="23"/>
  <c r="C18" i="23"/>
  <c r="C16" i="23"/>
  <c r="C15" i="23"/>
  <c r="C14" i="23"/>
  <c r="C12" i="23"/>
  <c r="C11" i="23"/>
  <c r="C10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P5" i="14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B27" i="14" l="1"/>
  <c r="B38" i="14"/>
  <c r="E38" i="14"/>
  <c r="G27" i="14"/>
  <c r="G14" i="14"/>
  <c r="B40" i="14"/>
  <c r="G38" i="14" l="1"/>
</calcChain>
</file>

<file path=xl/sharedStrings.xml><?xml version="1.0" encoding="utf-8"?>
<sst xmlns="http://schemas.openxmlformats.org/spreadsheetml/2006/main" count="1556" uniqueCount="153">
  <si>
    <t>Payroll Journal Report</t>
  </si>
  <si>
    <t>Last Name</t>
  </si>
  <si>
    <t>First Name</t>
  </si>
  <si>
    <t>Gross Earnings</t>
  </si>
  <si>
    <t>SEBB State Employees Benefits Board (Employee Deduction)</t>
  </si>
  <si>
    <t>SEBB State Employees Benefits Board (Company Contribution)</t>
  </si>
  <si>
    <t>Employee Taxes</t>
  </si>
  <si>
    <t>Federal Income Tax (Employee)</t>
  </si>
  <si>
    <t>Social Security (Employee)</t>
  </si>
  <si>
    <t>Medicare (Employee)</t>
  </si>
  <si>
    <t>Additional Medicare (Employee)</t>
  </si>
  <si>
    <t>WA Workers' Comp Insurance (Employee)</t>
  </si>
  <si>
    <t>WA Family and Medical Leave Insurance (Employee) (Employee)</t>
  </si>
  <si>
    <t>Employer Taxes</t>
  </si>
  <si>
    <t>Social Security (Employer)</t>
  </si>
  <si>
    <t>Medicare (Employer)</t>
  </si>
  <si>
    <t>WA SUI (Employer)</t>
  </si>
  <si>
    <t>WA EAF (Employer)</t>
  </si>
  <si>
    <t>WA Workers' Comp Insurance (Employer)</t>
  </si>
  <si>
    <t>WA Family and Medical Leave Insurance (Employer) (Employer)</t>
  </si>
  <si>
    <t>One Time Reimbursement</t>
  </si>
  <si>
    <t>Net Pay</t>
  </si>
  <si>
    <t>Reimbursements</t>
  </si>
  <si>
    <t>Donations</t>
  </si>
  <si>
    <t>Check Amount</t>
  </si>
  <si>
    <t>Employer Cost</t>
  </si>
  <si>
    <t>Office Administration</t>
  </si>
  <si>
    <t>School Administration</t>
  </si>
  <si>
    <t>Teacher</t>
  </si>
  <si>
    <t>EE</t>
  </si>
  <si>
    <t>State Employees Benefits Board</t>
  </si>
  <si>
    <t>ER</t>
  </si>
  <si>
    <t>TRS Plan 3 (Employee Deduction)</t>
  </si>
  <si>
    <t>State Pension</t>
  </si>
  <si>
    <t>TRS Plan 3 (Company Contribution)</t>
  </si>
  <si>
    <t>Supplemental LTD (Employee Deduction)</t>
  </si>
  <si>
    <t>Supplemental LTD</t>
  </si>
  <si>
    <t>Supplemental LTD (Company Contribution)</t>
  </si>
  <si>
    <t>SERS Plan 2 (Employee Deduction)</t>
  </si>
  <si>
    <t>SERS Plan 2 (Company Contribution)</t>
  </si>
  <si>
    <t>TRS Plan 2 (Employee Deduction)</t>
  </si>
  <si>
    <t>TRS Plan 2 (Company Contribution)</t>
  </si>
  <si>
    <t>Child support - 2393971 (Employee Garnishment)</t>
  </si>
  <si>
    <t>Wage Garnishments</t>
  </si>
  <si>
    <t>SERS Plan 3 (Employee Deduction)</t>
  </si>
  <si>
    <t>SERS Plan 3 (Company Contribution)</t>
  </si>
  <si>
    <t>Child support - 1941907 (Employee Garnishment)</t>
  </si>
  <si>
    <t>Child support - JO13C004019 (Employee Garnishment)</t>
  </si>
  <si>
    <t>HSA (Employee Deduction)</t>
  </si>
  <si>
    <t>Health Savings Account</t>
  </si>
  <si>
    <t>HSA (Company Contribution)</t>
  </si>
  <si>
    <t>Federal Income Tax</t>
  </si>
  <si>
    <t>Social Security</t>
  </si>
  <si>
    <t>Medicare</t>
  </si>
  <si>
    <t>WA Workers' Comp Insurance</t>
  </si>
  <si>
    <t>WA Family and Medical Leave Insurance</t>
  </si>
  <si>
    <t>WA SUI</t>
  </si>
  <si>
    <t>WA EAF</t>
  </si>
  <si>
    <t>Payroll Summary</t>
  </si>
  <si>
    <t>Pay Code Totals</t>
  </si>
  <si>
    <t>Gusto Check</t>
  </si>
  <si>
    <t>Custodian</t>
  </si>
  <si>
    <t>Kitchen Staff</t>
  </si>
  <si>
    <t>Special Education Staff</t>
  </si>
  <si>
    <t>Student Support Staff</t>
  </si>
  <si>
    <t>Substitute Teacher</t>
  </si>
  <si>
    <t>Total</t>
  </si>
  <si>
    <t>Gross Pay</t>
  </si>
  <si>
    <t>Check:</t>
  </si>
  <si>
    <t>Deduction Totals</t>
  </si>
  <si>
    <t>Employee taxes</t>
  </si>
  <si>
    <t>Employee benefits</t>
  </si>
  <si>
    <t>Benefits Totals</t>
  </si>
  <si>
    <t>Company Benefits</t>
  </si>
  <si>
    <t>Company Taxes</t>
  </si>
  <si>
    <t>Direct Deposit Total</t>
  </si>
  <si>
    <t>Special Education</t>
  </si>
  <si>
    <t>Counselor</t>
  </si>
  <si>
    <t>School Nurse</t>
  </si>
  <si>
    <t>High School Vice Principal</t>
  </si>
  <si>
    <t>School Office Support</t>
  </si>
  <si>
    <t>Creative Marketing Director</t>
  </si>
  <si>
    <t>Attendance Secretary</t>
  </si>
  <si>
    <t>Middle School Vice Principal</t>
  </si>
  <si>
    <t>IT Support</t>
  </si>
  <si>
    <t>Head Custodian</t>
  </si>
  <si>
    <t>Superintendent</t>
  </si>
  <si>
    <t>Kitchen Manager</t>
  </si>
  <si>
    <t>Curriculum Specialist</t>
  </si>
  <si>
    <t>Middle School Principal</t>
  </si>
  <si>
    <t>Enrollment/Marketing</t>
  </si>
  <si>
    <t>Kitchen Support</t>
  </si>
  <si>
    <t>High School Principal</t>
  </si>
  <si>
    <t>Special Education Director</t>
  </si>
  <si>
    <t>Support Staff</t>
  </si>
  <si>
    <t>Business Manager</t>
  </si>
  <si>
    <t>Payroll Journal Summary by Employee</t>
  </si>
  <si>
    <t>Per Employee Summary for pay days that fall between 09/01/2021 and 09/30/2021</t>
  </si>
  <si>
    <t>WA SUI (company tax) (Employer)</t>
  </si>
  <si>
    <t>WA EAF (company tax) (Employer)</t>
  </si>
  <si>
    <t>Totals</t>
  </si>
  <si>
    <t>AP</t>
  </si>
  <si>
    <t>Anderson</t>
  </si>
  <si>
    <t>Melissa</t>
  </si>
  <si>
    <t>Brandt</t>
  </si>
  <si>
    <t>Christina</t>
  </si>
  <si>
    <t>Breitsprecher</t>
  </si>
  <si>
    <t>Jana</t>
  </si>
  <si>
    <t>Heft</t>
  </si>
  <si>
    <t>Benjamin</t>
  </si>
  <si>
    <t>Horino</t>
  </si>
  <si>
    <t>Erika</t>
  </si>
  <si>
    <t>Johnson-Rodriguez</t>
  </si>
  <si>
    <t>Holly</t>
  </si>
  <si>
    <t>Kendrick</t>
  </si>
  <si>
    <t>Katie</t>
  </si>
  <si>
    <t>Klein</t>
  </si>
  <si>
    <t>Emily</t>
  </si>
  <si>
    <t>John</t>
  </si>
  <si>
    <t>LaMonica</t>
  </si>
  <si>
    <t>Cynthia</t>
  </si>
  <si>
    <t>O'Kinsella</t>
  </si>
  <si>
    <t>Tami</t>
  </si>
  <si>
    <t>Porter</t>
  </si>
  <si>
    <t>Desiree</t>
  </si>
  <si>
    <t>Schaeffer Wilfong</t>
  </si>
  <si>
    <t>Amanda</t>
  </si>
  <si>
    <t>Sullivan</t>
  </si>
  <si>
    <t>Laylah</t>
  </si>
  <si>
    <t>Velarde</t>
  </si>
  <si>
    <t>Kimberly</t>
  </si>
  <si>
    <t>Williams</t>
  </si>
  <si>
    <t>Janet</t>
  </si>
  <si>
    <t>Pullman Community Montessori</t>
  </si>
  <si>
    <t>Per Employee Summary for pay days that fall between 10/01/2021 and 10/31/2021</t>
  </si>
  <si>
    <t>FSA (Employee Deduction)</t>
  </si>
  <si>
    <t>FSA (Company Contribution)</t>
  </si>
  <si>
    <t>Lu</t>
  </si>
  <si>
    <t>Feazle-Hurt</t>
  </si>
  <si>
    <t>Per Employee Summary for pay days that fall between 11/01/2021 and 11/30/2021</t>
  </si>
  <si>
    <t>Per Employee Summary for pay days that fall between 12/01/2021 and 12/31/2021</t>
  </si>
  <si>
    <t>Miller</t>
  </si>
  <si>
    <t>James</t>
  </si>
  <si>
    <t>Per Employee Summary for pay days that fall between 01/01/2022 and 01/31/2022</t>
  </si>
  <si>
    <t>LTD Long-Term Disability (Employee Deduction)</t>
  </si>
  <si>
    <t>LTD Long-Term Disability (Company Contribution)</t>
  </si>
  <si>
    <t>WA Long Term Care Insurance (Employee)</t>
  </si>
  <si>
    <t>X</t>
  </si>
  <si>
    <t>WA Long Term Care Insurance</t>
  </si>
  <si>
    <t>Refund WA Cares deductions from January paychecks</t>
  </si>
  <si>
    <t>Per Employee Summary for pay days that fall between 02/01/2022 and 02/28/2022</t>
  </si>
  <si>
    <t>Per Employee Summary for pay days that fall between 03/01/2022 and 03/31/2022</t>
  </si>
  <si>
    <t>Per Employee Summary for pay days that fall between 04/01/2022 and 04/30/2022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</si>
</sst>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rgb="FFA5A5A5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43" fontId="0" fillId="0" borderId="0" xfId="1" applyFont="1"/>
    <xf numFmtId="43" fontId="16" fillId="0" borderId="0" xfId="1" applyFont="1"/>
    <xf numFmtId="0" fontId="16" fillId="0" borderId="0" xfId="0" applyFont="1"/>
    <xf numFmtId="0" fontId="18" fillId="0" borderId="0" xfId="0" applyFont="1"/>
    <xf numFmtId="43" fontId="0" fillId="0" borderId="0" xfId="0" applyNumberFormat="1"/>
    <xf numFmtId="17" fontId="16" fillId="0" borderId="0" xfId="0" quotePrefix="1" applyNumberFormat="1" applyFont="1"/>
    <xf numFmtId="43" fontId="0" fillId="0" borderId="0" xfId="1" applyFont="1" applyBorder="1"/>
    <xf numFmtId="43" fontId="19" fillId="0" borderId="0" xfId="1" applyFont="1"/>
    <xf numFmtId="0" fontId="0" fillId="0" borderId="10" xfId="0" applyBorder="1"/>
    <xf numFmtId="0" fontId="0" fillId="0" borderId="0" xfId="0" applyFill="1"/>
    <xf numFmtId="0" fontId="0" fillId="0" borderId="0" xfId="0"/>
    <xf numFmtId="0" fontId="0" fillId="33" borderId="0" xfId="0" applyFill="1"/>
    <xf numFmtId="0" fontId="20" fillId="0" borderId="0" xfId="0" applyFont="1"/>
    <xf numFmtId="43" fontId="20" fillId="0" borderId="0" xfId="1" applyFont="1"/>
    <xf numFmtId="2" fontId="0" fillId="0" borderId="0" xfId="0" applyNumberFormat="1" applyFill="1"/>
    <xf numFmtId="43" fontId="0" fillId="0" borderId="0" xfId="0" applyNumberFormat="1" applyFill="1"/>
    <xf numFmtId="4" fontId="0" fillId="0" borderId="0" xfId="0" applyNumberFormat="1"/>
    <xf numFmtId="43" fontId="16" fillId="0" borderId="0" xfId="1" applyFont="1" applyBorder="1"/>
    <xf numFmtId="0" fontId="0" fillId="34" borderId="0" xfId="0" applyFill="1"/>
    <xf numFmtId="43" fontId="0" fillId="33" borderId="0" xfId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76200</xdr:rowOff>
    </xdr:from>
    <xdr:to>
      <xdr:col>1</xdr:col>
      <xdr:colOff>750570</xdr:colOff>
      <xdr:row>3</xdr:row>
      <xdr:rowOff>185420</xdr:rowOff>
    </xdr:to>
    <xdr:pic>
      <xdr:nvPicPr>
        <xdr:cNvPr id="3" name="Picture 2" descr="A picture containing accessory&#10;&#10;Description automatically generated">
          <a:extLst>
            <a:ext uri="{FF2B5EF4-FFF2-40B4-BE49-F238E27FC236}">
              <a16:creationId xmlns:a16="http://schemas.microsoft.com/office/drawing/2014/main" id="{C4FC9220-4878-40A5-8F85-CF9B752A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266950" y="76200"/>
          <a:ext cx="655320" cy="680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F429F-C345-4A43-873D-1A920D4800ED}">
  <dimension ref="A1:AS63"/>
  <sheetViews>
    <sheetView topLeftCell="A4" workbookViewId="0">
      <selection activeCell="C24" sqref="C24"/>
    </sheetView>
  </sheetViews>
  <sheetFormatPr defaultRowHeight="15" x14ac:dyDescent="0.25"/>
  <cols>
    <col min="1" max="1" width="74.85546875" bestFit="1" customWidth="1"/>
    <col min="2" max="2" width="10.5703125" bestFit="1" customWidth="1"/>
    <col min="3" max="3" width="21.28515625" style="11" customWidth="1"/>
    <col min="4" max="4" width="37" bestFit="1" customWidth="1"/>
    <col min="5" max="5" width="30.85546875" bestFit="1" customWidth="1"/>
    <col min="6" max="6" width="32.42578125" bestFit="1" customWidth="1"/>
    <col min="7" max="7" width="55.7109375" bestFit="1" customWidth="1"/>
    <col min="8" max="8" width="57.28515625" bestFit="1" customWidth="1"/>
    <col min="9" max="9" width="31.85546875" bestFit="1" customWidth="1"/>
    <col min="10" max="10" width="33.42578125" bestFit="1" customWidth="1"/>
    <col min="11" max="11" width="31.85546875" bestFit="1" customWidth="1"/>
    <col min="12" max="12" width="33.42578125" bestFit="1" customWidth="1"/>
    <col min="13" max="13" width="30.85546875" bestFit="1" customWidth="1"/>
    <col min="14" max="14" width="32.42578125" bestFit="1" customWidth="1"/>
    <col min="15" max="15" width="38.28515625" bestFit="1" customWidth="1"/>
    <col min="16" max="16" width="39.85546875" bestFit="1" customWidth="1"/>
    <col min="17" max="17" width="15.42578125" bestFit="1" customWidth="1"/>
    <col min="18" max="18" width="29.42578125" bestFit="1" customWidth="1"/>
    <col min="19" max="19" width="24.85546875" bestFit="1" customWidth="1"/>
    <col min="20" max="20" width="20.28515625" bestFit="1" customWidth="1"/>
    <col min="21" max="21" width="30.42578125" bestFit="1" customWidth="1"/>
    <col min="22" max="22" width="38.7109375" bestFit="1" customWidth="1"/>
    <col min="23" max="23" width="59.28515625" bestFit="1" customWidth="1"/>
    <col min="24" max="24" width="15" bestFit="1" customWidth="1"/>
    <col min="25" max="25" width="24.42578125" bestFit="1" customWidth="1"/>
    <col min="26" max="26" width="19.85546875" bestFit="1" customWidth="1"/>
    <col min="27" max="27" width="18" bestFit="1" customWidth="1"/>
    <col min="28" max="28" width="18.42578125" bestFit="1" customWidth="1"/>
    <col min="29" max="29" width="38.28515625" bestFit="1" customWidth="1"/>
    <col min="30" max="30" width="58.28515625" bestFit="1" customWidth="1"/>
    <col min="31" max="31" width="31.42578125" bestFit="1" customWidth="1"/>
    <col min="32" max="32" width="31.85546875" bestFit="1" customWidth="1"/>
    <col min="33" max="33" width="24.7109375" bestFit="1" customWidth="1"/>
    <col min="34" max="34" width="9" bestFit="1" customWidth="1"/>
    <col min="35" max="35" width="15" bestFit="1" customWidth="1"/>
    <col min="36" max="36" width="24.42578125" bestFit="1" customWidth="1"/>
    <col min="37" max="37" width="19.85546875" bestFit="1" customWidth="1"/>
    <col min="38" max="38" width="18" bestFit="1" customWidth="1"/>
    <col min="39" max="39" width="18.42578125" bestFit="1" customWidth="1"/>
    <col min="40" max="40" width="38.28515625" bestFit="1" customWidth="1"/>
    <col min="41" max="41" width="58.28515625" bestFit="1" customWidth="1"/>
    <col min="42" max="42" width="31.42578125" bestFit="1" customWidth="1"/>
    <col min="43" max="43" width="31.85546875" bestFit="1" customWidth="1"/>
    <col min="44" max="44" width="24.7109375" bestFit="1" customWidth="1"/>
    <col min="45" max="45" width="8" bestFit="1" customWidth="1"/>
  </cols>
  <sheetData>
    <row r="1" spans="1:45" x14ac:dyDescent="0.25">
      <c r="A1" s="11" t="s">
        <v>0</v>
      </c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</row>
    <row r="2" spans="1:45" x14ac:dyDescent="0.25">
      <c r="A2" s="11"/>
      <c r="B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</row>
    <row r="3" spans="1:45" x14ac:dyDescent="0.25">
      <c r="A3" s="11"/>
      <c r="B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</row>
    <row r="4" spans="1:45" x14ac:dyDescent="0.25">
      <c r="A4" s="11"/>
      <c r="B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</row>
    <row r="5" spans="1:45" x14ac:dyDescent="0.25">
      <c r="A5" s="11"/>
      <c r="B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45" x14ac:dyDescent="0.25">
      <c r="A6" s="11"/>
      <c r="B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</row>
    <row r="7" spans="1:45" x14ac:dyDescent="0.25">
      <c r="A7" s="11" t="s">
        <v>96</v>
      </c>
      <c r="B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</row>
    <row r="8" spans="1:45" x14ac:dyDescent="0.25">
      <c r="A8" s="11" t="s">
        <v>97</v>
      </c>
      <c r="B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45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38</v>
      </c>
      <c r="J9" s="11" t="s">
        <v>39</v>
      </c>
      <c r="K9" s="11" t="s">
        <v>44</v>
      </c>
      <c r="L9" s="11" t="s">
        <v>45</v>
      </c>
      <c r="M9" s="11" t="s">
        <v>40</v>
      </c>
      <c r="N9" s="11" t="s">
        <v>41</v>
      </c>
      <c r="O9" s="11" t="s">
        <v>35</v>
      </c>
      <c r="P9" s="11" t="s">
        <v>37</v>
      </c>
      <c r="Q9" s="11" t="s">
        <v>6</v>
      </c>
      <c r="R9" s="11" t="s">
        <v>7</v>
      </c>
      <c r="S9" s="11" t="s">
        <v>8</v>
      </c>
      <c r="T9" s="11" t="s">
        <v>9</v>
      </c>
      <c r="U9" s="11" t="s">
        <v>10</v>
      </c>
      <c r="V9" s="11" t="s">
        <v>11</v>
      </c>
      <c r="W9" s="11" t="s">
        <v>12</v>
      </c>
      <c r="X9" s="11" t="s">
        <v>13</v>
      </c>
      <c r="Y9" s="11" t="s">
        <v>14</v>
      </c>
      <c r="Z9" s="11" t="s">
        <v>15</v>
      </c>
      <c r="AA9" s="11" t="s">
        <v>16</v>
      </c>
      <c r="AB9" s="11" t="s">
        <v>17</v>
      </c>
      <c r="AC9" s="11" t="s">
        <v>18</v>
      </c>
      <c r="AD9" s="11" t="s">
        <v>19</v>
      </c>
      <c r="AE9" s="11" t="s">
        <v>98</v>
      </c>
      <c r="AF9" s="11" t="s">
        <v>99</v>
      </c>
      <c r="AG9" s="11" t="s">
        <v>20</v>
      </c>
      <c r="AH9" s="11" t="s">
        <v>21</v>
      </c>
      <c r="AI9" s="11" t="s">
        <v>13</v>
      </c>
      <c r="AJ9" s="11" t="s">
        <v>14</v>
      </c>
      <c r="AK9" s="11" t="s">
        <v>15</v>
      </c>
      <c r="AL9" s="11" t="s">
        <v>16</v>
      </c>
      <c r="AM9" s="11" t="s">
        <v>17</v>
      </c>
      <c r="AN9" s="11" t="s">
        <v>18</v>
      </c>
      <c r="AO9" s="11" t="s">
        <v>19</v>
      </c>
      <c r="AP9" s="11" t="s">
        <v>98</v>
      </c>
      <c r="AQ9" s="11" t="s">
        <v>99</v>
      </c>
      <c r="AR9" s="11" t="s">
        <v>20</v>
      </c>
      <c r="AS9" s="11" t="s">
        <v>21</v>
      </c>
    </row>
    <row r="10" spans="1:45" s="9" customFormat="1" x14ac:dyDescent="0.25">
      <c r="A10" s="11" t="s">
        <v>102</v>
      </c>
      <c r="B10" s="11" t="s">
        <v>103</v>
      </c>
      <c r="C10" s="11" t="s">
        <v>28</v>
      </c>
      <c r="D10" s="11">
        <v>4371.22</v>
      </c>
      <c r="E10" s="11">
        <v>371.56</v>
      </c>
      <c r="F10" s="11">
        <v>630.33000000000004</v>
      </c>
      <c r="G10" s="11">
        <v>0</v>
      </c>
      <c r="H10" s="11">
        <v>484</v>
      </c>
      <c r="I10" s="11"/>
      <c r="J10" s="11"/>
      <c r="K10" s="11"/>
      <c r="L10" s="11"/>
      <c r="M10" s="11"/>
      <c r="N10" s="11"/>
      <c r="O10" s="11"/>
      <c r="P10" s="11"/>
      <c r="Q10" s="11">
        <v>378.98</v>
      </c>
      <c r="R10" s="11">
        <v>19.010000000000002</v>
      </c>
      <c r="S10" s="11">
        <v>271.02</v>
      </c>
      <c r="T10" s="11">
        <v>63.38</v>
      </c>
      <c r="U10" s="11">
        <v>0</v>
      </c>
      <c r="V10" s="11">
        <v>14.5</v>
      </c>
      <c r="W10" s="11">
        <v>11.07</v>
      </c>
      <c r="X10" s="11">
        <v>420.46</v>
      </c>
      <c r="Y10" s="11">
        <v>271.02</v>
      </c>
      <c r="Z10" s="11">
        <v>63.38</v>
      </c>
      <c r="AA10" s="11">
        <v>57.7</v>
      </c>
      <c r="AB10" s="11">
        <v>0.88</v>
      </c>
      <c r="AC10" s="11">
        <v>27.48</v>
      </c>
      <c r="AD10" s="11">
        <v>0</v>
      </c>
      <c r="AE10" s="11"/>
      <c r="AF10" s="11"/>
      <c r="AG10" s="11">
        <v>0</v>
      </c>
      <c r="AH10" s="11">
        <v>3620.68</v>
      </c>
      <c r="AI10" s="11">
        <v>420.46</v>
      </c>
      <c r="AJ10" s="11">
        <v>271.02</v>
      </c>
      <c r="AK10" s="11">
        <v>63.38</v>
      </c>
      <c r="AL10" s="11">
        <v>57.7</v>
      </c>
      <c r="AM10" s="11">
        <v>0.88</v>
      </c>
      <c r="AN10" s="11">
        <v>27.48</v>
      </c>
      <c r="AO10" s="11">
        <v>0</v>
      </c>
      <c r="AP10" s="11"/>
      <c r="AQ10" s="11"/>
      <c r="AR10" s="11">
        <v>0</v>
      </c>
      <c r="AS10" s="11">
        <v>3620.68</v>
      </c>
    </row>
    <row r="11" spans="1:45" x14ac:dyDescent="0.25">
      <c r="A11" s="11" t="s">
        <v>104</v>
      </c>
      <c r="B11" s="11" t="s">
        <v>105</v>
      </c>
      <c r="C11" s="11" t="s">
        <v>28</v>
      </c>
      <c r="D11" s="11">
        <v>4456.41</v>
      </c>
      <c r="E11" s="11">
        <v>222.82</v>
      </c>
      <c r="F11" s="11">
        <v>642.61</v>
      </c>
      <c r="G11" s="11">
        <v>16.5</v>
      </c>
      <c r="H11" s="11">
        <v>484</v>
      </c>
      <c r="I11" s="11"/>
      <c r="J11" s="11"/>
      <c r="K11" s="11"/>
      <c r="L11" s="11"/>
      <c r="M11" s="11"/>
      <c r="N11" s="11"/>
      <c r="O11" s="11"/>
      <c r="P11" s="11"/>
      <c r="Q11" s="11">
        <v>568.04999999999995</v>
      </c>
      <c r="R11" s="11">
        <v>202.61</v>
      </c>
      <c r="S11" s="11">
        <v>275.27</v>
      </c>
      <c r="T11" s="11">
        <v>64.38</v>
      </c>
      <c r="U11" s="11">
        <v>0</v>
      </c>
      <c r="V11" s="11">
        <v>14.5</v>
      </c>
      <c r="W11" s="11">
        <v>11.29</v>
      </c>
      <c r="X11" s="11">
        <v>426.84</v>
      </c>
      <c r="Y11" s="11">
        <v>275.27</v>
      </c>
      <c r="Z11" s="11">
        <v>64.38</v>
      </c>
      <c r="AA11" s="11">
        <v>58.82</v>
      </c>
      <c r="AB11" s="11">
        <v>0.89</v>
      </c>
      <c r="AC11" s="11">
        <v>27.48</v>
      </c>
      <c r="AD11" s="11">
        <v>0</v>
      </c>
      <c r="AE11" s="11"/>
      <c r="AF11" s="11"/>
      <c r="AG11" s="11">
        <v>243.17</v>
      </c>
      <c r="AH11" s="11">
        <v>3649.04</v>
      </c>
      <c r="AI11" s="11">
        <v>426.84</v>
      </c>
      <c r="AJ11" s="11">
        <v>275.27</v>
      </c>
      <c r="AK11" s="11">
        <v>64.38</v>
      </c>
      <c r="AL11" s="11">
        <v>58.82</v>
      </c>
      <c r="AM11" s="11">
        <v>0.89</v>
      </c>
      <c r="AN11" s="11">
        <v>27.48</v>
      </c>
      <c r="AO11" s="11">
        <v>0</v>
      </c>
      <c r="AP11" s="11"/>
      <c r="AQ11" s="11"/>
      <c r="AR11" s="11">
        <v>243.17</v>
      </c>
      <c r="AS11" s="11">
        <v>3649.04</v>
      </c>
    </row>
    <row r="12" spans="1:45" x14ac:dyDescent="0.25">
      <c r="A12" s="11" t="s">
        <v>106</v>
      </c>
      <c r="B12" s="11" t="s">
        <v>107</v>
      </c>
      <c r="C12" s="11" t="s">
        <v>64</v>
      </c>
      <c r="D12" s="11">
        <v>3368.03</v>
      </c>
      <c r="E12" s="11"/>
      <c r="F12" s="11"/>
      <c r="G12" s="11">
        <v>16.5</v>
      </c>
      <c r="H12" s="11">
        <v>484</v>
      </c>
      <c r="I12" s="11">
        <v>261.36</v>
      </c>
      <c r="J12" s="11">
        <v>392.37</v>
      </c>
      <c r="K12" s="11"/>
      <c r="L12" s="11"/>
      <c r="M12" s="11"/>
      <c r="N12" s="11"/>
      <c r="O12" s="11"/>
      <c r="P12" s="11"/>
      <c r="Q12" s="11">
        <v>123.17</v>
      </c>
      <c r="R12" s="11">
        <v>46.28</v>
      </c>
      <c r="S12" s="11"/>
      <c r="T12" s="11">
        <v>48.59</v>
      </c>
      <c r="U12" s="11">
        <v>0</v>
      </c>
      <c r="V12" s="11">
        <v>19.77</v>
      </c>
      <c r="W12" s="11">
        <v>8.5299999999999994</v>
      </c>
      <c r="X12" s="11">
        <v>131.07</v>
      </c>
      <c r="Y12" s="11"/>
      <c r="Z12" s="11">
        <v>48.59</v>
      </c>
      <c r="AA12" s="11">
        <v>44.46</v>
      </c>
      <c r="AB12" s="11">
        <v>0.67</v>
      </c>
      <c r="AC12" s="11">
        <v>37.35</v>
      </c>
      <c r="AD12" s="11">
        <v>0</v>
      </c>
      <c r="AE12" s="11"/>
      <c r="AF12" s="11"/>
      <c r="AG12" s="11">
        <v>49</v>
      </c>
      <c r="AH12" s="11">
        <v>2967</v>
      </c>
      <c r="AI12" s="11">
        <v>131.07</v>
      </c>
      <c r="AJ12" s="11"/>
      <c r="AK12" s="11">
        <v>48.59</v>
      </c>
      <c r="AL12" s="11">
        <v>44.46</v>
      </c>
      <c r="AM12" s="11">
        <v>0.67</v>
      </c>
      <c r="AN12" s="11">
        <v>37.35</v>
      </c>
      <c r="AO12" s="11">
        <v>0</v>
      </c>
      <c r="AP12" s="11"/>
      <c r="AQ12" s="11"/>
      <c r="AR12" s="11">
        <v>49</v>
      </c>
      <c r="AS12" s="11">
        <v>2967</v>
      </c>
    </row>
    <row r="13" spans="1:45" x14ac:dyDescent="0.25">
      <c r="A13" s="11" t="s">
        <v>108</v>
      </c>
      <c r="B13" s="11" t="s">
        <v>109</v>
      </c>
      <c r="C13" s="11" t="s">
        <v>62</v>
      </c>
      <c r="D13" s="11">
        <v>3013.19</v>
      </c>
      <c r="E13" s="11"/>
      <c r="F13" s="11"/>
      <c r="G13" s="11">
        <v>16.5</v>
      </c>
      <c r="H13" s="11">
        <v>484</v>
      </c>
      <c r="I13" s="11">
        <v>233.82</v>
      </c>
      <c r="J13" s="11">
        <v>351.03</v>
      </c>
      <c r="K13" s="11"/>
      <c r="L13" s="11"/>
      <c r="M13" s="11"/>
      <c r="N13" s="11"/>
      <c r="O13" s="11"/>
      <c r="P13" s="11"/>
      <c r="Q13" s="11">
        <v>201.26</v>
      </c>
      <c r="R13" s="11">
        <v>121.92</v>
      </c>
      <c r="S13" s="11"/>
      <c r="T13" s="11">
        <v>43.45</v>
      </c>
      <c r="U13" s="11">
        <v>0</v>
      </c>
      <c r="V13" s="11">
        <v>28.27</v>
      </c>
      <c r="W13" s="11">
        <v>7.62</v>
      </c>
      <c r="X13" s="11">
        <v>172.69</v>
      </c>
      <c r="Y13" s="11"/>
      <c r="Z13" s="11">
        <v>43.45</v>
      </c>
      <c r="AA13" s="11">
        <v>39.78</v>
      </c>
      <c r="AB13" s="11">
        <v>0.6</v>
      </c>
      <c r="AC13" s="11">
        <v>88.86</v>
      </c>
      <c r="AD13" s="11">
        <v>0</v>
      </c>
      <c r="AE13" s="11"/>
      <c r="AF13" s="11"/>
      <c r="AG13" s="11">
        <v>0</v>
      </c>
      <c r="AH13" s="11">
        <v>2561.61</v>
      </c>
      <c r="AI13" s="11">
        <v>172.69</v>
      </c>
      <c r="AJ13" s="11"/>
      <c r="AK13" s="11">
        <v>43.45</v>
      </c>
      <c r="AL13" s="11">
        <v>39.78</v>
      </c>
      <c r="AM13" s="11">
        <v>0.6</v>
      </c>
      <c r="AN13" s="11">
        <v>88.86</v>
      </c>
      <c r="AO13" s="11">
        <v>0</v>
      </c>
      <c r="AP13" s="11"/>
      <c r="AQ13" s="11"/>
      <c r="AR13" s="11">
        <v>0</v>
      </c>
      <c r="AS13" s="11">
        <v>2561.61</v>
      </c>
    </row>
    <row r="14" spans="1:45" x14ac:dyDescent="0.25">
      <c r="A14" s="11" t="s">
        <v>110</v>
      </c>
      <c r="B14" s="11" t="s">
        <v>111</v>
      </c>
      <c r="C14" s="11" t="s">
        <v>28</v>
      </c>
      <c r="D14" s="11">
        <v>0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>
        <v>0</v>
      </c>
      <c r="R14" s="11"/>
      <c r="S14" s="11"/>
      <c r="T14" s="11"/>
      <c r="U14" s="11"/>
      <c r="V14" s="11"/>
      <c r="W14" s="11"/>
      <c r="X14" s="11">
        <v>-0.01</v>
      </c>
      <c r="Y14" s="11"/>
      <c r="Z14" s="11"/>
      <c r="AA14" s="11"/>
      <c r="AB14" s="11"/>
      <c r="AC14" s="11">
        <v>-0.01</v>
      </c>
      <c r="AD14" s="11"/>
      <c r="AE14" s="11"/>
      <c r="AF14" s="11"/>
      <c r="AG14" s="11">
        <v>0</v>
      </c>
      <c r="AH14" s="11">
        <v>0</v>
      </c>
      <c r="AI14" s="11">
        <v>-0.01</v>
      </c>
      <c r="AJ14" s="11"/>
      <c r="AK14" s="11"/>
      <c r="AL14" s="11"/>
      <c r="AM14" s="11"/>
      <c r="AN14" s="11">
        <v>-0.01</v>
      </c>
      <c r="AO14" s="11"/>
      <c r="AP14" s="11"/>
      <c r="AQ14" s="11"/>
      <c r="AR14" s="11">
        <v>0</v>
      </c>
      <c r="AS14" s="11">
        <v>0</v>
      </c>
    </row>
    <row r="15" spans="1:45" x14ac:dyDescent="0.25">
      <c r="A15" s="11" t="s">
        <v>112</v>
      </c>
      <c r="B15" s="11" t="s">
        <v>113</v>
      </c>
      <c r="C15" s="11" t="s">
        <v>26</v>
      </c>
      <c r="D15" s="11">
        <v>1680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>
        <v>204.51</v>
      </c>
      <c r="R15" s="11">
        <v>67.069999999999993</v>
      </c>
      <c r="S15" s="11">
        <v>104.16</v>
      </c>
      <c r="T15" s="11">
        <v>24.36</v>
      </c>
      <c r="U15" s="11">
        <v>0</v>
      </c>
      <c r="V15" s="11">
        <v>4.66</v>
      </c>
      <c r="W15" s="11">
        <v>4.26</v>
      </c>
      <c r="X15" s="11">
        <v>159.82</v>
      </c>
      <c r="Y15" s="11">
        <v>104.16</v>
      </c>
      <c r="Z15" s="11">
        <v>24.36</v>
      </c>
      <c r="AA15" s="11">
        <v>22.17</v>
      </c>
      <c r="AB15" s="11">
        <v>0.33</v>
      </c>
      <c r="AC15" s="11">
        <v>8.8000000000000007</v>
      </c>
      <c r="AD15" s="11">
        <v>0</v>
      </c>
      <c r="AE15" s="11"/>
      <c r="AF15" s="11"/>
      <c r="AG15" s="11">
        <v>0</v>
      </c>
      <c r="AH15" s="11">
        <v>1475.49</v>
      </c>
      <c r="AI15" s="11">
        <v>159.82</v>
      </c>
      <c r="AJ15" s="11">
        <v>104.16</v>
      </c>
      <c r="AK15" s="11">
        <v>24.36</v>
      </c>
      <c r="AL15" s="11">
        <v>22.17</v>
      </c>
      <c r="AM15" s="11">
        <v>0.33</v>
      </c>
      <c r="AN15" s="11">
        <v>8.8000000000000007</v>
      </c>
      <c r="AO15" s="11">
        <v>0</v>
      </c>
      <c r="AP15" s="11"/>
      <c r="AQ15" s="11"/>
      <c r="AR15" s="11">
        <v>0</v>
      </c>
      <c r="AS15" s="11">
        <v>1475.49</v>
      </c>
    </row>
    <row r="16" spans="1:45" x14ac:dyDescent="0.25">
      <c r="A16" s="11" t="s">
        <v>114</v>
      </c>
      <c r="B16" s="11" t="s">
        <v>115</v>
      </c>
      <c r="C16" s="11" t="s">
        <v>64</v>
      </c>
      <c r="D16" s="11">
        <v>3120.98</v>
      </c>
      <c r="E16" s="11"/>
      <c r="F16" s="11"/>
      <c r="G16" s="11">
        <v>16.5</v>
      </c>
      <c r="H16" s="11">
        <v>484</v>
      </c>
      <c r="I16" s="11"/>
      <c r="J16" s="11"/>
      <c r="K16" s="11">
        <v>156.05000000000001</v>
      </c>
      <c r="L16" s="11">
        <v>363.59</v>
      </c>
      <c r="M16" s="11"/>
      <c r="N16" s="11"/>
      <c r="O16" s="11"/>
      <c r="P16" s="11"/>
      <c r="Q16" s="11">
        <v>283.57</v>
      </c>
      <c r="R16" s="11">
        <v>211.73</v>
      </c>
      <c r="S16" s="11"/>
      <c r="T16" s="11">
        <v>45.02</v>
      </c>
      <c r="U16" s="11">
        <v>0</v>
      </c>
      <c r="V16" s="11">
        <v>18.920000000000002</v>
      </c>
      <c r="W16" s="11">
        <v>7.9</v>
      </c>
      <c r="X16" s="11">
        <v>122.56</v>
      </c>
      <c r="Y16" s="11"/>
      <c r="Z16" s="11">
        <v>45.02</v>
      </c>
      <c r="AA16" s="11">
        <v>41.19</v>
      </c>
      <c r="AB16" s="11">
        <v>0.63</v>
      </c>
      <c r="AC16" s="11">
        <v>35.72</v>
      </c>
      <c r="AD16" s="11">
        <v>0</v>
      </c>
      <c r="AE16" s="11"/>
      <c r="AF16" s="11"/>
      <c r="AG16" s="11">
        <v>0</v>
      </c>
      <c r="AH16" s="11">
        <v>2664.86</v>
      </c>
      <c r="AI16" s="11">
        <v>122.56</v>
      </c>
      <c r="AJ16" s="11"/>
      <c r="AK16" s="11">
        <v>45.02</v>
      </c>
      <c r="AL16" s="11">
        <v>41.19</v>
      </c>
      <c r="AM16" s="11">
        <v>0.63</v>
      </c>
      <c r="AN16" s="11">
        <v>35.72</v>
      </c>
      <c r="AO16" s="11">
        <v>0</v>
      </c>
      <c r="AP16" s="11"/>
      <c r="AQ16" s="11"/>
      <c r="AR16" s="11">
        <v>0</v>
      </c>
      <c r="AS16" s="11">
        <v>2664.86</v>
      </c>
    </row>
    <row r="17" spans="1:45" x14ac:dyDescent="0.25">
      <c r="A17" s="11" t="s">
        <v>116</v>
      </c>
      <c r="B17" s="11" t="s">
        <v>117</v>
      </c>
      <c r="C17" s="11" t="s">
        <v>63</v>
      </c>
      <c r="D17" s="11">
        <v>5778.03</v>
      </c>
      <c r="E17" s="11"/>
      <c r="F17" s="11"/>
      <c r="G17" s="11">
        <v>18.5</v>
      </c>
      <c r="H17" s="11">
        <v>484</v>
      </c>
      <c r="I17" s="11"/>
      <c r="J17" s="11"/>
      <c r="K17" s="11"/>
      <c r="L17" s="11"/>
      <c r="M17" s="11">
        <v>465.13</v>
      </c>
      <c r="N17" s="11">
        <v>833.19</v>
      </c>
      <c r="O17" s="11"/>
      <c r="P17" s="11"/>
      <c r="Q17" s="11">
        <v>908.25</v>
      </c>
      <c r="R17" s="11">
        <v>438.5</v>
      </c>
      <c r="S17" s="11">
        <v>357.09</v>
      </c>
      <c r="T17" s="11">
        <v>83.52</v>
      </c>
      <c r="U17" s="11">
        <v>0</v>
      </c>
      <c r="V17" s="11">
        <v>14.5</v>
      </c>
      <c r="W17" s="11">
        <v>14.64</v>
      </c>
      <c r="X17" s="11">
        <v>545.53</v>
      </c>
      <c r="Y17" s="11">
        <v>357.09</v>
      </c>
      <c r="Z17" s="11">
        <v>83.52</v>
      </c>
      <c r="AA17" s="11">
        <v>76.27</v>
      </c>
      <c r="AB17" s="11">
        <v>1.1599999999999999</v>
      </c>
      <c r="AC17" s="11">
        <v>27.49</v>
      </c>
      <c r="AD17" s="11">
        <v>0</v>
      </c>
      <c r="AE17" s="11"/>
      <c r="AF17" s="11"/>
      <c r="AG17" s="11">
        <v>0</v>
      </c>
      <c r="AH17" s="11">
        <v>4386.1499999999996</v>
      </c>
      <c r="AI17" s="11">
        <v>545.53</v>
      </c>
      <c r="AJ17" s="11">
        <v>357.09</v>
      </c>
      <c r="AK17" s="11">
        <v>83.52</v>
      </c>
      <c r="AL17" s="11">
        <v>76.27</v>
      </c>
      <c r="AM17" s="11">
        <v>1.1599999999999999</v>
      </c>
      <c r="AN17" s="11">
        <v>27.49</v>
      </c>
      <c r="AO17" s="11">
        <v>0</v>
      </c>
      <c r="AP17" s="11"/>
      <c r="AQ17" s="11"/>
      <c r="AR17" s="11">
        <v>0</v>
      </c>
      <c r="AS17" s="11">
        <v>4386.1499999999996</v>
      </c>
    </row>
    <row r="18" spans="1:45" x14ac:dyDescent="0.25">
      <c r="A18" s="11" t="s">
        <v>116</v>
      </c>
      <c r="B18" s="11" t="s">
        <v>118</v>
      </c>
      <c r="C18" s="11" t="s">
        <v>64</v>
      </c>
      <c r="D18" s="11">
        <v>3287.92</v>
      </c>
      <c r="E18" s="11"/>
      <c r="F18" s="11"/>
      <c r="G18" s="11">
        <v>10.5</v>
      </c>
      <c r="H18" s="11">
        <v>484</v>
      </c>
      <c r="I18" s="11">
        <v>255.14</v>
      </c>
      <c r="J18" s="11">
        <v>383.05</v>
      </c>
      <c r="K18" s="11"/>
      <c r="L18" s="11"/>
      <c r="M18" s="11"/>
      <c r="N18" s="11"/>
      <c r="O18" s="11"/>
      <c r="P18" s="11"/>
      <c r="Q18" s="11">
        <v>361.55</v>
      </c>
      <c r="R18" s="11">
        <v>286</v>
      </c>
      <c r="S18" s="11"/>
      <c r="T18" s="11">
        <v>47.52</v>
      </c>
      <c r="U18" s="11">
        <v>0</v>
      </c>
      <c r="V18" s="11">
        <v>19.71</v>
      </c>
      <c r="W18" s="11">
        <v>8.32</v>
      </c>
      <c r="X18" s="11">
        <v>128.91</v>
      </c>
      <c r="Y18" s="11"/>
      <c r="Z18" s="11">
        <v>47.52</v>
      </c>
      <c r="AA18" s="11">
        <v>43.4</v>
      </c>
      <c r="AB18" s="11">
        <v>0.66</v>
      </c>
      <c r="AC18" s="11">
        <v>37.33</v>
      </c>
      <c r="AD18" s="11">
        <v>0</v>
      </c>
      <c r="AE18" s="11"/>
      <c r="AF18" s="11"/>
      <c r="AG18" s="11">
        <v>0</v>
      </c>
      <c r="AH18" s="11">
        <v>2660.73</v>
      </c>
      <c r="AI18" s="11">
        <v>128.91</v>
      </c>
      <c r="AJ18" s="11"/>
      <c r="AK18" s="11">
        <v>47.52</v>
      </c>
      <c r="AL18" s="11">
        <v>43.4</v>
      </c>
      <c r="AM18" s="11">
        <v>0.66</v>
      </c>
      <c r="AN18" s="11">
        <v>37.33</v>
      </c>
      <c r="AO18" s="11">
        <v>0</v>
      </c>
      <c r="AP18" s="11"/>
      <c r="AQ18" s="11"/>
      <c r="AR18" s="11">
        <v>0</v>
      </c>
      <c r="AS18" s="11">
        <v>2660.73</v>
      </c>
    </row>
    <row r="19" spans="1:45" s="11" customFormat="1" x14ac:dyDescent="0.25">
      <c r="A19" s="11" t="s">
        <v>119</v>
      </c>
      <c r="B19" s="11" t="s">
        <v>120</v>
      </c>
      <c r="C19" s="11" t="s">
        <v>28</v>
      </c>
      <c r="D19" s="11">
        <v>4674.46</v>
      </c>
      <c r="M19" s="11">
        <v>376.29</v>
      </c>
      <c r="N19" s="11">
        <v>674.06</v>
      </c>
      <c r="Q19" s="11">
        <v>766.38</v>
      </c>
      <c r="R19" s="11">
        <v>382.44</v>
      </c>
      <c r="S19" s="11">
        <v>289.82</v>
      </c>
      <c r="T19" s="11">
        <v>67.78</v>
      </c>
      <c r="U19" s="11">
        <v>0</v>
      </c>
      <c r="V19" s="11">
        <v>14.5</v>
      </c>
      <c r="W19" s="11">
        <v>11.84</v>
      </c>
      <c r="X19" s="11">
        <v>447.71</v>
      </c>
      <c r="Y19" s="11">
        <v>289.82</v>
      </c>
      <c r="Z19" s="11">
        <v>67.78</v>
      </c>
      <c r="AA19" s="11">
        <v>61.7</v>
      </c>
      <c r="AB19" s="11">
        <v>0.93</v>
      </c>
      <c r="AC19" s="11">
        <v>27.48</v>
      </c>
      <c r="AD19" s="11">
        <v>0</v>
      </c>
      <c r="AG19" s="11">
        <v>0</v>
      </c>
      <c r="AH19" s="11">
        <v>3531.79</v>
      </c>
      <c r="AI19" s="11">
        <v>447.71</v>
      </c>
      <c r="AJ19" s="11">
        <v>289.82</v>
      </c>
      <c r="AK19" s="11">
        <v>67.78</v>
      </c>
      <c r="AL19" s="11">
        <v>61.7</v>
      </c>
      <c r="AM19" s="11">
        <v>0.93</v>
      </c>
      <c r="AN19" s="11">
        <v>27.48</v>
      </c>
      <c r="AO19" s="11">
        <v>0</v>
      </c>
      <c r="AR19" s="11">
        <v>0</v>
      </c>
      <c r="AS19" s="11">
        <v>3531.79</v>
      </c>
    </row>
    <row r="20" spans="1:45" s="11" customFormat="1" x14ac:dyDescent="0.25">
      <c r="A20" s="11" t="s">
        <v>121</v>
      </c>
      <c r="B20" s="11" t="s">
        <v>122</v>
      </c>
      <c r="C20" s="11" t="s">
        <v>27</v>
      </c>
      <c r="D20" s="11">
        <v>7166.68</v>
      </c>
      <c r="G20" s="11">
        <v>79.5</v>
      </c>
      <c r="H20" s="11">
        <v>484</v>
      </c>
      <c r="M20" s="11">
        <v>576.91</v>
      </c>
      <c r="N20" s="11">
        <v>1033.44</v>
      </c>
      <c r="O20" s="11">
        <v>31</v>
      </c>
      <c r="P20" s="11">
        <v>0</v>
      </c>
      <c r="Q20" s="11">
        <v>1427.45</v>
      </c>
      <c r="R20" s="11">
        <v>847.88</v>
      </c>
      <c r="S20" s="11">
        <v>439.41</v>
      </c>
      <c r="T20" s="11">
        <v>102.77</v>
      </c>
      <c r="U20" s="11">
        <v>0</v>
      </c>
      <c r="V20" s="11">
        <v>19.239999999999998</v>
      </c>
      <c r="W20" s="11">
        <v>18.149999999999999</v>
      </c>
      <c r="X20" s="11">
        <v>578.48</v>
      </c>
      <c r="Y20" s="11">
        <v>439.41</v>
      </c>
      <c r="Z20" s="11">
        <v>102.77</v>
      </c>
      <c r="AA20" s="11">
        <v>0</v>
      </c>
      <c r="AB20" s="11">
        <v>0</v>
      </c>
      <c r="AC20" s="11">
        <v>36.299999999999997</v>
      </c>
      <c r="AD20" s="11">
        <v>0</v>
      </c>
      <c r="AG20" s="11">
        <v>185.64</v>
      </c>
      <c r="AH20" s="11">
        <v>5051.82</v>
      </c>
      <c r="AI20" s="11">
        <v>578.48</v>
      </c>
      <c r="AJ20" s="11">
        <v>439.41</v>
      </c>
      <c r="AK20" s="11">
        <v>102.77</v>
      </c>
      <c r="AL20" s="11">
        <v>0</v>
      </c>
      <c r="AM20" s="11">
        <v>0</v>
      </c>
      <c r="AN20" s="11">
        <v>36.299999999999997</v>
      </c>
      <c r="AO20" s="11">
        <v>0</v>
      </c>
      <c r="AR20" s="11">
        <v>185.64</v>
      </c>
      <c r="AS20" s="11">
        <v>5051.82</v>
      </c>
    </row>
    <row r="21" spans="1:45" s="11" customFormat="1" x14ac:dyDescent="0.25">
      <c r="A21" s="11" t="s">
        <v>123</v>
      </c>
      <c r="B21" s="11" t="s">
        <v>124</v>
      </c>
      <c r="C21" s="11" t="s">
        <v>26</v>
      </c>
      <c r="D21" s="11">
        <v>3986.46</v>
      </c>
      <c r="G21" s="11">
        <v>79.5</v>
      </c>
      <c r="H21" s="11">
        <v>484</v>
      </c>
      <c r="I21" s="11">
        <v>309.35000000000002</v>
      </c>
      <c r="J21" s="11">
        <v>464.42</v>
      </c>
      <c r="Q21" s="11">
        <v>96.55</v>
      </c>
      <c r="R21" s="11">
        <v>10.6</v>
      </c>
      <c r="T21" s="11">
        <v>56.65</v>
      </c>
      <c r="U21" s="11">
        <v>0</v>
      </c>
      <c r="V21" s="11">
        <v>19.2</v>
      </c>
      <c r="W21" s="11">
        <v>10.1</v>
      </c>
      <c r="X21" s="11">
        <v>146.32</v>
      </c>
      <c r="Z21" s="11">
        <v>56.65</v>
      </c>
      <c r="AA21" s="11">
        <v>52.63</v>
      </c>
      <c r="AB21" s="11">
        <v>0.8</v>
      </c>
      <c r="AC21" s="11">
        <v>36.24</v>
      </c>
      <c r="AD21" s="11">
        <v>0</v>
      </c>
      <c r="AG21" s="11">
        <v>0</v>
      </c>
      <c r="AH21" s="11">
        <v>3501.06</v>
      </c>
      <c r="AI21" s="11">
        <v>146.32</v>
      </c>
      <c r="AK21" s="11">
        <v>56.65</v>
      </c>
      <c r="AL21" s="11">
        <v>52.63</v>
      </c>
      <c r="AM21" s="11">
        <v>0.8</v>
      </c>
      <c r="AN21" s="11">
        <v>36.24</v>
      </c>
      <c r="AO21" s="11">
        <v>0</v>
      </c>
      <c r="AR21" s="11">
        <v>0</v>
      </c>
      <c r="AS21" s="11">
        <v>3501.06</v>
      </c>
    </row>
    <row r="22" spans="1:45" s="11" customFormat="1" x14ac:dyDescent="0.25">
      <c r="A22" s="11" t="s">
        <v>125</v>
      </c>
      <c r="B22" s="11" t="s">
        <v>126</v>
      </c>
      <c r="C22" s="11" t="s">
        <v>28</v>
      </c>
      <c r="D22" s="11">
        <v>5485.72</v>
      </c>
      <c r="M22" s="11">
        <v>441.6</v>
      </c>
      <c r="N22" s="11">
        <v>791.04</v>
      </c>
      <c r="Q22" s="11">
        <v>448.05</v>
      </c>
      <c r="R22" s="11">
        <v>0</v>
      </c>
      <c r="S22" s="11">
        <v>340.12</v>
      </c>
      <c r="T22" s="11">
        <v>79.540000000000006</v>
      </c>
      <c r="U22" s="11">
        <v>0</v>
      </c>
      <c r="V22" s="11">
        <v>14.5</v>
      </c>
      <c r="W22" s="11">
        <v>13.89</v>
      </c>
      <c r="X22" s="11">
        <v>520.65</v>
      </c>
      <c r="Y22" s="11">
        <v>340.12</v>
      </c>
      <c r="Z22" s="11">
        <v>79.540000000000006</v>
      </c>
      <c r="AA22" s="11">
        <v>72.41</v>
      </c>
      <c r="AB22" s="11">
        <v>1.1000000000000001</v>
      </c>
      <c r="AC22" s="11">
        <v>27.48</v>
      </c>
      <c r="AD22" s="11">
        <v>0</v>
      </c>
      <c r="AG22" s="11">
        <v>0</v>
      </c>
      <c r="AH22" s="11">
        <v>4596.07</v>
      </c>
      <c r="AI22" s="11">
        <v>520.65</v>
      </c>
      <c r="AJ22" s="11">
        <v>340.12</v>
      </c>
      <c r="AK22" s="11">
        <v>79.540000000000006</v>
      </c>
      <c r="AL22" s="11">
        <v>72.41</v>
      </c>
      <c r="AM22" s="11">
        <v>1.1000000000000001</v>
      </c>
      <c r="AN22" s="11">
        <v>27.48</v>
      </c>
      <c r="AO22" s="11">
        <v>0</v>
      </c>
      <c r="AR22" s="11">
        <v>0</v>
      </c>
      <c r="AS22" s="11">
        <v>4596.07</v>
      </c>
    </row>
    <row r="23" spans="1:45" s="11" customFormat="1" x14ac:dyDescent="0.25">
      <c r="A23" s="11" t="s">
        <v>127</v>
      </c>
      <c r="B23" s="11" t="s">
        <v>128</v>
      </c>
      <c r="C23" s="11" t="s">
        <v>27</v>
      </c>
      <c r="D23" s="11">
        <v>7166.68</v>
      </c>
      <c r="E23" s="11">
        <v>430</v>
      </c>
      <c r="F23" s="11">
        <v>1033.44</v>
      </c>
      <c r="G23" s="11">
        <v>16.5</v>
      </c>
      <c r="H23" s="11">
        <v>484</v>
      </c>
      <c r="O23" s="11">
        <v>13.67</v>
      </c>
      <c r="P23" s="11">
        <v>0</v>
      </c>
      <c r="Q23" s="11">
        <v>2106.64</v>
      </c>
      <c r="R23" s="11">
        <v>1522.26</v>
      </c>
      <c r="S23" s="11">
        <v>443.31</v>
      </c>
      <c r="T23" s="11">
        <v>103.68</v>
      </c>
      <c r="U23" s="11">
        <v>0</v>
      </c>
      <c r="V23" s="11">
        <v>19.239999999999998</v>
      </c>
      <c r="W23" s="11">
        <v>18.149999999999999</v>
      </c>
      <c r="X23" s="11">
        <v>583.29</v>
      </c>
      <c r="Y23" s="11">
        <v>443.31</v>
      </c>
      <c r="Z23" s="11">
        <v>103.68</v>
      </c>
      <c r="AA23" s="11">
        <v>0</v>
      </c>
      <c r="AB23" s="11">
        <v>0</v>
      </c>
      <c r="AC23" s="11">
        <v>36.299999999999997</v>
      </c>
      <c r="AD23" s="11">
        <v>0</v>
      </c>
      <c r="AG23" s="11">
        <v>0</v>
      </c>
      <c r="AH23" s="11">
        <v>4599.87</v>
      </c>
      <c r="AI23" s="11">
        <v>583.29</v>
      </c>
      <c r="AJ23" s="11">
        <v>443.31</v>
      </c>
      <c r="AK23" s="11">
        <v>103.68</v>
      </c>
      <c r="AL23" s="11">
        <v>0</v>
      </c>
      <c r="AM23" s="11">
        <v>0</v>
      </c>
      <c r="AN23" s="11">
        <v>36.299999999999997</v>
      </c>
      <c r="AO23" s="11">
        <v>0</v>
      </c>
      <c r="AR23" s="11">
        <v>0</v>
      </c>
      <c r="AS23" s="11">
        <v>4599.87</v>
      </c>
    </row>
    <row r="24" spans="1:45" s="11" customFormat="1" x14ac:dyDescent="0.25">
      <c r="A24" s="11" t="s">
        <v>129</v>
      </c>
      <c r="B24" s="11" t="s">
        <v>130</v>
      </c>
      <c r="C24" s="11" t="s">
        <v>64</v>
      </c>
      <c r="D24" s="11">
        <v>2567.38</v>
      </c>
      <c r="G24" s="11">
        <v>16.5</v>
      </c>
      <c r="H24" s="11">
        <v>484</v>
      </c>
      <c r="K24" s="11">
        <v>128.37</v>
      </c>
      <c r="L24" s="11">
        <v>299.10000000000002</v>
      </c>
      <c r="Q24" s="11">
        <v>207.49</v>
      </c>
      <c r="R24" s="11">
        <v>148.62</v>
      </c>
      <c r="T24" s="11">
        <v>36.99</v>
      </c>
      <c r="U24" s="11">
        <v>0</v>
      </c>
      <c r="V24" s="11">
        <v>15.38</v>
      </c>
      <c r="W24" s="11">
        <v>6.5</v>
      </c>
      <c r="X24" s="11">
        <v>100.41</v>
      </c>
      <c r="Z24" s="11">
        <v>36.99</v>
      </c>
      <c r="AA24" s="11">
        <v>33.880000000000003</v>
      </c>
      <c r="AB24" s="11">
        <v>0.52</v>
      </c>
      <c r="AC24" s="11">
        <v>29.02</v>
      </c>
      <c r="AD24" s="11">
        <v>0</v>
      </c>
      <c r="AG24" s="11">
        <v>0</v>
      </c>
      <c r="AH24" s="11">
        <v>2215.02</v>
      </c>
      <c r="AI24" s="11">
        <v>100.41</v>
      </c>
      <c r="AK24" s="11">
        <v>36.99</v>
      </c>
      <c r="AL24" s="11">
        <v>33.880000000000003</v>
      </c>
      <c r="AM24" s="11">
        <v>0.52</v>
      </c>
      <c r="AN24" s="11">
        <v>29.02</v>
      </c>
      <c r="AO24" s="11">
        <v>0</v>
      </c>
      <c r="AR24" s="11">
        <v>0</v>
      </c>
      <c r="AS24" s="11">
        <v>2215.02</v>
      </c>
    </row>
    <row r="25" spans="1:45" s="11" customFormat="1" x14ac:dyDescent="0.25">
      <c r="A25" s="11" t="s">
        <v>131</v>
      </c>
      <c r="B25" s="11" t="s">
        <v>132</v>
      </c>
      <c r="C25" s="11" t="s">
        <v>26</v>
      </c>
      <c r="D25" s="11">
        <v>0</v>
      </c>
      <c r="Q25" s="11">
        <v>0</v>
      </c>
      <c r="X25" s="11">
        <v>0.1</v>
      </c>
      <c r="AC25" s="11">
        <v>0.1</v>
      </c>
      <c r="AG25" s="11">
        <v>0</v>
      </c>
      <c r="AH25" s="11">
        <v>0</v>
      </c>
      <c r="AI25" s="11">
        <v>0.1</v>
      </c>
      <c r="AN25" s="11">
        <v>0.1</v>
      </c>
      <c r="AR25" s="11">
        <v>0</v>
      </c>
      <c r="AS25" s="11">
        <v>0</v>
      </c>
    </row>
    <row r="26" spans="1:45" s="11" customFormat="1" x14ac:dyDescent="0.25">
      <c r="A26" s="11" t="s">
        <v>100</v>
      </c>
      <c r="D26" s="11">
        <v>60123.16</v>
      </c>
      <c r="E26" s="11">
        <v>1024.3800000000001</v>
      </c>
      <c r="F26" s="11">
        <v>2306.38</v>
      </c>
      <c r="G26" s="11">
        <v>287</v>
      </c>
      <c r="H26" s="11">
        <v>5324</v>
      </c>
      <c r="I26" s="11">
        <v>1059.67</v>
      </c>
      <c r="J26" s="11">
        <v>1590.87</v>
      </c>
      <c r="K26" s="11">
        <v>284.42</v>
      </c>
      <c r="L26" s="11">
        <v>662.69</v>
      </c>
      <c r="M26" s="11">
        <v>1859.93</v>
      </c>
      <c r="N26" s="11">
        <v>3331.73</v>
      </c>
      <c r="O26" s="11">
        <v>44.67</v>
      </c>
      <c r="P26" s="11">
        <v>0</v>
      </c>
      <c r="Q26" s="11">
        <v>8081.9</v>
      </c>
      <c r="R26" s="11">
        <v>4304.92</v>
      </c>
      <c r="S26" s="11">
        <v>2520.1999999999998</v>
      </c>
      <c r="T26" s="11">
        <v>867.63</v>
      </c>
      <c r="U26" s="11">
        <v>0</v>
      </c>
      <c r="V26" s="11">
        <v>236.89</v>
      </c>
      <c r="W26" s="11">
        <v>152.26</v>
      </c>
      <c r="X26" s="11">
        <v>4484.84</v>
      </c>
      <c r="Y26" s="11">
        <v>2520.1999999999998</v>
      </c>
      <c r="Z26" s="11">
        <v>867.63</v>
      </c>
      <c r="AA26" s="11">
        <v>604.41</v>
      </c>
      <c r="AB26" s="11">
        <v>9.17</v>
      </c>
      <c r="AC26" s="11">
        <v>483.42</v>
      </c>
      <c r="AD26" s="11">
        <v>0</v>
      </c>
      <c r="AE26" s="11">
        <v>0.03</v>
      </c>
      <c r="AF26" s="11">
        <v>-0.02</v>
      </c>
      <c r="AG26" s="11">
        <v>477.81</v>
      </c>
      <c r="AH26" s="11">
        <v>47481.19</v>
      </c>
    </row>
    <row r="27" spans="1:45" x14ac:dyDescent="0.25">
      <c r="A27" s="11"/>
      <c r="B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45" x14ac:dyDescent="0.25">
      <c r="A28" s="11" t="s">
        <v>4</v>
      </c>
      <c r="B28" s="11"/>
      <c r="C28" s="11" t="s">
        <v>29</v>
      </c>
      <c r="D28" s="11" t="s">
        <v>30</v>
      </c>
      <c r="E28" s="11">
        <f>IFERROR(INDEX($A$9:$AS$27, 18, MATCH(A28, $A$9:$AS$9, 0)),0)</f>
        <v>287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45" x14ac:dyDescent="0.25">
      <c r="A29" s="11" t="s">
        <v>5</v>
      </c>
      <c r="B29" s="11"/>
      <c r="C29" s="11" t="s">
        <v>31</v>
      </c>
      <c r="D29" s="11" t="s">
        <v>30</v>
      </c>
      <c r="E29" s="11">
        <f t="shared" ref="E29:E62" si="0">IFERROR(INDEX($A$9:$AS$27, 18, MATCH(A29, $A$9:$AS$9, 0)),0)</f>
        <v>5324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45" x14ac:dyDescent="0.25">
      <c r="A30" s="11" t="s">
        <v>32</v>
      </c>
      <c r="B30" s="11"/>
      <c r="C30" s="11" t="s">
        <v>29</v>
      </c>
      <c r="D30" s="11" t="s">
        <v>33</v>
      </c>
      <c r="E30" s="11">
        <f t="shared" si="0"/>
        <v>1024.3800000000001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45" x14ac:dyDescent="0.25">
      <c r="A31" s="11" t="s">
        <v>34</v>
      </c>
      <c r="B31" s="11"/>
      <c r="C31" s="11" t="s">
        <v>31</v>
      </c>
      <c r="D31" s="11" t="s">
        <v>33</v>
      </c>
      <c r="E31" s="11">
        <f t="shared" si="0"/>
        <v>2306.38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</row>
    <row r="32" spans="1:45" x14ac:dyDescent="0.25">
      <c r="A32" s="11" t="s">
        <v>35</v>
      </c>
      <c r="B32" s="11"/>
      <c r="C32" s="11" t="s">
        <v>29</v>
      </c>
      <c r="D32" s="11" t="s">
        <v>36</v>
      </c>
      <c r="E32" s="11">
        <f t="shared" si="0"/>
        <v>44.67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</row>
    <row r="33" spans="1:27" x14ac:dyDescent="0.25">
      <c r="A33" s="11" t="s">
        <v>37</v>
      </c>
      <c r="B33" s="11"/>
      <c r="C33" s="11" t="s">
        <v>31</v>
      </c>
      <c r="D33" s="11" t="s">
        <v>36</v>
      </c>
      <c r="E33" s="11">
        <f t="shared" si="0"/>
        <v>0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</row>
    <row r="34" spans="1:27" x14ac:dyDescent="0.25">
      <c r="A34" s="11" t="s">
        <v>38</v>
      </c>
      <c r="B34" s="11"/>
      <c r="C34" s="11" t="s">
        <v>29</v>
      </c>
      <c r="D34" s="11" t="s">
        <v>33</v>
      </c>
      <c r="E34" s="11">
        <f t="shared" si="0"/>
        <v>1059.67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</row>
    <row r="35" spans="1:27" x14ac:dyDescent="0.25">
      <c r="A35" s="11" t="s">
        <v>39</v>
      </c>
      <c r="B35" s="11"/>
      <c r="C35" s="11" t="s">
        <v>31</v>
      </c>
      <c r="D35" s="11" t="s">
        <v>33</v>
      </c>
      <c r="E35" s="11">
        <f t="shared" si="0"/>
        <v>1590.87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27" x14ac:dyDescent="0.25">
      <c r="A36" s="11" t="s">
        <v>40</v>
      </c>
      <c r="B36" s="11"/>
      <c r="C36" s="11" t="s">
        <v>29</v>
      </c>
      <c r="D36" s="11" t="s">
        <v>33</v>
      </c>
      <c r="E36" s="11">
        <f t="shared" si="0"/>
        <v>1859.93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</row>
    <row r="37" spans="1:27" x14ac:dyDescent="0.25">
      <c r="A37" s="11" t="s">
        <v>41</v>
      </c>
      <c r="B37" s="11"/>
      <c r="C37" s="11" t="s">
        <v>31</v>
      </c>
      <c r="D37" s="11" t="s">
        <v>33</v>
      </c>
      <c r="E37" s="11">
        <f t="shared" si="0"/>
        <v>3331.73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</row>
    <row r="38" spans="1:27" x14ac:dyDescent="0.25">
      <c r="A38" s="11" t="s">
        <v>42</v>
      </c>
      <c r="B38" s="11"/>
      <c r="C38" s="11" t="s">
        <v>29</v>
      </c>
      <c r="D38" s="11" t="s">
        <v>43</v>
      </c>
      <c r="E38" s="11">
        <f t="shared" si="0"/>
        <v>0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</row>
    <row r="39" spans="1:27" x14ac:dyDescent="0.25">
      <c r="A39" s="11" t="s">
        <v>44</v>
      </c>
      <c r="B39" s="11"/>
      <c r="C39" s="11" t="s">
        <v>29</v>
      </c>
      <c r="D39" s="11" t="s">
        <v>33</v>
      </c>
      <c r="E39" s="11">
        <f t="shared" si="0"/>
        <v>284.42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</row>
    <row r="40" spans="1:27" x14ac:dyDescent="0.25">
      <c r="A40" s="11" t="s">
        <v>45</v>
      </c>
      <c r="B40" s="11"/>
      <c r="C40" s="11" t="s">
        <v>31</v>
      </c>
      <c r="D40" s="11" t="s">
        <v>33</v>
      </c>
      <c r="E40" s="11">
        <f t="shared" si="0"/>
        <v>662.69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</row>
    <row r="41" spans="1:27" x14ac:dyDescent="0.25">
      <c r="A41" s="11" t="s">
        <v>46</v>
      </c>
      <c r="B41" s="11"/>
      <c r="C41" s="11" t="s">
        <v>29</v>
      </c>
      <c r="D41" s="11" t="s">
        <v>43</v>
      </c>
      <c r="E41" s="11">
        <f t="shared" si="0"/>
        <v>0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</row>
    <row r="42" spans="1:27" x14ac:dyDescent="0.25">
      <c r="A42" s="11" t="s">
        <v>47</v>
      </c>
      <c r="B42" s="11"/>
      <c r="C42" s="11" t="s">
        <v>29</v>
      </c>
      <c r="D42" s="11" t="s">
        <v>43</v>
      </c>
      <c r="E42" s="11">
        <f t="shared" si="0"/>
        <v>0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27" x14ac:dyDescent="0.25">
      <c r="A43" s="11" t="s">
        <v>48</v>
      </c>
      <c r="B43" s="11"/>
      <c r="C43" s="11" t="s">
        <v>29</v>
      </c>
      <c r="D43" s="11" t="s">
        <v>49</v>
      </c>
      <c r="E43" s="11">
        <f t="shared" si="0"/>
        <v>0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</row>
    <row r="44" spans="1:27" x14ac:dyDescent="0.25">
      <c r="A44" s="11" t="s">
        <v>50</v>
      </c>
      <c r="B44" s="11"/>
      <c r="C44" s="11" t="s">
        <v>31</v>
      </c>
      <c r="D44" s="11" t="s">
        <v>49</v>
      </c>
      <c r="E44" s="11">
        <f t="shared" si="0"/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7" x14ac:dyDescent="0.25">
      <c r="A45" s="11" t="s">
        <v>6</v>
      </c>
      <c r="B45" s="11"/>
      <c r="C45" s="11">
        <v>0</v>
      </c>
      <c r="D45" s="11">
        <v>0</v>
      </c>
      <c r="E45" s="11">
        <f t="shared" si="0"/>
        <v>8081.9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7" x14ac:dyDescent="0.25">
      <c r="A46" s="11" t="s">
        <v>7</v>
      </c>
      <c r="B46" s="11"/>
      <c r="C46" s="11" t="s">
        <v>29</v>
      </c>
      <c r="D46" s="11" t="s">
        <v>51</v>
      </c>
      <c r="E46" s="11">
        <f t="shared" si="0"/>
        <v>4304.92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7" x14ac:dyDescent="0.25">
      <c r="A47" s="11" t="s">
        <v>8</v>
      </c>
      <c r="B47" s="11"/>
      <c r="C47" s="11" t="s">
        <v>29</v>
      </c>
      <c r="D47" s="11" t="s">
        <v>52</v>
      </c>
      <c r="E47" s="11">
        <f t="shared" si="0"/>
        <v>2520.1999999999998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7" x14ac:dyDescent="0.25">
      <c r="A48" s="11" t="s">
        <v>9</v>
      </c>
      <c r="B48" s="11"/>
      <c r="C48" s="11" t="s">
        <v>29</v>
      </c>
      <c r="D48" s="11" t="s">
        <v>53</v>
      </c>
      <c r="E48" s="11">
        <f t="shared" si="0"/>
        <v>867.63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x14ac:dyDescent="0.25">
      <c r="A49" s="11" t="s">
        <v>10</v>
      </c>
      <c r="B49" s="11"/>
      <c r="C49" s="11" t="s">
        <v>29</v>
      </c>
      <c r="D49" s="11" t="s">
        <v>53</v>
      </c>
      <c r="E49" s="11">
        <f t="shared" si="0"/>
        <v>0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</row>
    <row r="50" spans="1:27" x14ac:dyDescent="0.25">
      <c r="A50" s="11" t="s">
        <v>11</v>
      </c>
      <c r="B50" s="11"/>
      <c r="C50" s="11" t="s">
        <v>29</v>
      </c>
      <c r="D50" s="11" t="s">
        <v>54</v>
      </c>
      <c r="E50" s="11">
        <f t="shared" si="0"/>
        <v>236.89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x14ac:dyDescent="0.25">
      <c r="A51" s="11" t="s">
        <v>12</v>
      </c>
      <c r="B51" s="11"/>
      <c r="C51" s="11" t="s">
        <v>29</v>
      </c>
      <c r="D51" s="11" t="s">
        <v>55</v>
      </c>
      <c r="E51" s="11">
        <f t="shared" si="0"/>
        <v>152.26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x14ac:dyDescent="0.25">
      <c r="A52" s="11" t="s">
        <v>13</v>
      </c>
      <c r="B52" s="11"/>
      <c r="C52" s="11">
        <v>0</v>
      </c>
      <c r="D52" s="11">
        <v>0</v>
      </c>
      <c r="E52" s="11">
        <f t="shared" si="0"/>
        <v>4484.84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x14ac:dyDescent="0.25">
      <c r="A53" s="11" t="s">
        <v>14</v>
      </c>
      <c r="B53" s="11"/>
      <c r="C53" s="11" t="s">
        <v>31</v>
      </c>
      <c r="D53" s="11" t="s">
        <v>52</v>
      </c>
      <c r="E53" s="11">
        <f t="shared" si="0"/>
        <v>2520.1999999999998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x14ac:dyDescent="0.25">
      <c r="A54" s="11" t="s">
        <v>15</v>
      </c>
      <c r="B54" s="11"/>
      <c r="C54" s="11" t="s">
        <v>31</v>
      </c>
      <c r="D54" s="11" t="s">
        <v>53</v>
      </c>
      <c r="E54" s="11">
        <f t="shared" si="0"/>
        <v>867.63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x14ac:dyDescent="0.25">
      <c r="A55" s="11" t="s">
        <v>16</v>
      </c>
      <c r="B55" s="11"/>
      <c r="C55" s="11" t="s">
        <v>31</v>
      </c>
      <c r="D55" s="11" t="s">
        <v>56</v>
      </c>
      <c r="E55" s="11">
        <f t="shared" si="0"/>
        <v>604.41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x14ac:dyDescent="0.25">
      <c r="A56" s="11" t="s">
        <v>17</v>
      </c>
      <c r="B56" s="11"/>
      <c r="C56" s="11" t="s">
        <v>31</v>
      </c>
      <c r="D56" s="11" t="s">
        <v>57</v>
      </c>
      <c r="E56" s="11">
        <f t="shared" si="0"/>
        <v>9.17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x14ac:dyDescent="0.25">
      <c r="A57" s="11" t="s">
        <v>18</v>
      </c>
      <c r="B57" s="11"/>
      <c r="C57" s="11" t="s">
        <v>31</v>
      </c>
      <c r="D57" s="11" t="s">
        <v>54</v>
      </c>
      <c r="E57" s="11">
        <f t="shared" si="0"/>
        <v>483.42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</row>
    <row r="58" spans="1:27" x14ac:dyDescent="0.25">
      <c r="A58" s="11" t="s">
        <v>19</v>
      </c>
      <c r="B58" s="11"/>
      <c r="C58" s="11" t="s">
        <v>31</v>
      </c>
      <c r="D58" s="11" t="s">
        <v>55</v>
      </c>
      <c r="E58" s="11">
        <f t="shared" si="0"/>
        <v>0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x14ac:dyDescent="0.25">
      <c r="A59" s="11" t="s">
        <v>21</v>
      </c>
      <c r="B59" s="11"/>
      <c r="C59" s="11">
        <v>0</v>
      </c>
      <c r="D59" s="11">
        <v>0</v>
      </c>
      <c r="E59" s="11">
        <f t="shared" si="0"/>
        <v>47481.19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x14ac:dyDescent="0.25">
      <c r="A60" s="11" t="s">
        <v>20</v>
      </c>
      <c r="B60" s="11"/>
      <c r="C60" s="11">
        <v>0</v>
      </c>
      <c r="D60" s="11" t="s">
        <v>22</v>
      </c>
      <c r="E60" s="11">
        <f t="shared" si="0"/>
        <v>477.81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x14ac:dyDescent="0.25">
      <c r="A61" s="11" t="s">
        <v>23</v>
      </c>
      <c r="B61" s="11"/>
      <c r="C61" s="11">
        <v>0</v>
      </c>
      <c r="D61" s="11">
        <v>0</v>
      </c>
      <c r="E61" s="11">
        <f t="shared" si="0"/>
        <v>0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x14ac:dyDescent="0.25">
      <c r="A62" s="11" t="s">
        <v>24</v>
      </c>
      <c r="B62" s="11"/>
      <c r="D62" s="11"/>
      <c r="E62" s="11">
        <f t="shared" si="0"/>
        <v>0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spans="1:27" x14ac:dyDescent="0.25">
      <c r="A63" s="11" t="s">
        <v>25</v>
      </c>
      <c r="B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E05B6-8ABA-4404-ABA7-6ABDFC570199}">
  <dimension ref="A1:AT61"/>
  <sheetViews>
    <sheetView zoomScale="85" zoomScaleNormal="85" workbookViewId="0">
      <selection activeCell="B9" sqref="B9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57.28515625" style="11" bestFit="1" customWidth="1"/>
    <col min="9" max="9" width="31.85546875" style="11" bestFit="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15" style="11" bestFit="1" customWidth="1"/>
    <col min="25" max="25" width="24.42578125" style="11" bestFit="1" customWidth="1"/>
    <col min="26" max="26" width="19.85546875" style="11" bestFit="1" customWidth="1"/>
    <col min="27" max="27" width="18" style="11" bestFit="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9" style="11" bestFit="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46" x14ac:dyDescent="0.25">
      <c r="A1" s="11" t="s">
        <v>0</v>
      </c>
    </row>
    <row r="7" spans="1:46" x14ac:dyDescent="0.25">
      <c r="A7" s="11" t="s">
        <v>96</v>
      </c>
    </row>
    <row r="8" spans="1:46" x14ac:dyDescent="0.25">
      <c r="A8" s="11" t="s">
        <v>134</v>
      </c>
    </row>
    <row r="9" spans="1:46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38</v>
      </c>
      <c r="J9" s="11" t="s">
        <v>39</v>
      </c>
      <c r="K9" s="11" t="s">
        <v>44</v>
      </c>
      <c r="L9" s="11" t="s">
        <v>45</v>
      </c>
      <c r="M9" s="11" t="s">
        <v>40</v>
      </c>
      <c r="N9" s="11" t="s">
        <v>41</v>
      </c>
      <c r="O9" s="11" t="s">
        <v>35</v>
      </c>
      <c r="P9" s="11" t="s">
        <v>37</v>
      </c>
      <c r="Q9" s="11" t="s">
        <v>135</v>
      </c>
      <c r="R9" s="11" t="s">
        <v>136</v>
      </c>
      <c r="S9" s="11" t="s">
        <v>6</v>
      </c>
      <c r="T9" s="11" t="s">
        <v>7</v>
      </c>
      <c r="U9" s="11" t="s">
        <v>8</v>
      </c>
      <c r="V9" s="11" t="s">
        <v>9</v>
      </c>
      <c r="W9" s="11" t="s">
        <v>10</v>
      </c>
      <c r="X9" s="11" t="s">
        <v>11</v>
      </c>
      <c r="Y9" s="11" t="s">
        <v>12</v>
      </c>
      <c r="Z9" s="11" t="s">
        <v>13</v>
      </c>
      <c r="AA9" s="11" t="s">
        <v>14</v>
      </c>
      <c r="AB9" s="11" t="s">
        <v>15</v>
      </c>
      <c r="AC9" s="11" t="s">
        <v>16</v>
      </c>
      <c r="AD9" s="11" t="s">
        <v>17</v>
      </c>
      <c r="AE9" s="11" t="s">
        <v>18</v>
      </c>
      <c r="AF9" s="11" t="s">
        <v>19</v>
      </c>
      <c r="AG9" s="11" t="s">
        <v>20</v>
      </c>
      <c r="AH9" s="11" t="s">
        <v>21</v>
      </c>
      <c r="AI9" s="11" t="s">
        <v>21</v>
      </c>
      <c r="AJ9" s="11" t="s">
        <v>13</v>
      </c>
      <c r="AK9" s="11" t="s">
        <v>14</v>
      </c>
      <c r="AL9" s="11" t="s">
        <v>15</v>
      </c>
      <c r="AM9" s="11" t="s">
        <v>16</v>
      </c>
      <c r="AN9" s="11" t="s">
        <v>17</v>
      </c>
      <c r="AO9" s="11" t="s">
        <v>18</v>
      </c>
      <c r="AP9" s="11" t="s">
        <v>19</v>
      </c>
      <c r="AQ9" s="11" t="s">
        <v>98</v>
      </c>
      <c r="AR9" s="11" t="s">
        <v>99</v>
      </c>
      <c r="AS9" s="11" t="s">
        <v>20</v>
      </c>
      <c r="AT9" s="11" t="s">
        <v>21</v>
      </c>
    </row>
    <row r="10" spans="1:46" s="9" customFormat="1" x14ac:dyDescent="0.25">
      <c r="A10" s="11" t="s">
        <v>102</v>
      </c>
      <c r="B10" s="11" t="s">
        <v>103</v>
      </c>
      <c r="C10" s="11" t="s">
        <v>28</v>
      </c>
      <c r="D10" s="11">
        <v>4066.26</v>
      </c>
      <c r="E10" s="11">
        <v>345.64</v>
      </c>
      <c r="F10" s="11">
        <v>586.36</v>
      </c>
      <c r="G10" s="11">
        <v>0</v>
      </c>
      <c r="H10" s="11">
        <v>968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>
        <v>333.88</v>
      </c>
      <c r="T10" s="11">
        <v>0</v>
      </c>
      <c r="U10" s="11">
        <v>252.11</v>
      </c>
      <c r="V10" s="11">
        <v>58.96</v>
      </c>
      <c r="W10" s="11">
        <v>0</v>
      </c>
      <c r="X10" s="11">
        <v>12.51</v>
      </c>
      <c r="Y10" s="11">
        <v>10.3</v>
      </c>
      <c r="Z10" s="11">
        <v>389.18</v>
      </c>
      <c r="AA10" s="11">
        <v>252.11</v>
      </c>
      <c r="AB10" s="11">
        <v>58.96</v>
      </c>
      <c r="AC10" s="11">
        <v>53.68</v>
      </c>
      <c r="AD10" s="11">
        <v>0.82</v>
      </c>
      <c r="AE10" s="11">
        <v>23.61</v>
      </c>
      <c r="AF10" s="11">
        <v>0</v>
      </c>
      <c r="AG10" s="11">
        <v>497.4</v>
      </c>
      <c r="AH10" s="11">
        <v>3386.74</v>
      </c>
      <c r="AI10" s="11">
        <v>3620.68</v>
      </c>
      <c r="AJ10" s="11">
        <v>420.46</v>
      </c>
      <c r="AK10" s="11">
        <v>271.02</v>
      </c>
      <c r="AL10" s="11">
        <v>63.38</v>
      </c>
      <c r="AM10" s="11">
        <v>57.7</v>
      </c>
      <c r="AN10" s="11">
        <v>0.88</v>
      </c>
      <c r="AO10" s="11">
        <v>27.48</v>
      </c>
      <c r="AP10" s="11">
        <v>0</v>
      </c>
      <c r="AQ10" s="11"/>
      <c r="AR10" s="11"/>
      <c r="AS10" s="11">
        <v>0</v>
      </c>
      <c r="AT10" s="11">
        <v>3620.68</v>
      </c>
    </row>
    <row r="11" spans="1:46" x14ac:dyDescent="0.25">
      <c r="A11" s="11" t="s">
        <v>104</v>
      </c>
      <c r="B11" s="11" t="s">
        <v>105</v>
      </c>
      <c r="C11" s="11" t="s">
        <v>28</v>
      </c>
      <c r="D11" s="11">
        <v>4178.5</v>
      </c>
      <c r="E11" s="11">
        <v>208.93</v>
      </c>
      <c r="F11" s="11">
        <v>602.54</v>
      </c>
      <c r="G11" s="11">
        <v>16.5</v>
      </c>
      <c r="H11" s="11">
        <v>968</v>
      </c>
      <c r="S11" s="11">
        <v>508.99</v>
      </c>
      <c r="T11" s="11">
        <v>165.62</v>
      </c>
      <c r="U11" s="11">
        <v>258.05</v>
      </c>
      <c r="V11" s="11">
        <v>60.35</v>
      </c>
      <c r="W11" s="11">
        <v>0</v>
      </c>
      <c r="X11" s="11">
        <v>14.39</v>
      </c>
      <c r="Y11" s="11">
        <v>10.58</v>
      </c>
      <c r="Z11" s="11">
        <v>401.56</v>
      </c>
      <c r="AA11" s="11">
        <v>258.05</v>
      </c>
      <c r="AB11" s="11">
        <v>60.35</v>
      </c>
      <c r="AC11" s="11">
        <v>55.16</v>
      </c>
      <c r="AD11" s="11">
        <v>0.83</v>
      </c>
      <c r="AE11" s="11">
        <v>27.17</v>
      </c>
      <c r="AF11" s="11">
        <v>0</v>
      </c>
      <c r="AG11" s="11">
        <v>0</v>
      </c>
      <c r="AH11" s="11">
        <v>3444.08</v>
      </c>
      <c r="AI11" s="11">
        <v>3649.04</v>
      </c>
      <c r="AJ11" s="11">
        <v>426.84</v>
      </c>
      <c r="AK11" s="11">
        <v>275.27</v>
      </c>
      <c r="AL11" s="11">
        <v>64.38</v>
      </c>
      <c r="AM11" s="11">
        <v>58.82</v>
      </c>
      <c r="AN11" s="11">
        <v>0.89</v>
      </c>
      <c r="AO11" s="11">
        <v>27.48</v>
      </c>
      <c r="AP11" s="11">
        <v>0</v>
      </c>
      <c r="AS11" s="11">
        <v>243.17</v>
      </c>
      <c r="AT11" s="11">
        <v>3649.04</v>
      </c>
    </row>
    <row r="12" spans="1:46" x14ac:dyDescent="0.25">
      <c r="A12" s="11" t="s">
        <v>106</v>
      </c>
      <c r="B12" s="11" t="s">
        <v>107</v>
      </c>
      <c r="C12" s="11" t="s">
        <v>64</v>
      </c>
      <c r="D12" s="11">
        <v>3077.24</v>
      </c>
      <c r="G12" s="11">
        <v>16.5</v>
      </c>
      <c r="H12" s="11">
        <v>968</v>
      </c>
      <c r="I12" s="11">
        <v>238.79</v>
      </c>
      <c r="J12" s="11">
        <v>358.5</v>
      </c>
      <c r="S12" s="11">
        <v>77.25</v>
      </c>
      <c r="T12" s="11">
        <v>7.11</v>
      </c>
      <c r="V12" s="11">
        <v>44.38</v>
      </c>
      <c r="W12" s="11">
        <v>0</v>
      </c>
      <c r="X12" s="11">
        <v>17.97</v>
      </c>
      <c r="Y12" s="11">
        <v>7.79</v>
      </c>
      <c r="Z12" s="11">
        <v>119.54</v>
      </c>
      <c r="AB12" s="11">
        <v>44.38</v>
      </c>
      <c r="AC12" s="11">
        <v>40.619999999999997</v>
      </c>
      <c r="AD12" s="11">
        <v>0.62</v>
      </c>
      <c r="AE12" s="11">
        <v>33.92</v>
      </c>
      <c r="AF12" s="11">
        <v>0</v>
      </c>
      <c r="AG12" s="11">
        <v>0</v>
      </c>
      <c r="AH12" s="11">
        <v>2744.7</v>
      </c>
      <c r="AI12" s="11">
        <v>2967</v>
      </c>
      <c r="AJ12" s="11">
        <v>131.07</v>
      </c>
      <c r="AL12" s="11">
        <v>48.59</v>
      </c>
      <c r="AM12" s="11">
        <v>44.46</v>
      </c>
      <c r="AN12" s="11">
        <v>0.67</v>
      </c>
      <c r="AO12" s="11">
        <v>37.35</v>
      </c>
      <c r="AP12" s="11">
        <v>0</v>
      </c>
      <c r="AS12" s="11">
        <v>49</v>
      </c>
      <c r="AT12" s="11">
        <v>2967</v>
      </c>
    </row>
    <row r="13" spans="1:46" x14ac:dyDescent="0.25">
      <c r="A13" s="11" t="s">
        <v>108</v>
      </c>
      <c r="B13" s="11" t="s">
        <v>109</v>
      </c>
      <c r="C13" s="11" t="s">
        <v>62</v>
      </c>
      <c r="D13" s="11">
        <v>3158.1</v>
      </c>
      <c r="G13" s="11">
        <v>33</v>
      </c>
      <c r="H13" s="11">
        <v>968</v>
      </c>
      <c r="I13" s="11">
        <v>245.07</v>
      </c>
      <c r="J13" s="11">
        <v>367.91</v>
      </c>
      <c r="S13" s="11">
        <v>289.04000000000002</v>
      </c>
      <c r="T13" s="11">
        <v>203.52</v>
      </c>
      <c r="V13" s="11">
        <v>45.31</v>
      </c>
      <c r="W13" s="11">
        <v>0</v>
      </c>
      <c r="X13" s="11">
        <v>32.21</v>
      </c>
      <c r="Y13" s="11">
        <v>8</v>
      </c>
      <c r="Z13" s="11">
        <v>188.85</v>
      </c>
      <c r="AB13" s="11">
        <v>45.31</v>
      </c>
      <c r="AC13" s="11">
        <v>41.68</v>
      </c>
      <c r="AD13" s="11">
        <v>0.63</v>
      </c>
      <c r="AE13" s="11">
        <v>101.23</v>
      </c>
      <c r="AF13" s="11">
        <v>0</v>
      </c>
      <c r="AG13" s="11">
        <v>0</v>
      </c>
      <c r="AH13" s="11">
        <v>2590.9899999999998</v>
      </c>
      <c r="AI13" s="11">
        <v>2561.61</v>
      </c>
      <c r="AJ13" s="11">
        <v>172.69</v>
      </c>
      <c r="AL13" s="11">
        <v>43.45</v>
      </c>
      <c r="AM13" s="11">
        <v>39.78</v>
      </c>
      <c r="AN13" s="11">
        <v>0.6</v>
      </c>
      <c r="AO13" s="11">
        <v>88.86</v>
      </c>
      <c r="AP13" s="11">
        <v>0</v>
      </c>
      <c r="AS13" s="11">
        <v>0</v>
      </c>
      <c r="AT13" s="11">
        <v>2561.61</v>
      </c>
    </row>
    <row r="14" spans="1:46" x14ac:dyDescent="0.25">
      <c r="A14" s="11" t="s">
        <v>112</v>
      </c>
      <c r="B14" s="11" t="s">
        <v>113</v>
      </c>
      <c r="C14" s="11" t="s">
        <v>26</v>
      </c>
      <c r="D14" s="11">
        <v>1744</v>
      </c>
      <c r="S14" s="11">
        <v>212.75</v>
      </c>
      <c r="T14" s="11">
        <v>70.069999999999993</v>
      </c>
      <c r="U14" s="11">
        <v>108.13</v>
      </c>
      <c r="V14" s="11">
        <v>25.29</v>
      </c>
      <c r="W14" s="11">
        <v>0</v>
      </c>
      <c r="X14" s="11">
        <v>4.84</v>
      </c>
      <c r="Y14" s="11">
        <v>4.42</v>
      </c>
      <c r="Z14" s="11">
        <v>165.93</v>
      </c>
      <c r="AA14" s="11">
        <v>108.13</v>
      </c>
      <c r="AB14" s="11">
        <v>25.29</v>
      </c>
      <c r="AC14" s="11">
        <v>23.02</v>
      </c>
      <c r="AD14" s="11">
        <v>0.35</v>
      </c>
      <c r="AE14" s="11">
        <v>9.14</v>
      </c>
      <c r="AF14" s="11">
        <v>0</v>
      </c>
      <c r="AG14" s="11">
        <v>0</v>
      </c>
      <c r="AH14" s="11">
        <v>1531.25</v>
      </c>
      <c r="AI14" s="11">
        <v>0</v>
      </c>
      <c r="AJ14" s="11">
        <v>-0.01</v>
      </c>
      <c r="AO14" s="11">
        <v>-0.01</v>
      </c>
      <c r="AS14" s="11">
        <v>0</v>
      </c>
      <c r="AT14" s="11">
        <v>0</v>
      </c>
    </row>
    <row r="15" spans="1:46" x14ac:dyDescent="0.25">
      <c r="A15" s="11" t="s">
        <v>114</v>
      </c>
      <c r="B15" s="11" t="s">
        <v>115</v>
      </c>
      <c r="C15" s="11" t="s">
        <v>64</v>
      </c>
      <c r="D15" s="11">
        <v>3044.8</v>
      </c>
      <c r="G15" s="11">
        <v>25.5</v>
      </c>
      <c r="H15" s="11">
        <v>1452</v>
      </c>
      <c r="K15" s="11">
        <v>152.24</v>
      </c>
      <c r="L15" s="11">
        <v>354.72</v>
      </c>
      <c r="S15" s="11">
        <v>273</v>
      </c>
      <c r="T15" s="11">
        <v>201.96</v>
      </c>
      <c r="V15" s="11">
        <v>43.78</v>
      </c>
      <c r="W15" s="11">
        <v>0</v>
      </c>
      <c r="X15" s="11">
        <v>19.54</v>
      </c>
      <c r="Y15" s="11">
        <v>7.72</v>
      </c>
      <c r="Z15" s="11">
        <v>121.46</v>
      </c>
      <c r="AB15" s="11">
        <v>43.78</v>
      </c>
      <c r="AC15" s="11">
        <v>40.200000000000003</v>
      </c>
      <c r="AD15" s="11">
        <v>0.6</v>
      </c>
      <c r="AE15" s="11">
        <v>36.880000000000003</v>
      </c>
      <c r="AF15" s="11">
        <v>0</v>
      </c>
      <c r="AG15" s="11">
        <v>0</v>
      </c>
      <c r="AH15" s="11">
        <v>2594.06</v>
      </c>
      <c r="AI15" s="11">
        <v>1475.49</v>
      </c>
      <c r="AJ15" s="11">
        <v>159.82</v>
      </c>
      <c r="AK15" s="11">
        <v>104.16</v>
      </c>
      <c r="AL15" s="11">
        <v>24.36</v>
      </c>
      <c r="AM15" s="11">
        <v>22.17</v>
      </c>
      <c r="AN15" s="11">
        <v>0.33</v>
      </c>
      <c r="AO15" s="11">
        <v>8.8000000000000007</v>
      </c>
      <c r="AP15" s="11">
        <v>0</v>
      </c>
      <c r="AS15" s="11">
        <v>0</v>
      </c>
      <c r="AT15" s="11">
        <v>1475.49</v>
      </c>
    </row>
    <row r="16" spans="1:46" x14ac:dyDescent="0.25">
      <c r="A16" s="11" t="s">
        <v>116</v>
      </c>
      <c r="B16" s="11" t="s">
        <v>117</v>
      </c>
      <c r="C16" s="11" t="s">
        <v>63</v>
      </c>
      <c r="D16" s="11">
        <v>5374.92</v>
      </c>
      <c r="G16" s="11">
        <v>37</v>
      </c>
      <c r="H16" s="11">
        <v>968</v>
      </c>
      <c r="M16" s="11">
        <v>432.68</v>
      </c>
      <c r="N16" s="11">
        <v>775.06</v>
      </c>
      <c r="S16" s="11">
        <v>828.11</v>
      </c>
      <c r="T16" s="11">
        <v>391.8</v>
      </c>
      <c r="U16" s="11">
        <v>330.95</v>
      </c>
      <c r="V16" s="11">
        <v>77.400000000000006</v>
      </c>
      <c r="W16" s="11">
        <v>0</v>
      </c>
      <c r="X16" s="11">
        <v>14.34</v>
      </c>
      <c r="Y16" s="11">
        <v>13.62</v>
      </c>
      <c r="Z16" s="11">
        <v>507.43</v>
      </c>
      <c r="AA16" s="11">
        <v>330.95</v>
      </c>
      <c r="AB16" s="11">
        <v>77.400000000000006</v>
      </c>
      <c r="AC16" s="11">
        <v>70.94</v>
      </c>
      <c r="AD16" s="11">
        <v>1.08</v>
      </c>
      <c r="AE16" s="11">
        <v>27.06</v>
      </c>
      <c r="AF16" s="11">
        <v>0</v>
      </c>
      <c r="AG16" s="11">
        <v>0</v>
      </c>
      <c r="AH16" s="11">
        <v>4077.13</v>
      </c>
      <c r="AI16" s="11">
        <v>2664.86</v>
      </c>
      <c r="AJ16" s="11">
        <v>122.56</v>
      </c>
      <c r="AL16" s="11">
        <v>45.02</v>
      </c>
      <c r="AM16" s="11">
        <v>41.19</v>
      </c>
      <c r="AN16" s="11">
        <v>0.63</v>
      </c>
      <c r="AO16" s="11">
        <v>35.72</v>
      </c>
      <c r="AP16" s="11">
        <v>0</v>
      </c>
      <c r="AS16" s="11">
        <v>0</v>
      </c>
      <c r="AT16" s="11">
        <v>2664.86</v>
      </c>
    </row>
    <row r="17" spans="1:46" x14ac:dyDescent="0.25">
      <c r="A17" s="11" t="s">
        <v>116</v>
      </c>
      <c r="B17" s="11" t="s">
        <v>118</v>
      </c>
      <c r="C17" s="11" t="s">
        <v>64</v>
      </c>
      <c r="D17" s="11">
        <v>2768</v>
      </c>
      <c r="G17" s="11">
        <v>21</v>
      </c>
      <c r="H17" s="11">
        <v>968</v>
      </c>
      <c r="I17" s="11">
        <v>214.8</v>
      </c>
      <c r="J17" s="11">
        <v>322.47000000000003</v>
      </c>
      <c r="S17" s="11">
        <v>350.39</v>
      </c>
      <c r="T17" s="11">
        <v>286</v>
      </c>
      <c r="V17" s="11">
        <v>39.83</v>
      </c>
      <c r="W17" s="11">
        <v>0</v>
      </c>
      <c r="X17" s="11">
        <v>17.54</v>
      </c>
      <c r="Y17" s="11">
        <v>7.02</v>
      </c>
      <c r="Z17" s="11">
        <v>110.03</v>
      </c>
      <c r="AB17" s="11">
        <v>39.83</v>
      </c>
      <c r="AC17" s="11">
        <v>36.54</v>
      </c>
      <c r="AD17" s="11">
        <v>0.55000000000000004</v>
      </c>
      <c r="AE17" s="11">
        <v>33.11</v>
      </c>
      <c r="AF17" s="11">
        <v>0</v>
      </c>
      <c r="AG17" s="11">
        <v>0</v>
      </c>
      <c r="AH17" s="11">
        <v>2181.81</v>
      </c>
      <c r="AI17" s="11">
        <v>4386.1499999999996</v>
      </c>
      <c r="AJ17" s="11">
        <v>545.53</v>
      </c>
      <c r="AK17" s="11">
        <v>357.09</v>
      </c>
      <c r="AL17" s="11">
        <v>83.52</v>
      </c>
      <c r="AM17" s="11">
        <v>76.27</v>
      </c>
      <c r="AN17" s="11">
        <v>1.1599999999999999</v>
      </c>
      <c r="AO17" s="11">
        <v>27.49</v>
      </c>
      <c r="AP17" s="11">
        <v>0</v>
      </c>
      <c r="AS17" s="11">
        <v>0</v>
      </c>
      <c r="AT17" s="11">
        <v>4386.1499999999996</v>
      </c>
    </row>
    <row r="18" spans="1:46" x14ac:dyDescent="0.25">
      <c r="A18" s="11" t="s">
        <v>119</v>
      </c>
      <c r="B18" s="11" t="s">
        <v>120</v>
      </c>
      <c r="C18" s="11" t="s">
        <v>28</v>
      </c>
      <c r="D18" s="11">
        <v>4348.34</v>
      </c>
      <c r="M18" s="11">
        <v>350.04</v>
      </c>
      <c r="N18" s="11">
        <v>627.04</v>
      </c>
      <c r="S18" s="11">
        <v>695.87</v>
      </c>
      <c r="T18" s="11">
        <v>337.7</v>
      </c>
      <c r="U18" s="11">
        <v>269.58999999999997</v>
      </c>
      <c r="V18" s="11">
        <v>63.06</v>
      </c>
      <c r="W18" s="11">
        <v>0</v>
      </c>
      <c r="X18" s="11">
        <v>14.5</v>
      </c>
      <c r="Y18" s="11">
        <v>11.02</v>
      </c>
      <c r="Z18" s="11">
        <v>418.29</v>
      </c>
      <c r="AA18" s="11">
        <v>269.58999999999997</v>
      </c>
      <c r="AB18" s="11">
        <v>63.06</v>
      </c>
      <c r="AC18" s="11">
        <v>57.4</v>
      </c>
      <c r="AD18" s="11">
        <v>0.86</v>
      </c>
      <c r="AE18" s="11">
        <v>27.38</v>
      </c>
      <c r="AF18" s="11">
        <v>0</v>
      </c>
      <c r="AG18" s="11">
        <v>0</v>
      </c>
      <c r="AH18" s="11">
        <v>3302.43</v>
      </c>
      <c r="AI18" s="11">
        <v>2660.73</v>
      </c>
      <c r="AJ18" s="11">
        <v>128.91</v>
      </c>
      <c r="AL18" s="11">
        <v>47.52</v>
      </c>
      <c r="AM18" s="11">
        <v>43.4</v>
      </c>
      <c r="AN18" s="11">
        <v>0.66</v>
      </c>
      <c r="AO18" s="11">
        <v>37.33</v>
      </c>
      <c r="AP18" s="11">
        <v>0</v>
      </c>
      <c r="AS18" s="11">
        <v>0</v>
      </c>
      <c r="AT18" s="11">
        <v>2660.73</v>
      </c>
    </row>
    <row r="19" spans="1:46" x14ac:dyDescent="0.25">
      <c r="A19" s="11" t="s">
        <v>121</v>
      </c>
      <c r="B19" s="11" t="s">
        <v>122</v>
      </c>
      <c r="C19" s="11" t="s">
        <v>27</v>
      </c>
      <c r="D19" s="11">
        <v>6666.68</v>
      </c>
      <c r="E19" s="11">
        <v>1229.75</v>
      </c>
      <c r="F19" s="11">
        <v>480.67</v>
      </c>
      <c r="G19" s="11">
        <v>159</v>
      </c>
      <c r="H19" s="11">
        <v>968</v>
      </c>
      <c r="M19" s="11">
        <v>268.33</v>
      </c>
      <c r="N19" s="11">
        <v>480.67</v>
      </c>
      <c r="O19" s="11">
        <v>62</v>
      </c>
      <c r="P19" s="11">
        <v>0</v>
      </c>
      <c r="Q19" s="11">
        <v>160</v>
      </c>
      <c r="R19" s="11">
        <v>0</v>
      </c>
      <c r="S19" s="11">
        <v>1038.98</v>
      </c>
      <c r="T19" s="11">
        <v>517.27</v>
      </c>
      <c r="U19" s="11">
        <v>393.55</v>
      </c>
      <c r="V19" s="11">
        <v>92.04</v>
      </c>
      <c r="W19" s="11">
        <v>0</v>
      </c>
      <c r="X19" s="11">
        <v>19.239999999999998</v>
      </c>
      <c r="Y19" s="11">
        <v>16.88</v>
      </c>
      <c r="Z19" s="11">
        <v>521.91</v>
      </c>
      <c r="AA19" s="11">
        <v>393.55</v>
      </c>
      <c r="AB19" s="11">
        <v>92.04</v>
      </c>
      <c r="AC19" s="11">
        <v>0</v>
      </c>
      <c r="AD19" s="11">
        <v>0</v>
      </c>
      <c r="AE19" s="11">
        <v>36.32</v>
      </c>
      <c r="AF19" s="11">
        <v>0</v>
      </c>
      <c r="AG19" s="11">
        <v>0</v>
      </c>
      <c r="AH19" s="11">
        <v>3748.62</v>
      </c>
      <c r="AI19" s="11">
        <v>3531.79</v>
      </c>
      <c r="AJ19" s="11">
        <v>447.71</v>
      </c>
      <c r="AK19" s="11">
        <v>289.82</v>
      </c>
      <c r="AL19" s="11">
        <v>67.78</v>
      </c>
      <c r="AM19" s="11">
        <v>61.7</v>
      </c>
      <c r="AN19" s="11">
        <v>0.93</v>
      </c>
      <c r="AO19" s="11">
        <v>27.48</v>
      </c>
      <c r="AP19" s="11">
        <v>0</v>
      </c>
      <c r="AS19" s="11">
        <v>0</v>
      </c>
      <c r="AT19" s="11">
        <v>3531.79</v>
      </c>
    </row>
    <row r="20" spans="1:46" x14ac:dyDescent="0.25">
      <c r="A20" s="11" t="s">
        <v>123</v>
      </c>
      <c r="B20" s="11" t="s">
        <v>124</v>
      </c>
      <c r="C20" s="11" t="s">
        <v>26</v>
      </c>
      <c r="D20" s="11">
        <v>3708.34</v>
      </c>
      <c r="G20" s="11">
        <v>159</v>
      </c>
      <c r="H20" s="11">
        <v>968</v>
      </c>
      <c r="I20" s="11">
        <v>287.76</v>
      </c>
      <c r="J20" s="11">
        <v>432.02</v>
      </c>
      <c r="S20" s="11">
        <v>79.989999999999995</v>
      </c>
      <c r="T20" s="11">
        <v>0</v>
      </c>
      <c r="V20" s="11">
        <v>51.46</v>
      </c>
      <c r="W20" s="11">
        <v>0</v>
      </c>
      <c r="X20" s="11">
        <v>19.13</v>
      </c>
      <c r="Y20" s="11">
        <v>9.4</v>
      </c>
      <c r="Z20" s="11">
        <v>137.27000000000001</v>
      </c>
      <c r="AB20" s="11">
        <v>51.46</v>
      </c>
      <c r="AC20" s="11">
        <v>48.96</v>
      </c>
      <c r="AD20" s="11">
        <v>0.74</v>
      </c>
      <c r="AE20" s="11">
        <v>36.11</v>
      </c>
      <c r="AF20" s="11">
        <v>0</v>
      </c>
      <c r="AG20" s="11">
        <v>36</v>
      </c>
      <c r="AH20" s="11">
        <v>3181.59</v>
      </c>
      <c r="AI20" s="11">
        <v>5051.82</v>
      </c>
      <c r="AJ20" s="11">
        <v>578.48</v>
      </c>
      <c r="AK20" s="11">
        <v>439.41</v>
      </c>
      <c r="AL20" s="11">
        <v>102.77</v>
      </c>
      <c r="AM20" s="11">
        <v>0</v>
      </c>
      <c r="AN20" s="11">
        <v>0</v>
      </c>
      <c r="AO20" s="11">
        <v>36.299999999999997</v>
      </c>
      <c r="AP20" s="11">
        <v>0</v>
      </c>
      <c r="AS20" s="11">
        <v>185.64</v>
      </c>
      <c r="AT20" s="11">
        <v>5051.82</v>
      </c>
    </row>
    <row r="21" spans="1:46" x14ac:dyDescent="0.25">
      <c r="A21" s="11" t="s">
        <v>125</v>
      </c>
      <c r="B21" s="11" t="s">
        <v>126</v>
      </c>
      <c r="C21" s="11" t="s">
        <v>28</v>
      </c>
      <c r="D21" s="11">
        <v>5750</v>
      </c>
      <c r="E21" s="11">
        <v>0</v>
      </c>
      <c r="F21" s="11">
        <v>461.22</v>
      </c>
      <c r="G21" s="11">
        <v>49.5</v>
      </c>
      <c r="H21" s="11">
        <v>1452</v>
      </c>
      <c r="M21" s="11">
        <v>205.4</v>
      </c>
      <c r="N21" s="11">
        <v>367.93</v>
      </c>
      <c r="S21" s="11">
        <v>512.55999999999995</v>
      </c>
      <c r="T21" s="11">
        <v>48.3</v>
      </c>
      <c r="U21" s="11">
        <v>353.43</v>
      </c>
      <c r="V21" s="11">
        <v>82.66</v>
      </c>
      <c r="W21" s="11">
        <v>0</v>
      </c>
      <c r="X21" s="11">
        <v>13.61</v>
      </c>
      <c r="Y21" s="11">
        <v>14.56</v>
      </c>
      <c r="Z21" s="11">
        <v>538.84</v>
      </c>
      <c r="AA21" s="11">
        <v>353.43</v>
      </c>
      <c r="AB21" s="11">
        <v>82.66</v>
      </c>
      <c r="AC21" s="11">
        <v>75.900000000000006</v>
      </c>
      <c r="AD21" s="11">
        <v>1.1499999999999999</v>
      </c>
      <c r="AE21" s="11">
        <v>25.7</v>
      </c>
      <c r="AF21" s="11">
        <v>0</v>
      </c>
      <c r="AG21" s="11">
        <v>0</v>
      </c>
      <c r="AH21" s="11">
        <v>4982.54</v>
      </c>
      <c r="AI21" s="11">
        <v>3501.06</v>
      </c>
      <c r="AJ21" s="11">
        <v>146.32</v>
      </c>
      <c r="AL21" s="11">
        <v>56.65</v>
      </c>
      <c r="AM21" s="11">
        <v>52.63</v>
      </c>
      <c r="AN21" s="11">
        <v>0.8</v>
      </c>
      <c r="AO21" s="11">
        <v>36.24</v>
      </c>
      <c r="AP21" s="11">
        <v>0</v>
      </c>
      <c r="AS21" s="11">
        <v>0</v>
      </c>
      <c r="AT21" s="11">
        <v>3501.06</v>
      </c>
    </row>
    <row r="22" spans="1:46" x14ac:dyDescent="0.25">
      <c r="A22" s="11" t="s">
        <v>127</v>
      </c>
      <c r="B22" s="11" t="s">
        <v>128</v>
      </c>
      <c r="C22" s="11" t="s">
        <v>27</v>
      </c>
      <c r="D22" s="11">
        <v>6666.68</v>
      </c>
      <c r="G22" s="11">
        <v>393</v>
      </c>
      <c r="H22" s="11">
        <v>968</v>
      </c>
      <c r="M22" s="11">
        <v>683.58</v>
      </c>
      <c r="N22" s="11">
        <v>961.34</v>
      </c>
      <c r="O22" s="11">
        <v>27.34</v>
      </c>
      <c r="P22" s="11">
        <v>0</v>
      </c>
      <c r="S22" s="11">
        <v>1902.71</v>
      </c>
      <c r="T22" s="11">
        <v>1386.65</v>
      </c>
      <c r="U22" s="11">
        <v>388.97</v>
      </c>
      <c r="V22" s="11">
        <v>90.97</v>
      </c>
      <c r="W22" s="11">
        <v>0</v>
      </c>
      <c r="X22" s="11">
        <v>19.239999999999998</v>
      </c>
      <c r="Y22" s="11">
        <v>16.88</v>
      </c>
      <c r="Z22" s="11">
        <v>516.26</v>
      </c>
      <c r="AA22" s="11">
        <v>388.97</v>
      </c>
      <c r="AB22" s="11">
        <v>90.97</v>
      </c>
      <c r="AC22" s="11">
        <v>0</v>
      </c>
      <c r="AD22" s="11">
        <v>0</v>
      </c>
      <c r="AE22" s="11">
        <v>36.32</v>
      </c>
      <c r="AF22" s="11">
        <v>0</v>
      </c>
      <c r="AG22" s="11">
        <v>0</v>
      </c>
      <c r="AH22" s="11">
        <v>3660.05</v>
      </c>
      <c r="AI22" s="11">
        <v>4596.07</v>
      </c>
      <c r="AJ22" s="11">
        <v>520.65</v>
      </c>
      <c r="AK22" s="11">
        <v>340.12</v>
      </c>
      <c r="AL22" s="11">
        <v>79.540000000000006</v>
      </c>
      <c r="AM22" s="11">
        <v>72.41</v>
      </c>
      <c r="AN22" s="11">
        <v>1.1000000000000001</v>
      </c>
      <c r="AO22" s="11">
        <v>27.48</v>
      </c>
      <c r="AP22" s="11">
        <v>0</v>
      </c>
      <c r="AS22" s="11">
        <v>0</v>
      </c>
      <c r="AT22" s="11">
        <v>4596.07</v>
      </c>
    </row>
    <row r="23" spans="1:46" x14ac:dyDescent="0.25">
      <c r="A23" s="11" t="s">
        <v>129</v>
      </c>
      <c r="B23" s="11" t="s">
        <v>130</v>
      </c>
      <c r="C23" s="11" t="s">
        <v>64</v>
      </c>
      <c r="D23" s="11">
        <v>3044.8</v>
      </c>
      <c r="G23" s="11">
        <v>33</v>
      </c>
      <c r="H23" s="11">
        <v>968</v>
      </c>
      <c r="K23" s="11">
        <v>152.24</v>
      </c>
      <c r="L23" s="11">
        <v>354.72</v>
      </c>
      <c r="S23" s="11">
        <v>272</v>
      </c>
      <c r="T23" s="11">
        <v>201.06</v>
      </c>
      <c r="V23" s="11">
        <v>43.68</v>
      </c>
      <c r="W23" s="11">
        <v>0</v>
      </c>
      <c r="X23" s="11">
        <v>19.54</v>
      </c>
      <c r="Y23" s="11">
        <v>7.72</v>
      </c>
      <c r="Z23" s="11">
        <v>121.36</v>
      </c>
      <c r="AB23" s="11">
        <v>43.68</v>
      </c>
      <c r="AC23" s="11">
        <v>40.200000000000003</v>
      </c>
      <c r="AD23" s="11">
        <v>0.6</v>
      </c>
      <c r="AE23" s="11">
        <v>36.880000000000003</v>
      </c>
      <c r="AF23" s="11">
        <v>0</v>
      </c>
      <c r="AG23" s="11">
        <v>0</v>
      </c>
      <c r="AH23" s="11">
        <v>2587.56</v>
      </c>
      <c r="AI23" s="11">
        <v>4599.87</v>
      </c>
      <c r="AJ23" s="11">
        <v>583.29</v>
      </c>
      <c r="AK23" s="11">
        <v>443.31</v>
      </c>
      <c r="AL23" s="11">
        <v>103.68</v>
      </c>
      <c r="AM23" s="11">
        <v>0</v>
      </c>
      <c r="AN23" s="11">
        <v>0</v>
      </c>
      <c r="AO23" s="11">
        <v>36.299999999999997</v>
      </c>
      <c r="AP23" s="11">
        <v>0</v>
      </c>
      <c r="AS23" s="11">
        <v>0</v>
      </c>
      <c r="AT23" s="11">
        <v>4599.87</v>
      </c>
    </row>
    <row r="24" spans="1:46" x14ac:dyDescent="0.25">
      <c r="A24" s="11" t="s">
        <v>100</v>
      </c>
      <c r="D24" s="11">
        <v>57596.66</v>
      </c>
      <c r="E24" s="19">
        <v>1784.32</v>
      </c>
      <c r="F24" s="11">
        <v>2130.79</v>
      </c>
      <c r="G24" s="11">
        <v>943</v>
      </c>
      <c r="H24" s="11">
        <v>12584</v>
      </c>
      <c r="I24" s="19">
        <v>986.42</v>
      </c>
      <c r="J24" s="11">
        <v>1480.9</v>
      </c>
      <c r="K24" s="19">
        <v>304.48</v>
      </c>
      <c r="L24" s="11">
        <v>709.44</v>
      </c>
      <c r="M24" s="19">
        <v>1940.03</v>
      </c>
      <c r="N24" s="11">
        <v>3212.04</v>
      </c>
      <c r="O24" s="11">
        <v>89.34</v>
      </c>
      <c r="P24" s="11">
        <v>0</v>
      </c>
      <c r="Q24" s="11">
        <v>160</v>
      </c>
      <c r="R24" s="11">
        <v>0</v>
      </c>
      <c r="S24" s="11">
        <v>7375.52</v>
      </c>
      <c r="T24" s="11">
        <v>3817.06</v>
      </c>
      <c r="U24" s="11">
        <v>2354.7800000000002</v>
      </c>
      <c r="V24" s="11">
        <v>819.17</v>
      </c>
      <c r="W24" s="11">
        <v>0</v>
      </c>
      <c r="X24" s="11">
        <v>238.6</v>
      </c>
      <c r="Y24" s="11">
        <v>145.91</v>
      </c>
      <c r="Z24" s="11">
        <v>4257.91</v>
      </c>
      <c r="AA24" s="11">
        <v>2354.7800000000002</v>
      </c>
      <c r="AB24" s="11">
        <v>819.17</v>
      </c>
      <c r="AC24" s="11">
        <v>584.29999999999995</v>
      </c>
      <c r="AD24" s="11">
        <v>8.83</v>
      </c>
      <c r="AE24" s="11">
        <v>490.83</v>
      </c>
      <c r="AF24" s="11">
        <v>0</v>
      </c>
      <c r="AG24" s="11">
        <v>533.4</v>
      </c>
      <c r="AH24" s="11">
        <v>44013.55</v>
      </c>
      <c r="AI24" s="11">
        <v>2215.02</v>
      </c>
      <c r="AJ24" s="11">
        <v>100.41</v>
      </c>
      <c r="AL24" s="11">
        <v>36.99</v>
      </c>
      <c r="AM24" s="11">
        <v>33.880000000000003</v>
      </c>
      <c r="AN24" s="11">
        <v>0.52</v>
      </c>
      <c r="AO24" s="11">
        <v>29.02</v>
      </c>
      <c r="AP24" s="11">
        <v>0</v>
      </c>
      <c r="AS24" s="11">
        <v>0</v>
      </c>
      <c r="AT24" s="11">
        <v>2215.02</v>
      </c>
    </row>
    <row r="26" spans="1:46" x14ac:dyDescent="0.25">
      <c r="A26" s="11" t="s">
        <v>4</v>
      </c>
      <c r="C26" s="11" t="s">
        <v>29</v>
      </c>
      <c r="D26" s="11" t="s">
        <v>30</v>
      </c>
      <c r="E26" s="11">
        <f t="shared" ref="E26:E60" si="0">IFERROR(INDEX($A$9:$AS$25, 16, MATCH(A26, $A$9:$AT$9, 0)),0)</f>
        <v>943</v>
      </c>
    </row>
    <row r="27" spans="1:46" x14ac:dyDescent="0.25">
      <c r="A27" s="11" t="s">
        <v>5</v>
      </c>
      <c r="C27" s="11" t="s">
        <v>31</v>
      </c>
      <c r="D27" s="11" t="s">
        <v>30</v>
      </c>
      <c r="E27" s="11">
        <f t="shared" si="0"/>
        <v>12584</v>
      </c>
    </row>
    <row r="28" spans="1:46" x14ac:dyDescent="0.25">
      <c r="A28" s="11" t="s">
        <v>32</v>
      </c>
      <c r="C28" s="11" t="s">
        <v>29</v>
      </c>
      <c r="D28" s="11" t="s">
        <v>33</v>
      </c>
      <c r="E28" s="11">
        <f t="shared" si="0"/>
        <v>1784.32</v>
      </c>
    </row>
    <row r="29" spans="1:46" x14ac:dyDescent="0.25">
      <c r="A29" s="11" t="s">
        <v>34</v>
      </c>
      <c r="C29" s="11" t="s">
        <v>31</v>
      </c>
      <c r="D29" s="11" t="s">
        <v>33</v>
      </c>
      <c r="E29" s="11">
        <f t="shared" si="0"/>
        <v>2130.79</v>
      </c>
    </row>
    <row r="30" spans="1:46" x14ac:dyDescent="0.25">
      <c r="A30" s="11" t="s">
        <v>35</v>
      </c>
      <c r="C30" s="11" t="s">
        <v>29</v>
      </c>
      <c r="D30" s="11" t="s">
        <v>36</v>
      </c>
      <c r="E30" s="11">
        <f t="shared" si="0"/>
        <v>89.34</v>
      </c>
    </row>
    <row r="31" spans="1:46" x14ac:dyDescent="0.25">
      <c r="A31" s="11" t="s">
        <v>37</v>
      </c>
      <c r="C31" s="11" t="s">
        <v>31</v>
      </c>
      <c r="D31" s="11" t="s">
        <v>36</v>
      </c>
      <c r="E31" s="11">
        <f t="shared" si="0"/>
        <v>0</v>
      </c>
    </row>
    <row r="32" spans="1:46" x14ac:dyDescent="0.25">
      <c r="A32" s="11" t="s">
        <v>38</v>
      </c>
      <c r="C32" s="11" t="s">
        <v>29</v>
      </c>
      <c r="D32" s="11" t="s">
        <v>33</v>
      </c>
      <c r="E32" s="11">
        <f t="shared" si="0"/>
        <v>986.42</v>
      </c>
    </row>
    <row r="33" spans="1:5" x14ac:dyDescent="0.25">
      <c r="A33" s="11" t="s">
        <v>39</v>
      </c>
      <c r="C33" s="11" t="s">
        <v>31</v>
      </c>
      <c r="D33" s="11" t="s">
        <v>33</v>
      </c>
      <c r="E33" s="11">
        <f t="shared" si="0"/>
        <v>1480.9</v>
      </c>
    </row>
    <row r="34" spans="1:5" x14ac:dyDescent="0.25">
      <c r="A34" s="11" t="s">
        <v>40</v>
      </c>
      <c r="C34" s="11" t="s">
        <v>29</v>
      </c>
      <c r="D34" s="11" t="s">
        <v>33</v>
      </c>
      <c r="E34" s="11">
        <f t="shared" si="0"/>
        <v>1940.03</v>
      </c>
    </row>
    <row r="35" spans="1:5" x14ac:dyDescent="0.25">
      <c r="A35" s="11" t="s">
        <v>41</v>
      </c>
      <c r="C35" s="11" t="s">
        <v>31</v>
      </c>
      <c r="D35" s="11" t="s">
        <v>33</v>
      </c>
      <c r="E35" s="11">
        <f t="shared" si="0"/>
        <v>3212.04</v>
      </c>
    </row>
    <row r="36" spans="1:5" x14ac:dyDescent="0.25">
      <c r="A36" s="11" t="s">
        <v>42</v>
      </c>
      <c r="C36" s="11" t="s">
        <v>29</v>
      </c>
      <c r="D36" s="11" t="s">
        <v>43</v>
      </c>
      <c r="E36" s="11">
        <f t="shared" si="0"/>
        <v>0</v>
      </c>
    </row>
    <row r="37" spans="1:5" x14ac:dyDescent="0.25">
      <c r="A37" s="11" t="s">
        <v>44</v>
      </c>
      <c r="C37" s="11" t="s">
        <v>29</v>
      </c>
      <c r="D37" s="11" t="s">
        <v>33</v>
      </c>
      <c r="E37" s="11">
        <f t="shared" si="0"/>
        <v>304.48</v>
      </c>
    </row>
    <row r="38" spans="1:5" x14ac:dyDescent="0.25">
      <c r="A38" s="11" t="s">
        <v>45</v>
      </c>
      <c r="C38" s="11" t="s">
        <v>31</v>
      </c>
      <c r="D38" s="11" t="s">
        <v>33</v>
      </c>
      <c r="E38" s="11">
        <f t="shared" si="0"/>
        <v>709.44</v>
      </c>
    </row>
    <row r="39" spans="1:5" x14ac:dyDescent="0.25">
      <c r="A39" s="11" t="s">
        <v>46</v>
      </c>
      <c r="C39" s="11" t="s">
        <v>29</v>
      </c>
      <c r="D39" s="11" t="s">
        <v>43</v>
      </c>
      <c r="E39" s="11">
        <f t="shared" si="0"/>
        <v>0</v>
      </c>
    </row>
    <row r="40" spans="1:5" x14ac:dyDescent="0.25">
      <c r="A40" s="11" t="s">
        <v>47</v>
      </c>
      <c r="C40" s="11" t="s">
        <v>29</v>
      </c>
      <c r="D40" s="11" t="s">
        <v>43</v>
      </c>
      <c r="E40" s="11">
        <f t="shared" si="0"/>
        <v>0</v>
      </c>
    </row>
    <row r="41" spans="1:5" x14ac:dyDescent="0.25">
      <c r="A41" s="11" t="s">
        <v>135</v>
      </c>
      <c r="C41" s="11" t="s">
        <v>29</v>
      </c>
      <c r="D41" s="11" t="s">
        <v>49</v>
      </c>
      <c r="E41" s="11">
        <f t="shared" si="0"/>
        <v>160</v>
      </c>
    </row>
    <row r="42" spans="1:5" x14ac:dyDescent="0.25">
      <c r="A42" s="11" t="s">
        <v>50</v>
      </c>
      <c r="C42" s="11" t="s">
        <v>31</v>
      </c>
      <c r="D42" s="11" t="s">
        <v>49</v>
      </c>
      <c r="E42" s="11">
        <f t="shared" si="0"/>
        <v>0</v>
      </c>
    </row>
    <row r="43" spans="1:5" x14ac:dyDescent="0.25">
      <c r="A43" s="11" t="s">
        <v>6</v>
      </c>
      <c r="C43" s="11">
        <v>0</v>
      </c>
      <c r="D43" s="11">
        <v>0</v>
      </c>
      <c r="E43" s="11">
        <f t="shared" si="0"/>
        <v>7375.52</v>
      </c>
    </row>
    <row r="44" spans="1:5" x14ac:dyDescent="0.25">
      <c r="A44" s="11" t="s">
        <v>7</v>
      </c>
      <c r="C44" s="11" t="s">
        <v>29</v>
      </c>
      <c r="D44" s="11" t="s">
        <v>51</v>
      </c>
      <c r="E44" s="11">
        <f t="shared" si="0"/>
        <v>3817.06</v>
      </c>
    </row>
    <row r="45" spans="1:5" x14ac:dyDescent="0.25">
      <c r="A45" s="11" t="s">
        <v>8</v>
      </c>
      <c r="C45" s="11" t="s">
        <v>29</v>
      </c>
      <c r="D45" s="11" t="s">
        <v>52</v>
      </c>
      <c r="E45" s="11">
        <f t="shared" si="0"/>
        <v>2354.7800000000002</v>
      </c>
    </row>
    <row r="46" spans="1:5" x14ac:dyDescent="0.25">
      <c r="A46" s="11" t="s">
        <v>9</v>
      </c>
      <c r="C46" s="11" t="s">
        <v>29</v>
      </c>
      <c r="D46" s="11" t="s">
        <v>53</v>
      </c>
      <c r="E46" s="11">
        <f t="shared" si="0"/>
        <v>819.17</v>
      </c>
    </row>
    <row r="47" spans="1:5" x14ac:dyDescent="0.25">
      <c r="A47" s="11" t="s">
        <v>10</v>
      </c>
      <c r="C47" s="11" t="s">
        <v>29</v>
      </c>
      <c r="D47" s="11" t="s">
        <v>53</v>
      </c>
      <c r="E47" s="11">
        <f t="shared" si="0"/>
        <v>0</v>
      </c>
    </row>
    <row r="48" spans="1:5" x14ac:dyDescent="0.25">
      <c r="A48" s="11" t="s">
        <v>11</v>
      </c>
      <c r="C48" s="11" t="s">
        <v>29</v>
      </c>
      <c r="D48" s="11" t="s">
        <v>54</v>
      </c>
      <c r="E48" s="11">
        <f t="shared" si="0"/>
        <v>238.6</v>
      </c>
    </row>
    <row r="49" spans="1:5" x14ac:dyDescent="0.25">
      <c r="A49" s="11" t="s">
        <v>12</v>
      </c>
      <c r="C49" s="11" t="s">
        <v>29</v>
      </c>
      <c r="D49" s="11" t="s">
        <v>55</v>
      </c>
      <c r="E49" s="11">
        <f t="shared" si="0"/>
        <v>145.91</v>
      </c>
    </row>
    <row r="50" spans="1:5" x14ac:dyDescent="0.25">
      <c r="A50" s="11" t="s">
        <v>13</v>
      </c>
      <c r="C50" s="11">
        <v>0</v>
      </c>
      <c r="D50" s="11">
        <v>0</v>
      </c>
      <c r="E50" s="11">
        <f t="shared" si="0"/>
        <v>4257.91</v>
      </c>
    </row>
    <row r="51" spans="1:5" x14ac:dyDescent="0.25">
      <c r="A51" s="11" t="s">
        <v>14</v>
      </c>
      <c r="C51" s="11" t="s">
        <v>31</v>
      </c>
      <c r="D51" s="11" t="s">
        <v>52</v>
      </c>
      <c r="E51" s="11">
        <f t="shared" si="0"/>
        <v>2354.7800000000002</v>
      </c>
    </row>
    <row r="52" spans="1:5" x14ac:dyDescent="0.25">
      <c r="A52" s="11" t="s">
        <v>15</v>
      </c>
      <c r="C52" s="11" t="s">
        <v>31</v>
      </c>
      <c r="D52" s="11" t="s">
        <v>53</v>
      </c>
      <c r="E52" s="11">
        <f t="shared" si="0"/>
        <v>819.17</v>
      </c>
    </row>
    <row r="53" spans="1:5" x14ac:dyDescent="0.25">
      <c r="A53" s="11" t="s">
        <v>16</v>
      </c>
      <c r="C53" s="11" t="s">
        <v>31</v>
      </c>
      <c r="D53" s="11" t="s">
        <v>56</v>
      </c>
      <c r="E53" s="11">
        <f t="shared" si="0"/>
        <v>584.29999999999995</v>
      </c>
    </row>
    <row r="54" spans="1:5" x14ac:dyDescent="0.25">
      <c r="A54" s="11" t="s">
        <v>17</v>
      </c>
      <c r="C54" s="11" t="s">
        <v>31</v>
      </c>
      <c r="D54" s="11" t="s">
        <v>57</v>
      </c>
      <c r="E54" s="11">
        <f t="shared" si="0"/>
        <v>8.83</v>
      </c>
    </row>
    <row r="55" spans="1:5" x14ac:dyDescent="0.25">
      <c r="A55" s="11" t="s">
        <v>18</v>
      </c>
      <c r="C55" s="11" t="s">
        <v>31</v>
      </c>
      <c r="D55" s="11" t="s">
        <v>54</v>
      </c>
      <c r="E55" s="11">
        <f t="shared" si="0"/>
        <v>490.83</v>
      </c>
    </row>
    <row r="56" spans="1:5" x14ac:dyDescent="0.25">
      <c r="A56" s="11" t="s">
        <v>19</v>
      </c>
      <c r="C56" s="11" t="s">
        <v>31</v>
      </c>
      <c r="D56" s="11" t="s">
        <v>55</v>
      </c>
      <c r="E56" s="11">
        <f t="shared" si="0"/>
        <v>0</v>
      </c>
    </row>
    <row r="57" spans="1:5" x14ac:dyDescent="0.25">
      <c r="A57" s="11" t="s">
        <v>21</v>
      </c>
      <c r="C57" s="11">
        <v>0</v>
      </c>
      <c r="D57" s="11">
        <v>0</v>
      </c>
      <c r="E57" s="11">
        <f t="shared" si="0"/>
        <v>44013.55</v>
      </c>
    </row>
    <row r="58" spans="1:5" x14ac:dyDescent="0.25">
      <c r="A58" s="11" t="s">
        <v>20</v>
      </c>
      <c r="C58" s="11">
        <v>0</v>
      </c>
      <c r="D58" s="11" t="s">
        <v>22</v>
      </c>
      <c r="E58" s="11">
        <f t="shared" si="0"/>
        <v>533.4</v>
      </c>
    </row>
    <row r="59" spans="1:5" x14ac:dyDescent="0.25">
      <c r="A59" s="11" t="s">
        <v>23</v>
      </c>
      <c r="C59" s="11">
        <v>0</v>
      </c>
      <c r="D59" s="11">
        <v>0</v>
      </c>
      <c r="E59" s="11">
        <f t="shared" si="0"/>
        <v>0</v>
      </c>
    </row>
    <row r="60" spans="1:5" x14ac:dyDescent="0.25">
      <c r="A60" s="11" t="s">
        <v>24</v>
      </c>
      <c r="E60" s="11">
        <f t="shared" si="0"/>
        <v>0</v>
      </c>
    </row>
    <row r="61" spans="1:5" x14ac:dyDescent="0.25">
      <c r="A61" s="11" t="s">
        <v>25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0264-516C-4D7C-B3B0-480D9F053186}">
  <dimension ref="A1:AY61"/>
  <sheetViews>
    <sheetView zoomScale="85" zoomScaleNormal="85" workbookViewId="0">
      <selection activeCell="D9" sqref="D9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57.28515625" style="11" bestFit="1" customWidth="1"/>
    <col min="9" max="9" width="31.85546875" style="11" bestFit="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15" style="11" bestFit="1" customWidth="1"/>
    <col min="25" max="25" width="24.42578125" style="11" bestFit="1" customWidth="1"/>
    <col min="26" max="26" width="19.85546875" style="11" bestFit="1" customWidth="1"/>
    <col min="27" max="27" width="18" style="11" bestFit="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9" style="11" bestFit="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51" x14ac:dyDescent="0.25">
      <c r="A1" s="11" t="s">
        <v>0</v>
      </c>
    </row>
    <row r="7" spans="1:51" x14ac:dyDescent="0.25">
      <c r="A7" s="11" t="s">
        <v>96</v>
      </c>
    </row>
    <row r="8" spans="1:51" x14ac:dyDescent="0.25">
      <c r="A8" s="11" t="s">
        <v>139</v>
      </c>
    </row>
    <row r="9" spans="1:51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38</v>
      </c>
      <c r="J9" s="11" t="s">
        <v>39</v>
      </c>
      <c r="K9" s="11" t="s">
        <v>40</v>
      </c>
      <c r="L9" s="11" t="s">
        <v>41</v>
      </c>
      <c r="M9" s="11" t="s">
        <v>35</v>
      </c>
      <c r="N9" s="11" t="s">
        <v>37</v>
      </c>
      <c r="O9" s="11" t="s">
        <v>135</v>
      </c>
      <c r="P9" s="11" t="s">
        <v>136</v>
      </c>
      <c r="Q9" s="11" t="s">
        <v>44</v>
      </c>
      <c r="R9" s="11" t="s">
        <v>45</v>
      </c>
      <c r="S9" s="11" t="s">
        <v>6</v>
      </c>
      <c r="T9" s="11" t="s">
        <v>7</v>
      </c>
      <c r="U9" s="11" t="s">
        <v>8</v>
      </c>
      <c r="V9" s="11" t="s">
        <v>9</v>
      </c>
      <c r="W9" s="11" t="s">
        <v>10</v>
      </c>
      <c r="X9" s="11" t="s">
        <v>11</v>
      </c>
      <c r="Y9" s="11" t="s">
        <v>12</v>
      </c>
      <c r="Z9" s="11" t="s">
        <v>13</v>
      </c>
      <c r="AA9" s="11" t="s">
        <v>14</v>
      </c>
      <c r="AB9" s="11" t="s">
        <v>15</v>
      </c>
      <c r="AC9" s="11" t="s">
        <v>16</v>
      </c>
      <c r="AD9" s="11" t="s">
        <v>17</v>
      </c>
      <c r="AE9" s="11" t="s">
        <v>18</v>
      </c>
      <c r="AF9" s="11" t="s">
        <v>19</v>
      </c>
      <c r="AG9" s="11" t="s">
        <v>20</v>
      </c>
      <c r="AH9" s="11" t="s">
        <v>21</v>
      </c>
    </row>
    <row r="10" spans="1:51" s="9" customFormat="1" x14ac:dyDescent="0.25">
      <c r="A10" s="11" t="s">
        <v>102</v>
      </c>
      <c r="B10" s="11" t="s">
        <v>103</v>
      </c>
      <c r="C10" s="11" t="str">
        <f>VLOOKUP(A10,Oct!A:C,3,FALSE)</f>
        <v>Teacher</v>
      </c>
      <c r="D10" s="11">
        <v>4066.26</v>
      </c>
      <c r="E10" s="11">
        <v>345.64</v>
      </c>
      <c r="F10" s="11">
        <v>586.36</v>
      </c>
      <c r="G10" s="11">
        <v>0</v>
      </c>
      <c r="H10" s="11">
        <v>968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>
        <v>335.87</v>
      </c>
      <c r="T10" s="11">
        <v>0</v>
      </c>
      <c r="U10" s="11">
        <v>252.11</v>
      </c>
      <c r="V10" s="11">
        <v>58.96</v>
      </c>
      <c r="W10" s="11">
        <v>0</v>
      </c>
      <c r="X10" s="11">
        <v>14.5</v>
      </c>
      <c r="Y10" s="11">
        <v>10.3</v>
      </c>
      <c r="Z10" s="11">
        <v>392.95</v>
      </c>
      <c r="AA10" s="11">
        <v>252.11</v>
      </c>
      <c r="AB10" s="11">
        <v>58.96</v>
      </c>
      <c r="AC10" s="11">
        <v>53.68</v>
      </c>
      <c r="AD10" s="11">
        <v>0.82</v>
      </c>
      <c r="AE10" s="11">
        <v>27.38</v>
      </c>
      <c r="AF10" s="11">
        <v>0</v>
      </c>
      <c r="AG10" s="11">
        <v>0</v>
      </c>
      <c r="AH10" s="11">
        <v>3384.75</v>
      </c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</row>
    <row r="11" spans="1:51" x14ac:dyDescent="0.25">
      <c r="A11" s="11" t="s">
        <v>104</v>
      </c>
      <c r="B11" s="11" t="s">
        <v>105</v>
      </c>
      <c r="C11" s="11" t="str">
        <f>VLOOKUP(A11,Oct!A:C,3,FALSE)</f>
        <v>Teacher</v>
      </c>
      <c r="D11" s="11">
        <v>4145.51</v>
      </c>
      <c r="E11" s="11">
        <v>207.28</v>
      </c>
      <c r="F11" s="11">
        <v>597.78</v>
      </c>
      <c r="G11" s="11">
        <v>0</v>
      </c>
      <c r="H11" s="11">
        <v>968</v>
      </c>
      <c r="S11" s="11">
        <v>505.08</v>
      </c>
      <c r="T11" s="11">
        <v>163.84</v>
      </c>
      <c r="U11" s="11">
        <v>257.02</v>
      </c>
      <c r="V11" s="11">
        <v>60.11</v>
      </c>
      <c r="W11" s="11">
        <v>0</v>
      </c>
      <c r="X11" s="11">
        <v>13.61</v>
      </c>
      <c r="Y11" s="11">
        <v>10.5</v>
      </c>
      <c r="Z11" s="11">
        <v>398.37</v>
      </c>
      <c r="AA11" s="11">
        <v>257.02</v>
      </c>
      <c r="AB11" s="11">
        <v>60.11</v>
      </c>
      <c r="AC11" s="11">
        <v>54.72</v>
      </c>
      <c r="AD11" s="11">
        <v>0.82</v>
      </c>
      <c r="AE11" s="11">
        <v>25.7</v>
      </c>
      <c r="AF11" s="11">
        <v>0</v>
      </c>
      <c r="AG11" s="11">
        <v>0</v>
      </c>
      <c r="AH11" s="11">
        <v>3433.15</v>
      </c>
    </row>
    <row r="12" spans="1:51" x14ac:dyDescent="0.25">
      <c r="A12" s="11" t="s">
        <v>106</v>
      </c>
      <c r="B12" s="11" t="s">
        <v>107</v>
      </c>
      <c r="C12" s="11" t="str">
        <f>VLOOKUP(A12,Oct!A:C,3,FALSE)</f>
        <v>Student Support Staff</v>
      </c>
      <c r="D12" s="11">
        <v>2741.3</v>
      </c>
      <c r="G12" s="11">
        <v>0</v>
      </c>
      <c r="H12" s="11">
        <v>968</v>
      </c>
      <c r="I12" s="11">
        <v>212.72</v>
      </c>
      <c r="J12" s="11">
        <v>319.36</v>
      </c>
      <c r="S12" s="11">
        <v>63.49</v>
      </c>
      <c r="T12" s="11">
        <v>0</v>
      </c>
      <c r="V12" s="11">
        <v>39.75</v>
      </c>
      <c r="W12" s="11">
        <v>0</v>
      </c>
      <c r="X12" s="11">
        <v>16.79</v>
      </c>
      <c r="Y12" s="11">
        <v>6.95</v>
      </c>
      <c r="Z12" s="11">
        <v>108.19</v>
      </c>
      <c r="AB12" s="11">
        <v>39.75</v>
      </c>
      <c r="AC12" s="11">
        <v>36.19</v>
      </c>
      <c r="AD12" s="11">
        <v>0.55000000000000004</v>
      </c>
      <c r="AE12" s="11">
        <v>31.7</v>
      </c>
      <c r="AF12" s="11">
        <v>0</v>
      </c>
      <c r="AG12" s="11">
        <v>0</v>
      </c>
      <c r="AH12" s="11">
        <v>2465.09</v>
      </c>
    </row>
    <row r="13" spans="1:51" x14ac:dyDescent="0.25">
      <c r="A13" s="11" t="s">
        <v>138</v>
      </c>
      <c r="B13" s="11" t="s">
        <v>137</v>
      </c>
      <c r="C13" s="11" t="s">
        <v>65</v>
      </c>
      <c r="D13" s="11">
        <v>125</v>
      </c>
      <c r="S13" s="11">
        <v>10.77</v>
      </c>
      <c r="T13" s="11">
        <v>0</v>
      </c>
      <c r="U13" s="11">
        <v>7.75</v>
      </c>
      <c r="V13" s="11">
        <v>1.81</v>
      </c>
      <c r="W13" s="11">
        <v>0</v>
      </c>
      <c r="X13" s="11">
        <v>0.89</v>
      </c>
      <c r="Y13" s="11">
        <v>0.32</v>
      </c>
      <c r="Z13" s="11">
        <v>12.92</v>
      </c>
      <c r="AA13" s="11">
        <v>7.75</v>
      </c>
      <c r="AB13" s="11">
        <v>1.81</v>
      </c>
      <c r="AC13" s="11">
        <v>1.65</v>
      </c>
      <c r="AD13" s="11">
        <v>0.03</v>
      </c>
      <c r="AE13" s="11">
        <v>1.68</v>
      </c>
      <c r="AF13" s="11">
        <v>0</v>
      </c>
      <c r="AG13" s="11">
        <v>0</v>
      </c>
      <c r="AH13" s="11">
        <v>114.23</v>
      </c>
    </row>
    <row r="14" spans="1:51" x14ac:dyDescent="0.25">
      <c r="A14" s="11" t="s">
        <v>108</v>
      </c>
      <c r="B14" s="11" t="s">
        <v>109</v>
      </c>
      <c r="C14" s="11" t="str">
        <f>VLOOKUP(A14,Oct!A:C,3,FALSE)</f>
        <v>Kitchen Staff</v>
      </c>
      <c r="D14" s="11">
        <v>2623.86</v>
      </c>
      <c r="G14" s="11">
        <v>33</v>
      </c>
      <c r="H14" s="11">
        <v>968</v>
      </c>
      <c r="I14" s="11">
        <v>203.61</v>
      </c>
      <c r="J14" s="11">
        <v>305.68</v>
      </c>
      <c r="S14" s="11">
        <v>215.36</v>
      </c>
      <c r="T14" s="11">
        <v>144.38</v>
      </c>
      <c r="V14" s="11">
        <v>37.56</v>
      </c>
      <c r="W14" s="11">
        <v>0</v>
      </c>
      <c r="X14" s="11">
        <v>26.77</v>
      </c>
      <c r="Y14" s="11">
        <v>6.65</v>
      </c>
      <c r="Z14" s="11">
        <v>156.82</v>
      </c>
      <c r="AB14" s="11">
        <v>37.56</v>
      </c>
      <c r="AC14" s="11">
        <v>34.630000000000003</v>
      </c>
      <c r="AD14" s="11">
        <v>0.52</v>
      </c>
      <c r="AE14" s="11">
        <v>84.11</v>
      </c>
      <c r="AF14" s="11">
        <v>0</v>
      </c>
      <c r="AG14" s="11">
        <v>0</v>
      </c>
      <c r="AH14" s="11">
        <v>2171.89</v>
      </c>
    </row>
    <row r="15" spans="1:51" x14ac:dyDescent="0.25">
      <c r="A15" s="11" t="s">
        <v>112</v>
      </c>
      <c r="B15" s="11" t="s">
        <v>113</v>
      </c>
      <c r="C15" s="11" t="str">
        <f>VLOOKUP(A15,Oct!A:C,3,FALSE)</f>
        <v>Office Administration</v>
      </c>
      <c r="D15" s="11">
        <v>2630</v>
      </c>
      <c r="S15" s="11">
        <v>388.67</v>
      </c>
      <c r="T15" s="11">
        <v>173.52</v>
      </c>
      <c r="U15" s="11">
        <v>163.06</v>
      </c>
      <c r="V15" s="11">
        <v>38.130000000000003</v>
      </c>
      <c r="W15" s="11">
        <v>0</v>
      </c>
      <c r="X15" s="11">
        <v>7.3</v>
      </c>
      <c r="Y15" s="11">
        <v>6.66</v>
      </c>
      <c r="Z15" s="11">
        <v>250.21</v>
      </c>
      <c r="AA15" s="11">
        <v>163.06</v>
      </c>
      <c r="AB15" s="11">
        <v>38.130000000000003</v>
      </c>
      <c r="AC15" s="11">
        <v>34.72</v>
      </c>
      <c r="AD15" s="11">
        <v>0.53</v>
      </c>
      <c r="AE15" s="11">
        <v>13.77</v>
      </c>
      <c r="AF15" s="11">
        <v>0</v>
      </c>
      <c r="AG15" s="11">
        <v>0</v>
      </c>
      <c r="AH15" s="11">
        <v>2241.33</v>
      </c>
    </row>
    <row r="16" spans="1:51" x14ac:dyDescent="0.25">
      <c r="A16" s="11" t="s">
        <v>116</v>
      </c>
      <c r="B16" s="11" t="s">
        <v>117</v>
      </c>
      <c r="C16" s="11" t="str">
        <f>VLOOKUP(A16,Oct!A:C,3,FALSE)</f>
        <v>Special Education Staff</v>
      </c>
      <c r="D16" s="11">
        <v>5374.94</v>
      </c>
      <c r="G16" s="11">
        <v>37</v>
      </c>
      <c r="H16" s="11">
        <v>968</v>
      </c>
      <c r="K16" s="11">
        <v>432.68</v>
      </c>
      <c r="L16" s="11">
        <v>775.06</v>
      </c>
      <c r="S16" s="11">
        <v>827.94</v>
      </c>
      <c r="T16" s="11">
        <v>391.8</v>
      </c>
      <c r="U16" s="11">
        <v>330.95</v>
      </c>
      <c r="V16" s="11">
        <v>77.400000000000006</v>
      </c>
      <c r="W16" s="11">
        <v>0</v>
      </c>
      <c r="X16" s="11">
        <v>14.17</v>
      </c>
      <c r="Y16" s="11">
        <v>13.62</v>
      </c>
      <c r="Z16" s="11">
        <v>507.12</v>
      </c>
      <c r="AA16" s="11">
        <v>330.95</v>
      </c>
      <c r="AB16" s="11">
        <v>77.400000000000006</v>
      </c>
      <c r="AC16" s="11">
        <v>70.94</v>
      </c>
      <c r="AD16" s="11">
        <v>1.08</v>
      </c>
      <c r="AE16" s="11">
        <v>26.75</v>
      </c>
      <c r="AF16" s="11">
        <v>0</v>
      </c>
      <c r="AG16" s="11">
        <v>0</v>
      </c>
      <c r="AH16" s="11">
        <v>4077.32</v>
      </c>
    </row>
    <row r="17" spans="1:34" x14ac:dyDescent="0.25">
      <c r="A17" s="11" t="s">
        <v>116</v>
      </c>
      <c r="B17" s="11" t="s">
        <v>118</v>
      </c>
      <c r="C17" s="11" t="s">
        <v>64</v>
      </c>
      <c r="D17" s="11">
        <v>2681.5</v>
      </c>
      <c r="G17" s="11">
        <v>21</v>
      </c>
      <c r="H17" s="11">
        <v>968</v>
      </c>
      <c r="I17" s="11">
        <v>208.09</v>
      </c>
      <c r="J17" s="11">
        <v>312.39999999999998</v>
      </c>
      <c r="S17" s="11">
        <v>347.7</v>
      </c>
      <c r="T17" s="11">
        <v>286</v>
      </c>
      <c r="V17" s="11">
        <v>38.58</v>
      </c>
      <c r="W17" s="11">
        <v>0</v>
      </c>
      <c r="X17" s="11">
        <v>16.32</v>
      </c>
      <c r="Y17" s="11">
        <v>6.8</v>
      </c>
      <c r="Z17" s="11">
        <v>105.32</v>
      </c>
      <c r="AB17" s="11">
        <v>38.58</v>
      </c>
      <c r="AC17" s="11">
        <v>35.4</v>
      </c>
      <c r="AD17" s="11">
        <v>0.54</v>
      </c>
      <c r="AE17" s="11">
        <v>30.8</v>
      </c>
      <c r="AF17" s="11">
        <v>0</v>
      </c>
      <c r="AG17" s="11">
        <v>0</v>
      </c>
      <c r="AH17" s="11">
        <v>2104.71</v>
      </c>
    </row>
    <row r="18" spans="1:34" x14ac:dyDescent="0.25">
      <c r="A18" s="11" t="s">
        <v>119</v>
      </c>
      <c r="B18" s="11" t="s">
        <v>120</v>
      </c>
      <c r="C18" s="11" t="str">
        <f>VLOOKUP(A18,Oct!A:C,3,FALSE)</f>
        <v>Teacher</v>
      </c>
      <c r="D18" s="11">
        <v>4348.3500000000004</v>
      </c>
      <c r="G18" s="11">
        <v>49.5</v>
      </c>
      <c r="H18" s="11">
        <v>1452</v>
      </c>
      <c r="K18" s="11">
        <v>350.04</v>
      </c>
      <c r="L18" s="11">
        <v>627.04</v>
      </c>
      <c r="S18" s="11">
        <v>685.25</v>
      </c>
      <c r="T18" s="11">
        <v>331.76</v>
      </c>
      <c r="U18" s="11">
        <v>266.52999999999997</v>
      </c>
      <c r="V18" s="11">
        <v>62.33</v>
      </c>
      <c r="W18" s="11">
        <v>0</v>
      </c>
      <c r="X18" s="11">
        <v>13.61</v>
      </c>
      <c r="Y18" s="11">
        <v>11.02</v>
      </c>
      <c r="Z18" s="11">
        <v>412.82</v>
      </c>
      <c r="AA18" s="11">
        <v>266.52999999999997</v>
      </c>
      <c r="AB18" s="11">
        <v>62.33</v>
      </c>
      <c r="AC18" s="11">
        <v>57.4</v>
      </c>
      <c r="AD18" s="11">
        <v>0.86</v>
      </c>
      <c r="AE18" s="11">
        <v>25.7</v>
      </c>
      <c r="AF18" s="11">
        <v>0</v>
      </c>
      <c r="AG18" s="11">
        <v>0</v>
      </c>
      <c r="AH18" s="11">
        <v>3263.56</v>
      </c>
    </row>
    <row r="19" spans="1:34" x14ac:dyDescent="0.25">
      <c r="A19" s="11" t="s">
        <v>121</v>
      </c>
      <c r="B19" s="11" t="s">
        <v>122</v>
      </c>
      <c r="C19" s="11" t="str">
        <f>VLOOKUP(A19,Oct!A:C,3,FALSE)</f>
        <v>School Administration</v>
      </c>
      <c r="D19" s="11">
        <v>6666.66</v>
      </c>
      <c r="E19" s="11">
        <v>1000</v>
      </c>
      <c r="F19" s="11">
        <v>961.34</v>
      </c>
      <c r="G19" s="11">
        <v>159</v>
      </c>
      <c r="H19" s="11">
        <v>968</v>
      </c>
      <c r="M19" s="11">
        <v>62</v>
      </c>
      <c r="N19" s="11">
        <v>0</v>
      </c>
      <c r="O19" s="11">
        <v>320</v>
      </c>
      <c r="P19" s="11">
        <v>0</v>
      </c>
      <c r="S19" s="11">
        <v>1064.96</v>
      </c>
      <c r="T19" s="11">
        <v>556.91999999999996</v>
      </c>
      <c r="U19" s="11">
        <v>383.64</v>
      </c>
      <c r="V19" s="11">
        <v>89.72</v>
      </c>
      <c r="W19" s="11">
        <v>0</v>
      </c>
      <c r="X19" s="11">
        <v>17.8</v>
      </c>
      <c r="Y19" s="11">
        <v>16.88</v>
      </c>
      <c r="Z19" s="11">
        <v>506.95</v>
      </c>
      <c r="AA19" s="11">
        <v>383.64</v>
      </c>
      <c r="AB19" s="11">
        <v>89.72</v>
      </c>
      <c r="AC19" s="11">
        <v>0</v>
      </c>
      <c r="AD19" s="11">
        <v>0</v>
      </c>
      <c r="AE19" s="11">
        <v>33.590000000000003</v>
      </c>
      <c r="AF19" s="11">
        <v>0</v>
      </c>
      <c r="AG19" s="11">
        <v>0</v>
      </c>
      <c r="AH19" s="11">
        <v>4060.7</v>
      </c>
    </row>
    <row r="20" spans="1:34" x14ac:dyDescent="0.25">
      <c r="A20" s="11" t="s">
        <v>123</v>
      </c>
      <c r="B20" s="11" t="s">
        <v>124</v>
      </c>
      <c r="C20" s="11" t="str">
        <f>VLOOKUP(A20,Oct!A:C,3,FALSE)</f>
        <v>Office Administration</v>
      </c>
      <c r="D20" s="11">
        <v>3708.34</v>
      </c>
      <c r="G20" s="11">
        <v>159</v>
      </c>
      <c r="H20" s="11">
        <v>968</v>
      </c>
      <c r="I20" s="11">
        <v>287.76</v>
      </c>
      <c r="J20" s="11">
        <v>432.02</v>
      </c>
      <c r="S20" s="11">
        <v>80.040000000000006</v>
      </c>
      <c r="T20" s="11">
        <v>0</v>
      </c>
      <c r="V20" s="11">
        <v>51.46</v>
      </c>
      <c r="W20" s="11">
        <v>0</v>
      </c>
      <c r="X20" s="11">
        <v>19.18</v>
      </c>
      <c r="Y20" s="11">
        <v>9.4</v>
      </c>
      <c r="Z20" s="11">
        <v>137.37</v>
      </c>
      <c r="AB20" s="11">
        <v>51.46</v>
      </c>
      <c r="AC20" s="11">
        <v>48.96</v>
      </c>
      <c r="AD20" s="11">
        <v>0.74</v>
      </c>
      <c r="AE20" s="11">
        <v>36.21</v>
      </c>
      <c r="AF20" s="11">
        <v>0</v>
      </c>
      <c r="AG20" s="11">
        <v>0</v>
      </c>
      <c r="AH20" s="11">
        <v>3181.54</v>
      </c>
    </row>
    <row r="21" spans="1:34" x14ac:dyDescent="0.25">
      <c r="A21" s="11" t="s">
        <v>125</v>
      </c>
      <c r="B21" s="11" t="s">
        <v>126</v>
      </c>
      <c r="C21" s="11" t="str">
        <f>VLOOKUP(A21,Oct!A:C,3,FALSE)</f>
        <v>Teacher</v>
      </c>
      <c r="D21" s="11">
        <v>5102.9799999999996</v>
      </c>
      <c r="E21" s="11">
        <v>127.57</v>
      </c>
      <c r="F21" s="11">
        <v>735.84</v>
      </c>
      <c r="G21" s="11">
        <v>33</v>
      </c>
      <c r="H21" s="11">
        <v>968</v>
      </c>
      <c r="S21" s="11">
        <v>412.61</v>
      </c>
      <c r="T21" s="11">
        <v>0</v>
      </c>
      <c r="U21" s="11">
        <v>314.33999999999997</v>
      </c>
      <c r="V21" s="11">
        <v>73.510000000000005</v>
      </c>
      <c r="W21" s="11">
        <v>0</v>
      </c>
      <c r="X21" s="11">
        <v>11.84</v>
      </c>
      <c r="Y21" s="11">
        <v>12.92</v>
      </c>
      <c r="Z21" s="11">
        <v>478.58</v>
      </c>
      <c r="AA21" s="11">
        <v>314.33999999999997</v>
      </c>
      <c r="AB21" s="11">
        <v>73.510000000000005</v>
      </c>
      <c r="AC21" s="11">
        <v>67.36</v>
      </c>
      <c r="AD21" s="11">
        <v>1.02</v>
      </c>
      <c r="AE21" s="11">
        <v>22.35</v>
      </c>
      <c r="AF21" s="11">
        <v>0</v>
      </c>
      <c r="AG21" s="11">
        <v>0</v>
      </c>
      <c r="AH21" s="11">
        <v>4529.8</v>
      </c>
    </row>
    <row r="22" spans="1:34" x14ac:dyDescent="0.25">
      <c r="A22" s="11" t="s">
        <v>127</v>
      </c>
      <c r="B22" s="11" t="s">
        <v>128</v>
      </c>
      <c r="C22" s="11" t="str">
        <f>VLOOKUP(A22,Oct!A:C,3,FALSE)</f>
        <v>School Administration</v>
      </c>
      <c r="D22" s="11">
        <v>6666.66</v>
      </c>
      <c r="G22" s="11">
        <v>273</v>
      </c>
      <c r="H22" s="11">
        <v>968</v>
      </c>
      <c r="K22" s="11">
        <v>536.66</v>
      </c>
      <c r="L22" s="11">
        <v>961.34</v>
      </c>
      <c r="M22" s="11">
        <v>27.34</v>
      </c>
      <c r="N22" s="11">
        <v>0</v>
      </c>
      <c r="S22" s="11">
        <v>1943.92</v>
      </c>
      <c r="T22" s="11">
        <v>1418.68</v>
      </c>
      <c r="U22" s="11">
        <v>396.41</v>
      </c>
      <c r="V22" s="11">
        <v>92.71</v>
      </c>
      <c r="W22" s="11">
        <v>0</v>
      </c>
      <c r="X22" s="11">
        <v>19.239999999999998</v>
      </c>
      <c r="Y22" s="11">
        <v>16.88</v>
      </c>
      <c r="Z22" s="11">
        <v>525.44000000000005</v>
      </c>
      <c r="AA22" s="11">
        <v>396.41</v>
      </c>
      <c r="AB22" s="11">
        <v>92.71</v>
      </c>
      <c r="AC22" s="11">
        <v>0</v>
      </c>
      <c r="AD22" s="11">
        <v>0</v>
      </c>
      <c r="AE22" s="11">
        <v>36.32</v>
      </c>
      <c r="AF22" s="11">
        <v>0</v>
      </c>
      <c r="AG22" s="11">
        <v>0</v>
      </c>
      <c r="AH22" s="11">
        <v>3885.74</v>
      </c>
    </row>
    <row r="23" spans="1:34" x14ac:dyDescent="0.25">
      <c r="A23" s="11" t="s">
        <v>129</v>
      </c>
      <c r="B23" s="11" t="s">
        <v>130</v>
      </c>
      <c r="C23" s="11" t="str">
        <f>VLOOKUP(A23,Oct!A:C,3,FALSE)</f>
        <v>Student Support Staff</v>
      </c>
      <c r="D23" s="11">
        <v>2497.5500000000002</v>
      </c>
      <c r="G23" s="11">
        <v>33</v>
      </c>
      <c r="H23" s="11">
        <v>968</v>
      </c>
      <c r="Q23" s="11">
        <v>124.88</v>
      </c>
      <c r="R23" s="11">
        <v>290.97000000000003</v>
      </c>
      <c r="S23" s="11">
        <v>196.75</v>
      </c>
      <c r="T23" s="11">
        <v>138.66999999999999</v>
      </c>
      <c r="V23" s="11">
        <v>35.729999999999997</v>
      </c>
      <c r="W23" s="11">
        <v>0</v>
      </c>
      <c r="X23" s="11">
        <v>16.02</v>
      </c>
      <c r="Y23" s="11">
        <v>6.33</v>
      </c>
      <c r="Z23" s="11">
        <v>99.43</v>
      </c>
      <c r="AB23" s="11">
        <v>35.729999999999997</v>
      </c>
      <c r="AC23" s="11">
        <v>32.96</v>
      </c>
      <c r="AD23" s="11">
        <v>0.5</v>
      </c>
      <c r="AE23" s="11">
        <v>30.24</v>
      </c>
      <c r="AF23" s="11">
        <v>0</v>
      </c>
      <c r="AG23" s="11">
        <v>0</v>
      </c>
      <c r="AH23" s="11">
        <v>2142.92</v>
      </c>
    </row>
    <row r="24" spans="1:34" x14ac:dyDescent="0.25">
      <c r="A24" s="11" t="s">
        <v>100</v>
      </c>
      <c r="D24" s="11">
        <v>53378.91</v>
      </c>
      <c r="E24" s="11">
        <v>1680.49</v>
      </c>
      <c r="F24" s="11">
        <v>2881.32</v>
      </c>
      <c r="G24" s="11">
        <v>797.5</v>
      </c>
      <c r="H24" s="11">
        <v>12100</v>
      </c>
      <c r="I24" s="11">
        <v>912.18</v>
      </c>
      <c r="J24" s="11">
        <v>1369.46</v>
      </c>
      <c r="K24" s="11">
        <v>1319.38</v>
      </c>
      <c r="L24" s="11">
        <v>2363.44</v>
      </c>
      <c r="M24" s="11">
        <v>89.34</v>
      </c>
      <c r="N24" s="11">
        <v>0</v>
      </c>
      <c r="O24" s="11">
        <v>320</v>
      </c>
      <c r="P24" s="11">
        <v>0</v>
      </c>
      <c r="Q24" s="11">
        <v>124.88</v>
      </c>
      <c r="R24" s="11">
        <v>290.97000000000003</v>
      </c>
      <c r="S24" s="11">
        <v>7078.41</v>
      </c>
      <c r="T24" s="11">
        <v>3605.57</v>
      </c>
      <c r="U24" s="11">
        <v>2371.81</v>
      </c>
      <c r="V24" s="11">
        <v>757.76</v>
      </c>
      <c r="W24" s="11">
        <v>0</v>
      </c>
      <c r="X24" s="11">
        <v>208.04</v>
      </c>
      <c r="Y24" s="11">
        <v>135.22999999999999</v>
      </c>
      <c r="Z24" s="11">
        <v>4092.49</v>
      </c>
      <c r="AA24" s="11">
        <v>2371.81</v>
      </c>
      <c r="AB24" s="11">
        <v>757.76</v>
      </c>
      <c r="AC24" s="11">
        <v>528.61</v>
      </c>
      <c r="AD24" s="11">
        <v>8.01</v>
      </c>
      <c r="AE24" s="11">
        <v>426.3</v>
      </c>
      <c r="AF24" s="11">
        <v>0</v>
      </c>
      <c r="AG24" s="11">
        <v>0</v>
      </c>
      <c r="AH24" s="11">
        <v>41056.730000000003</v>
      </c>
    </row>
    <row r="26" spans="1:34" x14ac:dyDescent="0.25">
      <c r="A26" s="11" t="s">
        <v>4</v>
      </c>
      <c r="C26" s="11" t="s">
        <v>29</v>
      </c>
      <c r="D26" s="11" t="s">
        <v>30</v>
      </c>
      <c r="E26" s="11">
        <f t="shared" ref="E26:E60" si="0">IFERROR(INDEX($A$9:$AS$25, 16, MATCH(A26, $A$9:$AU$9, 0)),0)</f>
        <v>797.5</v>
      </c>
    </row>
    <row r="27" spans="1:34" x14ac:dyDescent="0.25">
      <c r="A27" s="11" t="s">
        <v>5</v>
      </c>
      <c r="C27" s="11" t="s">
        <v>31</v>
      </c>
      <c r="D27" s="11" t="s">
        <v>30</v>
      </c>
      <c r="E27" s="11">
        <f t="shared" si="0"/>
        <v>12100</v>
      </c>
    </row>
    <row r="28" spans="1:34" x14ac:dyDescent="0.25">
      <c r="A28" s="11" t="s">
        <v>32</v>
      </c>
      <c r="C28" s="11" t="s">
        <v>29</v>
      </c>
      <c r="D28" s="11" t="s">
        <v>33</v>
      </c>
      <c r="E28" s="11">
        <f t="shared" si="0"/>
        <v>1680.49</v>
      </c>
    </row>
    <row r="29" spans="1:34" x14ac:dyDescent="0.25">
      <c r="A29" s="11" t="s">
        <v>34</v>
      </c>
      <c r="C29" s="11" t="s">
        <v>31</v>
      </c>
      <c r="D29" s="11" t="s">
        <v>33</v>
      </c>
      <c r="E29" s="11">
        <f t="shared" si="0"/>
        <v>2881.32</v>
      </c>
    </row>
    <row r="30" spans="1:34" x14ac:dyDescent="0.25">
      <c r="A30" s="11" t="s">
        <v>35</v>
      </c>
      <c r="C30" s="11" t="s">
        <v>29</v>
      </c>
      <c r="D30" s="11" t="s">
        <v>36</v>
      </c>
      <c r="E30" s="11">
        <f t="shared" si="0"/>
        <v>89.34</v>
      </c>
    </row>
    <row r="31" spans="1:34" x14ac:dyDescent="0.25">
      <c r="A31" s="11" t="s">
        <v>37</v>
      </c>
      <c r="C31" s="11" t="s">
        <v>31</v>
      </c>
      <c r="D31" s="11" t="s">
        <v>36</v>
      </c>
      <c r="E31" s="11">
        <f t="shared" si="0"/>
        <v>0</v>
      </c>
    </row>
    <row r="32" spans="1:34" x14ac:dyDescent="0.25">
      <c r="A32" s="11" t="s">
        <v>38</v>
      </c>
      <c r="C32" s="11" t="s">
        <v>29</v>
      </c>
      <c r="D32" s="11" t="s">
        <v>33</v>
      </c>
      <c r="E32" s="11">
        <f t="shared" si="0"/>
        <v>912.18</v>
      </c>
    </row>
    <row r="33" spans="1:5" x14ac:dyDescent="0.25">
      <c r="A33" s="11" t="s">
        <v>39</v>
      </c>
      <c r="C33" s="11" t="s">
        <v>31</v>
      </c>
      <c r="D33" s="11" t="s">
        <v>33</v>
      </c>
      <c r="E33" s="11">
        <f t="shared" si="0"/>
        <v>1369.46</v>
      </c>
    </row>
    <row r="34" spans="1:5" x14ac:dyDescent="0.25">
      <c r="A34" s="11" t="s">
        <v>40</v>
      </c>
      <c r="C34" s="11" t="s">
        <v>29</v>
      </c>
      <c r="D34" s="11" t="s">
        <v>33</v>
      </c>
      <c r="E34" s="11">
        <f t="shared" si="0"/>
        <v>1319.38</v>
      </c>
    </row>
    <row r="35" spans="1:5" x14ac:dyDescent="0.25">
      <c r="A35" s="11" t="s">
        <v>41</v>
      </c>
      <c r="C35" s="11" t="s">
        <v>31</v>
      </c>
      <c r="D35" s="11" t="s">
        <v>33</v>
      </c>
      <c r="E35" s="11">
        <f t="shared" si="0"/>
        <v>2363.44</v>
      </c>
    </row>
    <row r="36" spans="1:5" x14ac:dyDescent="0.25">
      <c r="A36" s="11" t="s">
        <v>42</v>
      </c>
      <c r="C36" s="11" t="s">
        <v>29</v>
      </c>
      <c r="D36" s="11" t="s">
        <v>43</v>
      </c>
      <c r="E36" s="11">
        <f t="shared" si="0"/>
        <v>0</v>
      </c>
    </row>
    <row r="37" spans="1:5" x14ac:dyDescent="0.25">
      <c r="A37" s="11" t="s">
        <v>44</v>
      </c>
      <c r="C37" s="11" t="s">
        <v>29</v>
      </c>
      <c r="D37" s="11" t="s">
        <v>33</v>
      </c>
      <c r="E37" s="11">
        <f t="shared" si="0"/>
        <v>124.88</v>
      </c>
    </row>
    <row r="38" spans="1:5" x14ac:dyDescent="0.25">
      <c r="A38" s="11" t="s">
        <v>45</v>
      </c>
      <c r="C38" s="11" t="s">
        <v>31</v>
      </c>
      <c r="D38" s="11" t="s">
        <v>33</v>
      </c>
      <c r="E38" s="11">
        <f t="shared" si="0"/>
        <v>290.97000000000003</v>
      </c>
    </row>
    <row r="39" spans="1:5" x14ac:dyDescent="0.25">
      <c r="A39" s="11" t="s">
        <v>46</v>
      </c>
      <c r="C39" s="11" t="s">
        <v>29</v>
      </c>
      <c r="D39" s="11" t="s">
        <v>43</v>
      </c>
      <c r="E39" s="11">
        <f t="shared" si="0"/>
        <v>0</v>
      </c>
    </row>
    <row r="40" spans="1:5" x14ac:dyDescent="0.25">
      <c r="A40" s="11" t="s">
        <v>47</v>
      </c>
      <c r="C40" s="11" t="s">
        <v>29</v>
      </c>
      <c r="D40" s="11" t="s">
        <v>43</v>
      </c>
      <c r="E40" s="11">
        <f t="shared" si="0"/>
        <v>0</v>
      </c>
    </row>
    <row r="41" spans="1:5" x14ac:dyDescent="0.25">
      <c r="A41" s="11" t="s">
        <v>135</v>
      </c>
      <c r="C41" s="11" t="s">
        <v>29</v>
      </c>
      <c r="D41" s="11" t="s">
        <v>49</v>
      </c>
      <c r="E41" s="11">
        <f t="shared" si="0"/>
        <v>320</v>
      </c>
    </row>
    <row r="42" spans="1:5" x14ac:dyDescent="0.25">
      <c r="A42" s="11" t="s">
        <v>50</v>
      </c>
      <c r="C42" s="11" t="s">
        <v>31</v>
      </c>
      <c r="D42" s="11" t="s">
        <v>49</v>
      </c>
      <c r="E42" s="11">
        <f t="shared" si="0"/>
        <v>0</v>
      </c>
    </row>
    <row r="43" spans="1:5" x14ac:dyDescent="0.25">
      <c r="A43" s="11" t="s">
        <v>6</v>
      </c>
      <c r="C43" s="11">
        <v>0</v>
      </c>
      <c r="D43" s="11">
        <v>0</v>
      </c>
      <c r="E43" s="11">
        <f t="shared" si="0"/>
        <v>7078.41</v>
      </c>
    </row>
    <row r="44" spans="1:5" x14ac:dyDescent="0.25">
      <c r="A44" s="11" t="s">
        <v>7</v>
      </c>
      <c r="C44" s="11" t="s">
        <v>29</v>
      </c>
      <c r="D44" s="11" t="s">
        <v>51</v>
      </c>
      <c r="E44" s="11">
        <f t="shared" si="0"/>
        <v>3605.57</v>
      </c>
    </row>
    <row r="45" spans="1:5" x14ac:dyDescent="0.25">
      <c r="A45" s="11" t="s">
        <v>8</v>
      </c>
      <c r="C45" s="11" t="s">
        <v>29</v>
      </c>
      <c r="D45" s="11" t="s">
        <v>52</v>
      </c>
      <c r="E45" s="11">
        <f t="shared" si="0"/>
        <v>2371.81</v>
      </c>
    </row>
    <row r="46" spans="1:5" x14ac:dyDescent="0.25">
      <c r="A46" s="11" t="s">
        <v>9</v>
      </c>
      <c r="C46" s="11" t="s">
        <v>29</v>
      </c>
      <c r="D46" s="11" t="s">
        <v>53</v>
      </c>
      <c r="E46" s="11">
        <f t="shared" si="0"/>
        <v>757.76</v>
      </c>
    </row>
    <row r="47" spans="1:5" x14ac:dyDescent="0.25">
      <c r="A47" s="11" t="s">
        <v>10</v>
      </c>
      <c r="C47" s="11" t="s">
        <v>29</v>
      </c>
      <c r="D47" s="11" t="s">
        <v>53</v>
      </c>
      <c r="E47" s="11">
        <f t="shared" si="0"/>
        <v>0</v>
      </c>
    </row>
    <row r="48" spans="1:5" x14ac:dyDescent="0.25">
      <c r="A48" s="11" t="s">
        <v>11</v>
      </c>
      <c r="C48" s="11" t="s">
        <v>29</v>
      </c>
      <c r="D48" s="11" t="s">
        <v>54</v>
      </c>
      <c r="E48" s="11">
        <f t="shared" si="0"/>
        <v>208.04</v>
      </c>
    </row>
    <row r="49" spans="1:5" x14ac:dyDescent="0.25">
      <c r="A49" s="11" t="s">
        <v>12</v>
      </c>
      <c r="C49" s="11" t="s">
        <v>29</v>
      </c>
      <c r="D49" s="11" t="s">
        <v>55</v>
      </c>
      <c r="E49" s="11">
        <f t="shared" si="0"/>
        <v>135.22999999999999</v>
      </c>
    </row>
    <row r="50" spans="1:5" x14ac:dyDescent="0.25">
      <c r="A50" s="11" t="s">
        <v>13</v>
      </c>
      <c r="C50" s="11">
        <v>0</v>
      </c>
      <c r="D50" s="11">
        <v>0</v>
      </c>
      <c r="E50" s="11">
        <f t="shared" si="0"/>
        <v>4092.49</v>
      </c>
    </row>
    <row r="51" spans="1:5" x14ac:dyDescent="0.25">
      <c r="A51" s="11" t="s">
        <v>14</v>
      </c>
      <c r="C51" s="11" t="s">
        <v>31</v>
      </c>
      <c r="D51" s="11" t="s">
        <v>52</v>
      </c>
      <c r="E51" s="11">
        <f t="shared" si="0"/>
        <v>2371.81</v>
      </c>
    </row>
    <row r="52" spans="1:5" x14ac:dyDescent="0.25">
      <c r="A52" s="11" t="s">
        <v>15</v>
      </c>
      <c r="C52" s="11" t="s">
        <v>31</v>
      </c>
      <c r="D52" s="11" t="s">
        <v>53</v>
      </c>
      <c r="E52" s="11">
        <f t="shared" si="0"/>
        <v>757.76</v>
      </c>
    </row>
    <row r="53" spans="1:5" x14ac:dyDescent="0.25">
      <c r="A53" s="11" t="s">
        <v>16</v>
      </c>
      <c r="C53" s="11" t="s">
        <v>31</v>
      </c>
      <c r="D53" s="11" t="s">
        <v>56</v>
      </c>
      <c r="E53" s="11">
        <f t="shared" si="0"/>
        <v>528.61</v>
      </c>
    </row>
    <row r="54" spans="1:5" x14ac:dyDescent="0.25">
      <c r="A54" s="11" t="s">
        <v>17</v>
      </c>
      <c r="C54" s="11" t="s">
        <v>31</v>
      </c>
      <c r="D54" s="11" t="s">
        <v>57</v>
      </c>
      <c r="E54" s="11">
        <f t="shared" si="0"/>
        <v>8.01</v>
      </c>
    </row>
    <row r="55" spans="1:5" x14ac:dyDescent="0.25">
      <c r="A55" s="11" t="s">
        <v>18</v>
      </c>
      <c r="C55" s="11" t="s">
        <v>31</v>
      </c>
      <c r="D55" s="11" t="s">
        <v>54</v>
      </c>
      <c r="E55" s="11">
        <f t="shared" si="0"/>
        <v>426.3</v>
      </c>
    </row>
    <row r="56" spans="1:5" x14ac:dyDescent="0.25">
      <c r="A56" s="11" t="s">
        <v>19</v>
      </c>
      <c r="C56" s="11" t="s">
        <v>31</v>
      </c>
      <c r="D56" s="11" t="s">
        <v>55</v>
      </c>
      <c r="E56" s="11">
        <f t="shared" si="0"/>
        <v>0</v>
      </c>
    </row>
    <row r="57" spans="1:5" x14ac:dyDescent="0.25">
      <c r="A57" s="11" t="s">
        <v>21</v>
      </c>
      <c r="C57" s="11">
        <v>0</v>
      </c>
      <c r="D57" s="11">
        <v>0</v>
      </c>
      <c r="E57" s="11">
        <f t="shared" si="0"/>
        <v>41056.730000000003</v>
      </c>
    </row>
    <row r="58" spans="1:5" x14ac:dyDescent="0.25">
      <c r="A58" s="11" t="s">
        <v>20</v>
      </c>
      <c r="C58" s="11">
        <v>0</v>
      </c>
      <c r="D58" s="11" t="s">
        <v>22</v>
      </c>
      <c r="E58" s="11">
        <f t="shared" si="0"/>
        <v>0</v>
      </c>
    </row>
    <row r="59" spans="1:5" x14ac:dyDescent="0.25">
      <c r="A59" s="11" t="s">
        <v>23</v>
      </c>
      <c r="C59" s="11">
        <v>0</v>
      </c>
      <c r="D59" s="11">
        <v>0</v>
      </c>
      <c r="E59" s="11">
        <f t="shared" si="0"/>
        <v>0</v>
      </c>
    </row>
    <row r="60" spans="1:5" x14ac:dyDescent="0.25">
      <c r="A60" s="11" t="s">
        <v>24</v>
      </c>
      <c r="E60" s="11">
        <f t="shared" si="0"/>
        <v>0</v>
      </c>
    </row>
    <row r="61" spans="1:5" x14ac:dyDescent="0.25">
      <c r="A61" s="11" t="s">
        <v>25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90363-643B-4350-9B2C-0B4FA76CC5B7}">
  <dimension ref="A1:AZ63"/>
  <sheetViews>
    <sheetView topLeftCell="B4" zoomScale="85" zoomScaleNormal="85" workbookViewId="0">
      <selection activeCell="C10" sqref="C10:C25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57.28515625" style="11" bestFit="1" customWidth="1"/>
    <col min="9" max="9" width="31.85546875" style="11" bestFit="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15" style="11" bestFit="1" customWidth="1"/>
    <col min="25" max="25" width="24.42578125" style="11" bestFit="1" customWidth="1"/>
    <col min="26" max="26" width="19.85546875" style="11" bestFit="1" customWidth="1"/>
    <col min="27" max="27" width="18" style="11" bestFit="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9" style="11" bestFit="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52" x14ac:dyDescent="0.25">
      <c r="A1" s="11" t="s">
        <v>0</v>
      </c>
    </row>
    <row r="7" spans="1:52" x14ac:dyDescent="0.25">
      <c r="A7" s="11" t="s">
        <v>96</v>
      </c>
    </row>
    <row r="8" spans="1:52" x14ac:dyDescent="0.25">
      <c r="A8" s="11" t="s">
        <v>140</v>
      </c>
    </row>
    <row r="9" spans="1:52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38</v>
      </c>
      <c r="J9" s="11" t="s">
        <v>39</v>
      </c>
      <c r="K9" s="11" t="s">
        <v>40</v>
      </c>
      <c r="L9" s="11" t="s">
        <v>41</v>
      </c>
      <c r="M9" s="11" t="s">
        <v>35</v>
      </c>
      <c r="N9" s="11" t="s">
        <v>37</v>
      </c>
      <c r="O9" s="11" t="s">
        <v>135</v>
      </c>
      <c r="P9" s="11" t="s">
        <v>136</v>
      </c>
      <c r="Q9" s="11" t="s">
        <v>44</v>
      </c>
      <c r="R9" s="11" t="s">
        <v>45</v>
      </c>
      <c r="S9" s="11" t="s">
        <v>6</v>
      </c>
      <c r="T9" s="11" t="s">
        <v>7</v>
      </c>
      <c r="U9" s="11" t="s">
        <v>8</v>
      </c>
      <c r="V9" s="11" t="s">
        <v>9</v>
      </c>
      <c r="W9" s="11" t="s">
        <v>10</v>
      </c>
      <c r="X9" s="11" t="s">
        <v>11</v>
      </c>
      <c r="Y9" s="11" t="s">
        <v>12</v>
      </c>
      <c r="Z9" s="11" t="s">
        <v>13</v>
      </c>
      <c r="AA9" s="11" t="s">
        <v>14</v>
      </c>
      <c r="AB9" s="11" t="s">
        <v>15</v>
      </c>
      <c r="AC9" s="11" t="s">
        <v>16</v>
      </c>
      <c r="AD9" s="11" t="s">
        <v>17</v>
      </c>
      <c r="AE9" s="11" t="s">
        <v>18</v>
      </c>
      <c r="AF9" s="11" t="s">
        <v>19</v>
      </c>
      <c r="AG9" s="11" t="s">
        <v>98</v>
      </c>
      <c r="AH9" s="11" t="s">
        <v>99</v>
      </c>
      <c r="AI9" s="11" t="s">
        <v>21</v>
      </c>
    </row>
    <row r="10" spans="1:52" s="9" customFormat="1" x14ac:dyDescent="0.25">
      <c r="A10" s="11" t="s">
        <v>102</v>
      </c>
      <c r="B10" s="11" t="s">
        <v>103</v>
      </c>
      <c r="C10" s="11" t="str">
        <f>VLOOKUP(A10,Nov!A:C,3,FALSE)</f>
        <v>Teacher</v>
      </c>
      <c r="D10" s="11">
        <v>4066.26</v>
      </c>
      <c r="E10" s="11">
        <v>345.64</v>
      </c>
      <c r="F10" s="11">
        <v>586.36</v>
      </c>
      <c r="G10" s="11">
        <v>0</v>
      </c>
      <c r="H10" s="11">
        <v>968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>
        <v>335.42</v>
      </c>
      <c r="T10" s="11">
        <v>0</v>
      </c>
      <c r="U10" s="11">
        <v>252.1</v>
      </c>
      <c r="V10" s="11">
        <v>58.96</v>
      </c>
      <c r="W10" s="11">
        <v>0</v>
      </c>
      <c r="X10" s="11">
        <v>14.06</v>
      </c>
      <c r="Y10" s="11">
        <v>10.3</v>
      </c>
      <c r="Z10" s="11">
        <v>392.08</v>
      </c>
      <c r="AA10" s="11">
        <v>252.1</v>
      </c>
      <c r="AB10" s="11">
        <v>58.96</v>
      </c>
      <c r="AC10" s="11">
        <v>53.68</v>
      </c>
      <c r="AD10" s="11">
        <v>0.82</v>
      </c>
      <c r="AE10" s="11">
        <v>26.52</v>
      </c>
      <c r="AF10" s="11">
        <v>0</v>
      </c>
      <c r="AG10" s="11"/>
      <c r="AH10" s="11"/>
      <c r="AI10" s="11">
        <v>3385.2</v>
      </c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</row>
    <row r="11" spans="1:52" x14ac:dyDescent="0.25">
      <c r="A11" s="11" t="s">
        <v>104</v>
      </c>
      <c r="B11" s="11" t="s">
        <v>105</v>
      </c>
      <c r="C11" s="11" t="str">
        <f>VLOOKUP(A11,Nov!A:C,3,FALSE)</f>
        <v>Teacher</v>
      </c>
      <c r="D11" s="11">
        <v>4145.5200000000004</v>
      </c>
      <c r="E11" s="11">
        <v>207.28</v>
      </c>
      <c r="F11" s="11">
        <v>597.78</v>
      </c>
      <c r="G11" s="11">
        <v>0</v>
      </c>
      <c r="H11" s="11">
        <v>968</v>
      </c>
      <c r="S11" s="11">
        <v>505.09</v>
      </c>
      <c r="T11" s="11">
        <v>163.84</v>
      </c>
      <c r="U11" s="11">
        <v>257.02</v>
      </c>
      <c r="V11" s="11">
        <v>60.11</v>
      </c>
      <c r="W11" s="11">
        <v>0</v>
      </c>
      <c r="X11" s="11">
        <v>13.62</v>
      </c>
      <c r="Y11" s="11">
        <v>10.5</v>
      </c>
      <c r="Z11" s="11">
        <v>398.37</v>
      </c>
      <c r="AA11" s="11">
        <v>257.02</v>
      </c>
      <c r="AB11" s="11">
        <v>60.11</v>
      </c>
      <c r="AC11" s="11">
        <v>54.72</v>
      </c>
      <c r="AD11" s="11">
        <v>0.82</v>
      </c>
      <c r="AE11" s="11">
        <v>25.7</v>
      </c>
      <c r="AF11" s="11">
        <v>0</v>
      </c>
      <c r="AI11" s="11">
        <v>3433.15</v>
      </c>
    </row>
    <row r="12" spans="1:52" x14ac:dyDescent="0.25">
      <c r="A12" s="11" t="s">
        <v>106</v>
      </c>
      <c r="B12" s="11" t="s">
        <v>107</v>
      </c>
      <c r="C12" s="11" t="str">
        <f>VLOOKUP(A12,Nov!A:C,3,FALSE)</f>
        <v>Student Support Staff</v>
      </c>
      <c r="D12" s="11">
        <v>2623.11</v>
      </c>
      <c r="G12" s="11">
        <v>0</v>
      </c>
      <c r="H12" s="11">
        <v>968</v>
      </c>
      <c r="I12" s="11">
        <v>203.55</v>
      </c>
      <c r="J12" s="11">
        <v>305.60000000000002</v>
      </c>
      <c r="S12" s="11">
        <v>64.91</v>
      </c>
      <c r="T12" s="11">
        <v>4.84</v>
      </c>
      <c r="V12" s="11">
        <v>38.04</v>
      </c>
      <c r="W12" s="11">
        <v>0</v>
      </c>
      <c r="X12" s="11">
        <v>15.39</v>
      </c>
      <c r="Y12" s="11">
        <v>6.64</v>
      </c>
      <c r="Z12" s="11">
        <v>102.28</v>
      </c>
      <c r="AB12" s="11">
        <v>38.04</v>
      </c>
      <c r="AC12" s="11">
        <v>34.619999999999997</v>
      </c>
      <c r="AD12" s="11">
        <v>0.53</v>
      </c>
      <c r="AE12" s="11">
        <v>29.09</v>
      </c>
      <c r="AF12" s="11">
        <v>0</v>
      </c>
      <c r="AI12" s="11">
        <v>2354.65</v>
      </c>
    </row>
    <row r="13" spans="1:52" x14ac:dyDescent="0.25">
      <c r="A13" s="11" t="s">
        <v>138</v>
      </c>
      <c r="B13" s="11" t="s">
        <v>137</v>
      </c>
      <c r="C13" s="11" t="str">
        <f>VLOOKUP(A13,Nov!A:C,3,FALSE)</f>
        <v>Substitute Teacher</v>
      </c>
      <c r="D13" s="11">
        <v>1489.37</v>
      </c>
      <c r="S13" s="11">
        <v>128.26</v>
      </c>
      <c r="T13" s="11">
        <v>0</v>
      </c>
      <c r="U13" s="11">
        <v>92.34</v>
      </c>
      <c r="V13" s="11">
        <v>21.6</v>
      </c>
      <c r="W13" s="11">
        <v>0</v>
      </c>
      <c r="X13" s="11">
        <v>10.54</v>
      </c>
      <c r="Y13" s="11">
        <v>3.78</v>
      </c>
      <c r="Z13" s="11">
        <v>153.80000000000001</v>
      </c>
      <c r="AA13" s="11">
        <v>92.34</v>
      </c>
      <c r="AB13" s="11">
        <v>21.6</v>
      </c>
      <c r="AC13" s="11">
        <v>19.66</v>
      </c>
      <c r="AD13" s="11">
        <v>0.3</v>
      </c>
      <c r="AE13" s="11">
        <v>19.899999999999999</v>
      </c>
      <c r="AF13" s="11">
        <v>0</v>
      </c>
      <c r="AI13" s="11">
        <v>1361.11</v>
      </c>
    </row>
    <row r="14" spans="1:52" x14ac:dyDescent="0.25">
      <c r="A14" s="11" t="s">
        <v>108</v>
      </c>
      <c r="B14" s="11" t="s">
        <v>109</v>
      </c>
      <c r="C14" s="11" t="str">
        <f>VLOOKUP(A14,Nov!A:C,3,FALSE)</f>
        <v>Kitchen Staff</v>
      </c>
      <c r="D14" s="11">
        <v>2943.23</v>
      </c>
      <c r="G14" s="11">
        <v>33</v>
      </c>
      <c r="H14" s="11">
        <v>968</v>
      </c>
      <c r="I14" s="11">
        <v>228.4</v>
      </c>
      <c r="J14" s="11">
        <v>342.89</v>
      </c>
      <c r="S14" s="11">
        <v>259.27999999999997</v>
      </c>
      <c r="T14" s="11">
        <v>179.74</v>
      </c>
      <c r="V14" s="11">
        <v>42.2</v>
      </c>
      <c r="W14" s="11">
        <v>0</v>
      </c>
      <c r="X14" s="11">
        <v>29.88</v>
      </c>
      <c r="Y14" s="11">
        <v>7.46</v>
      </c>
      <c r="Z14" s="11">
        <v>175.56</v>
      </c>
      <c r="AB14" s="11">
        <v>42.2</v>
      </c>
      <c r="AC14" s="11">
        <v>38.85</v>
      </c>
      <c r="AD14" s="11">
        <v>0.59</v>
      </c>
      <c r="AE14" s="11">
        <v>93.92</v>
      </c>
      <c r="AF14" s="11">
        <v>0</v>
      </c>
      <c r="AI14" s="11">
        <v>2422.5500000000002</v>
      </c>
    </row>
    <row r="15" spans="1:52" x14ac:dyDescent="0.25">
      <c r="A15" s="11" t="s">
        <v>112</v>
      </c>
      <c r="B15" s="11" t="s">
        <v>113</v>
      </c>
      <c r="C15" s="11" t="str">
        <f>VLOOKUP(A15,Nov!A:C,3,FALSE)</f>
        <v>Office Administration</v>
      </c>
      <c r="D15" s="11">
        <v>3770</v>
      </c>
      <c r="I15" s="11">
        <v>174.6</v>
      </c>
      <c r="J15" s="11">
        <v>262.13</v>
      </c>
      <c r="S15" s="11">
        <v>597.75</v>
      </c>
      <c r="T15" s="11">
        <v>289.37</v>
      </c>
      <c r="U15" s="11">
        <v>233.74</v>
      </c>
      <c r="V15" s="11">
        <v>54.67</v>
      </c>
      <c r="W15" s="11">
        <v>0</v>
      </c>
      <c r="X15" s="11">
        <v>10.42</v>
      </c>
      <c r="Y15" s="11">
        <v>9.5500000000000007</v>
      </c>
      <c r="Z15" s="11">
        <v>358.83</v>
      </c>
      <c r="AA15" s="11">
        <v>233.74</v>
      </c>
      <c r="AB15" s="11">
        <v>54.67</v>
      </c>
      <c r="AC15" s="11">
        <v>49.76</v>
      </c>
      <c r="AD15" s="11">
        <v>0.75</v>
      </c>
      <c r="AE15" s="11">
        <v>19.91</v>
      </c>
      <c r="AF15" s="11">
        <v>0</v>
      </c>
      <c r="AI15" s="11">
        <v>2997.65</v>
      </c>
    </row>
    <row r="16" spans="1:52" x14ac:dyDescent="0.25">
      <c r="A16" s="11" t="s">
        <v>114</v>
      </c>
      <c r="B16" s="11" t="s">
        <v>115</v>
      </c>
      <c r="C16" s="11" t="s">
        <v>64</v>
      </c>
      <c r="D16" s="11">
        <v>0</v>
      </c>
      <c r="S16" s="11">
        <v>0</v>
      </c>
      <c r="X16" s="11">
        <v>0</v>
      </c>
      <c r="Z16" s="11">
        <v>-0.01</v>
      </c>
      <c r="AE16" s="11">
        <v>-0.01</v>
      </c>
      <c r="AI16" s="11">
        <v>0</v>
      </c>
    </row>
    <row r="17" spans="1:35" x14ac:dyDescent="0.25">
      <c r="A17" s="11" t="s">
        <v>116</v>
      </c>
      <c r="B17" s="11" t="s">
        <v>117</v>
      </c>
      <c r="C17" s="11" t="str">
        <f>VLOOKUP(A17,Nov!A:C,3,FALSE)</f>
        <v>Special Education Staff</v>
      </c>
      <c r="D17" s="11">
        <v>5374.92</v>
      </c>
      <c r="G17" s="11">
        <v>37</v>
      </c>
      <c r="H17" s="11">
        <v>968</v>
      </c>
      <c r="K17" s="11">
        <v>432.68</v>
      </c>
      <c r="L17" s="11">
        <v>775.06</v>
      </c>
      <c r="S17" s="11">
        <v>828.26</v>
      </c>
      <c r="T17" s="11">
        <v>391.8</v>
      </c>
      <c r="U17" s="11">
        <v>330.96</v>
      </c>
      <c r="V17" s="11">
        <v>77.400000000000006</v>
      </c>
      <c r="W17" s="11">
        <v>0</v>
      </c>
      <c r="X17" s="11">
        <v>14.48</v>
      </c>
      <c r="Y17" s="11">
        <v>13.62</v>
      </c>
      <c r="Z17" s="11">
        <v>507.94</v>
      </c>
      <c r="AA17" s="11">
        <v>330.96</v>
      </c>
      <c r="AB17" s="11">
        <v>77.400000000000006</v>
      </c>
      <c r="AC17" s="11">
        <v>70.94</v>
      </c>
      <c r="AD17" s="11">
        <v>1.08</v>
      </c>
      <c r="AE17" s="11">
        <v>27.56</v>
      </c>
      <c r="AF17" s="11">
        <v>0</v>
      </c>
      <c r="AI17" s="11">
        <v>4076.98</v>
      </c>
    </row>
    <row r="18" spans="1:35" x14ac:dyDescent="0.25">
      <c r="A18" s="11" t="s">
        <v>116</v>
      </c>
      <c r="B18" s="11" t="s">
        <v>118</v>
      </c>
      <c r="C18" s="11" t="str">
        <f>VLOOKUP(A18,Nov!A:C,3,FALSE)</f>
        <v>Special Education Staff</v>
      </c>
      <c r="D18" s="11">
        <v>1245.5999999999999</v>
      </c>
      <c r="G18" s="11">
        <v>10.5</v>
      </c>
      <c r="H18" s="11">
        <v>1452</v>
      </c>
      <c r="I18" s="11">
        <v>96.66</v>
      </c>
      <c r="J18" s="11">
        <v>145.11000000000001</v>
      </c>
      <c r="S18" s="11">
        <v>172.06</v>
      </c>
      <c r="T18" s="11">
        <v>143</v>
      </c>
      <c r="V18" s="11">
        <v>17.91</v>
      </c>
      <c r="W18" s="11">
        <v>0</v>
      </c>
      <c r="X18" s="11">
        <v>7.99</v>
      </c>
      <c r="Y18" s="11">
        <v>3.16</v>
      </c>
      <c r="Z18" s="11">
        <v>49.67</v>
      </c>
      <c r="AB18" s="11">
        <v>17.91</v>
      </c>
      <c r="AC18" s="11">
        <v>16.440000000000001</v>
      </c>
      <c r="AD18" s="11">
        <v>0.25</v>
      </c>
      <c r="AE18" s="11">
        <v>15.07</v>
      </c>
      <c r="AF18" s="11">
        <v>0</v>
      </c>
      <c r="AI18" s="11">
        <v>966.38</v>
      </c>
    </row>
    <row r="19" spans="1:35" x14ac:dyDescent="0.25">
      <c r="A19" s="11" t="s">
        <v>119</v>
      </c>
      <c r="B19" s="11" t="s">
        <v>120</v>
      </c>
      <c r="C19" s="11" t="str">
        <f>VLOOKUP(A19,Nov!A:C,3,FALSE)</f>
        <v>Teacher</v>
      </c>
      <c r="D19" s="11">
        <v>4348.3500000000004</v>
      </c>
      <c r="G19" s="11">
        <v>33</v>
      </c>
      <c r="H19" s="11">
        <v>968</v>
      </c>
      <c r="K19" s="11">
        <v>350.04</v>
      </c>
      <c r="L19" s="11">
        <v>627.04</v>
      </c>
      <c r="S19" s="11">
        <v>689.38</v>
      </c>
      <c r="T19" s="11">
        <v>333.74</v>
      </c>
      <c r="U19" s="11">
        <v>267.55</v>
      </c>
      <c r="V19" s="11">
        <v>62.57</v>
      </c>
      <c r="W19" s="11">
        <v>0</v>
      </c>
      <c r="X19" s="11">
        <v>14.5</v>
      </c>
      <c r="Y19" s="11">
        <v>11.02</v>
      </c>
      <c r="Z19" s="11">
        <v>415.76</v>
      </c>
      <c r="AA19" s="11">
        <v>267.55</v>
      </c>
      <c r="AB19" s="11">
        <v>62.57</v>
      </c>
      <c r="AC19" s="11">
        <v>57.4</v>
      </c>
      <c r="AD19" s="11">
        <v>0.86</v>
      </c>
      <c r="AE19" s="11">
        <v>27.38</v>
      </c>
      <c r="AF19" s="11">
        <v>0</v>
      </c>
      <c r="AI19" s="11">
        <v>3275.93</v>
      </c>
    </row>
    <row r="20" spans="1:35" x14ac:dyDescent="0.25">
      <c r="A20" s="11" t="s">
        <v>141</v>
      </c>
      <c r="B20" s="11" t="s">
        <v>142</v>
      </c>
      <c r="C20" s="11" t="s">
        <v>65</v>
      </c>
      <c r="D20" s="11">
        <v>375</v>
      </c>
      <c r="S20" s="11">
        <v>32.299999999999997</v>
      </c>
      <c r="T20" s="11">
        <v>0</v>
      </c>
      <c r="U20" s="11">
        <v>23.25</v>
      </c>
      <c r="V20" s="11">
        <v>5.44</v>
      </c>
      <c r="W20" s="11">
        <v>0</v>
      </c>
      <c r="X20" s="11">
        <v>2.66</v>
      </c>
      <c r="Y20" s="11">
        <v>0.95</v>
      </c>
      <c r="Z20" s="11">
        <v>38.75</v>
      </c>
      <c r="AA20" s="11">
        <v>23.25</v>
      </c>
      <c r="AB20" s="11">
        <v>5.44</v>
      </c>
      <c r="AC20" s="11">
        <v>4.95</v>
      </c>
      <c r="AD20" s="11">
        <v>0.08</v>
      </c>
      <c r="AE20" s="11">
        <v>5.03</v>
      </c>
      <c r="AF20" s="11">
        <v>0</v>
      </c>
      <c r="AI20" s="11">
        <v>342.7</v>
      </c>
    </row>
    <row r="21" spans="1:35" x14ac:dyDescent="0.25">
      <c r="A21" s="11" t="s">
        <v>121</v>
      </c>
      <c r="B21" s="11" t="s">
        <v>122</v>
      </c>
      <c r="C21" s="11" t="str">
        <f>VLOOKUP(A21,Nov!A:C,3,FALSE)</f>
        <v>School Administration</v>
      </c>
      <c r="D21" s="11">
        <v>6666.68</v>
      </c>
      <c r="E21" s="11">
        <v>1000</v>
      </c>
      <c r="F21" s="11">
        <v>961.34</v>
      </c>
      <c r="G21" s="11">
        <v>159</v>
      </c>
      <c r="H21" s="11">
        <v>968</v>
      </c>
      <c r="M21" s="11">
        <v>62</v>
      </c>
      <c r="N21" s="11">
        <v>0</v>
      </c>
      <c r="O21" s="11">
        <v>320</v>
      </c>
      <c r="P21" s="11">
        <v>0</v>
      </c>
      <c r="S21" s="11">
        <v>1066.3599999999999</v>
      </c>
      <c r="T21" s="11">
        <v>556.91999999999996</v>
      </c>
      <c r="U21" s="11">
        <v>383.64</v>
      </c>
      <c r="V21" s="11">
        <v>89.72</v>
      </c>
      <c r="W21" s="11">
        <v>0</v>
      </c>
      <c r="X21" s="11">
        <v>19.2</v>
      </c>
      <c r="Y21" s="11">
        <v>16.88</v>
      </c>
      <c r="Z21" s="11">
        <v>509.71</v>
      </c>
      <c r="AA21" s="11">
        <v>383.64</v>
      </c>
      <c r="AB21" s="11">
        <v>89.72</v>
      </c>
      <c r="AC21" s="11">
        <v>0</v>
      </c>
      <c r="AD21" s="11">
        <v>0</v>
      </c>
      <c r="AE21" s="11">
        <v>36.35</v>
      </c>
      <c r="AF21" s="11">
        <v>0</v>
      </c>
      <c r="AI21" s="11">
        <v>4059.32</v>
      </c>
    </row>
    <row r="22" spans="1:35" x14ac:dyDescent="0.25">
      <c r="A22" s="11" t="s">
        <v>123</v>
      </c>
      <c r="B22" s="11" t="s">
        <v>124</v>
      </c>
      <c r="C22" s="11" t="str">
        <f>VLOOKUP(A22,Nov!A:C,3,FALSE)</f>
        <v>Office Administration</v>
      </c>
      <c r="D22" s="11">
        <v>3708.34</v>
      </c>
      <c r="G22" s="11">
        <v>159</v>
      </c>
      <c r="H22" s="11">
        <v>968</v>
      </c>
      <c r="I22" s="11">
        <v>287.76</v>
      </c>
      <c r="J22" s="11">
        <v>432.02</v>
      </c>
      <c r="S22" s="11">
        <v>79.430000000000007</v>
      </c>
      <c r="T22" s="11">
        <v>0</v>
      </c>
      <c r="V22" s="11">
        <v>51.46</v>
      </c>
      <c r="W22" s="11">
        <v>0</v>
      </c>
      <c r="X22" s="11">
        <v>18.57</v>
      </c>
      <c r="Y22" s="11">
        <v>9.4</v>
      </c>
      <c r="Z22" s="11">
        <v>136.37</v>
      </c>
      <c r="AB22" s="11">
        <v>51.46</v>
      </c>
      <c r="AC22" s="11">
        <v>48.96</v>
      </c>
      <c r="AD22" s="11">
        <v>0.74</v>
      </c>
      <c r="AE22" s="11">
        <v>35.21</v>
      </c>
      <c r="AF22" s="11">
        <v>0</v>
      </c>
      <c r="AI22" s="11">
        <v>3182.15</v>
      </c>
    </row>
    <row r="23" spans="1:35" x14ac:dyDescent="0.25">
      <c r="A23" s="11" t="s">
        <v>125</v>
      </c>
      <c r="B23" s="11" t="s">
        <v>126</v>
      </c>
      <c r="C23" s="11" t="str">
        <f>VLOOKUP(A23,Nov!A:C,3,FALSE)</f>
        <v>Teacher</v>
      </c>
      <c r="D23" s="11">
        <v>7654.48</v>
      </c>
      <c r="E23" s="11">
        <v>255.15</v>
      </c>
      <c r="F23" s="11">
        <v>1197.07</v>
      </c>
      <c r="G23" s="11">
        <v>82.5</v>
      </c>
      <c r="H23" s="11">
        <v>2420</v>
      </c>
      <c r="S23" s="11">
        <v>619.28</v>
      </c>
      <c r="T23" s="11">
        <v>0</v>
      </c>
      <c r="U23" s="11">
        <v>469.46</v>
      </c>
      <c r="V23" s="11">
        <v>109.8</v>
      </c>
      <c r="W23" s="11">
        <v>0</v>
      </c>
      <c r="X23" s="11">
        <v>20.64</v>
      </c>
      <c r="Y23" s="11">
        <v>19.38</v>
      </c>
      <c r="Z23" s="11">
        <v>720.8</v>
      </c>
      <c r="AA23" s="11">
        <v>469.46</v>
      </c>
      <c r="AB23" s="11">
        <v>109.8</v>
      </c>
      <c r="AC23" s="11">
        <v>101.04</v>
      </c>
      <c r="AD23" s="11">
        <v>1.53</v>
      </c>
      <c r="AE23" s="11">
        <v>38.97</v>
      </c>
      <c r="AF23" s="11">
        <v>0</v>
      </c>
      <c r="AI23" s="11">
        <v>6697.55</v>
      </c>
    </row>
    <row r="24" spans="1:35" x14ac:dyDescent="0.25">
      <c r="A24" s="11" t="s">
        <v>127</v>
      </c>
      <c r="B24" s="11" t="s">
        <v>128</v>
      </c>
      <c r="C24" s="11" t="str">
        <f>VLOOKUP(A24,Nov!A:C,3,FALSE)</f>
        <v>School Administration</v>
      </c>
      <c r="D24" s="11">
        <v>9999.9599999999991</v>
      </c>
      <c r="G24" s="11">
        <v>273</v>
      </c>
      <c r="H24" s="11">
        <v>968</v>
      </c>
      <c r="K24" s="11">
        <v>804.99</v>
      </c>
      <c r="L24" s="11">
        <v>1442</v>
      </c>
      <c r="M24" s="11">
        <v>30.76</v>
      </c>
      <c r="N24" s="11">
        <v>0</v>
      </c>
      <c r="S24" s="11">
        <v>2693.85</v>
      </c>
      <c r="T24" s="11">
        <v>1905.21</v>
      </c>
      <c r="U24" s="11">
        <v>603.07000000000005</v>
      </c>
      <c r="V24" s="11">
        <v>141.04</v>
      </c>
      <c r="W24" s="11">
        <v>0</v>
      </c>
      <c r="X24" s="11">
        <v>19.2</v>
      </c>
      <c r="Y24" s="11">
        <v>25.33</v>
      </c>
      <c r="Z24" s="11">
        <v>780.45</v>
      </c>
      <c r="AA24" s="11">
        <v>603.07000000000005</v>
      </c>
      <c r="AB24" s="11">
        <v>141.04</v>
      </c>
      <c r="AC24" s="11">
        <v>0</v>
      </c>
      <c r="AD24" s="11">
        <v>0</v>
      </c>
      <c r="AE24" s="11">
        <v>36.340000000000003</v>
      </c>
      <c r="AF24" s="11">
        <v>0</v>
      </c>
      <c r="AI24" s="11">
        <v>6197.36</v>
      </c>
    </row>
    <row r="25" spans="1:35" x14ac:dyDescent="0.25">
      <c r="A25" s="11" t="s">
        <v>129</v>
      </c>
      <c r="B25" s="11" t="s">
        <v>130</v>
      </c>
      <c r="C25" s="11" t="str">
        <f>VLOOKUP(A25,Nov!A:C,3,FALSE)</f>
        <v>Student Support Staff</v>
      </c>
      <c r="D25" s="11">
        <v>1986.04</v>
      </c>
      <c r="G25" s="11">
        <v>33</v>
      </c>
      <c r="H25" s="11">
        <v>968</v>
      </c>
      <c r="Q25" s="11">
        <v>99.31</v>
      </c>
      <c r="R25" s="11">
        <v>231.38</v>
      </c>
      <c r="S25" s="11">
        <v>129.38999999999999</v>
      </c>
      <c r="T25" s="11">
        <v>83.34</v>
      </c>
      <c r="V25" s="11">
        <v>28.32</v>
      </c>
      <c r="W25" s="11">
        <v>0</v>
      </c>
      <c r="X25" s="11">
        <v>12.7</v>
      </c>
      <c r="Y25" s="11">
        <v>5.03</v>
      </c>
      <c r="Z25" s="11">
        <v>78.98</v>
      </c>
      <c r="AB25" s="11">
        <v>28.32</v>
      </c>
      <c r="AC25" s="11">
        <v>26.22</v>
      </c>
      <c r="AD25" s="11">
        <v>0.4</v>
      </c>
      <c r="AE25" s="11">
        <v>24.04</v>
      </c>
      <c r="AF25" s="11">
        <v>0</v>
      </c>
      <c r="AI25" s="11">
        <v>1724.34</v>
      </c>
    </row>
    <row r="26" spans="1:35" x14ac:dyDescent="0.25">
      <c r="A26" s="11" t="s">
        <v>100</v>
      </c>
      <c r="D26" s="11">
        <v>60396.86</v>
      </c>
      <c r="E26" s="11">
        <v>1808.07</v>
      </c>
      <c r="F26" s="11">
        <v>3342.55</v>
      </c>
      <c r="G26" s="11">
        <v>820</v>
      </c>
      <c r="H26" s="11">
        <v>13552</v>
      </c>
      <c r="I26" s="11">
        <v>990.97</v>
      </c>
      <c r="J26" s="11">
        <v>1487.75</v>
      </c>
      <c r="K26" s="11">
        <v>1587.71</v>
      </c>
      <c r="L26" s="11">
        <v>2844.1</v>
      </c>
      <c r="M26" s="11">
        <v>92.76</v>
      </c>
      <c r="N26" s="11">
        <v>0</v>
      </c>
      <c r="O26" s="11">
        <v>320</v>
      </c>
      <c r="P26" s="11">
        <v>0</v>
      </c>
      <c r="Q26" s="11">
        <v>99.31</v>
      </c>
      <c r="R26" s="11">
        <v>231.38</v>
      </c>
      <c r="S26" s="11">
        <v>8201.02</v>
      </c>
      <c r="T26" s="11">
        <v>4051.8</v>
      </c>
      <c r="U26" s="11">
        <v>2913.13</v>
      </c>
      <c r="V26" s="11">
        <v>859.24</v>
      </c>
      <c r="W26" s="11">
        <v>0</v>
      </c>
      <c r="X26" s="11">
        <v>223.85</v>
      </c>
      <c r="Y26" s="11">
        <v>153</v>
      </c>
      <c r="Z26" s="11">
        <v>4819.33</v>
      </c>
      <c r="AA26" s="11">
        <v>2913.13</v>
      </c>
      <c r="AB26" s="11">
        <v>859.24</v>
      </c>
      <c r="AC26" s="11">
        <v>577.24</v>
      </c>
      <c r="AD26" s="11">
        <v>8.75</v>
      </c>
      <c r="AE26" s="11">
        <v>460.98</v>
      </c>
      <c r="AF26" s="11">
        <v>0</v>
      </c>
      <c r="AG26" s="11">
        <v>-0.03</v>
      </c>
      <c r="AH26" s="11">
        <v>0.02</v>
      </c>
      <c r="AI26" s="11">
        <v>46477.02</v>
      </c>
    </row>
    <row r="28" spans="1:35" x14ac:dyDescent="0.25">
      <c r="A28" s="11" t="s">
        <v>4</v>
      </c>
      <c r="C28" s="11" t="s">
        <v>29</v>
      </c>
      <c r="D28" s="11" t="s">
        <v>30</v>
      </c>
      <c r="E28" s="11">
        <f t="shared" ref="E28:E62" si="0">IFERROR(INDEX($A$9:$AS$27, 18, MATCH(A28, $A$9:$AV$9, 0)),0)</f>
        <v>820</v>
      </c>
    </row>
    <row r="29" spans="1:35" x14ac:dyDescent="0.25">
      <c r="A29" s="11" t="s">
        <v>5</v>
      </c>
      <c r="C29" s="11" t="s">
        <v>31</v>
      </c>
      <c r="D29" s="11" t="s">
        <v>30</v>
      </c>
      <c r="E29" s="11">
        <f t="shared" si="0"/>
        <v>13552</v>
      </c>
    </row>
    <row r="30" spans="1:35" x14ac:dyDescent="0.25">
      <c r="A30" s="11" t="s">
        <v>32</v>
      </c>
      <c r="C30" s="11" t="s">
        <v>29</v>
      </c>
      <c r="D30" s="11" t="s">
        <v>33</v>
      </c>
      <c r="E30" s="11">
        <f t="shared" si="0"/>
        <v>1808.07</v>
      </c>
    </row>
    <row r="31" spans="1:35" x14ac:dyDescent="0.25">
      <c r="A31" s="11" t="s">
        <v>34</v>
      </c>
      <c r="C31" s="11" t="s">
        <v>31</v>
      </c>
      <c r="D31" s="11" t="s">
        <v>33</v>
      </c>
      <c r="E31" s="11">
        <f t="shared" si="0"/>
        <v>3342.55</v>
      </c>
    </row>
    <row r="32" spans="1:35" x14ac:dyDescent="0.25">
      <c r="A32" s="11" t="s">
        <v>35</v>
      </c>
      <c r="C32" s="11" t="s">
        <v>29</v>
      </c>
      <c r="D32" s="11" t="s">
        <v>36</v>
      </c>
      <c r="E32" s="11">
        <f t="shared" si="0"/>
        <v>92.76</v>
      </c>
    </row>
    <row r="33" spans="1:5" x14ac:dyDescent="0.25">
      <c r="A33" s="11" t="s">
        <v>37</v>
      </c>
      <c r="C33" s="11" t="s">
        <v>31</v>
      </c>
      <c r="D33" s="11" t="s">
        <v>36</v>
      </c>
      <c r="E33" s="11">
        <f t="shared" si="0"/>
        <v>0</v>
      </c>
    </row>
    <row r="34" spans="1:5" x14ac:dyDescent="0.25">
      <c r="A34" s="11" t="s">
        <v>38</v>
      </c>
      <c r="C34" s="11" t="s">
        <v>29</v>
      </c>
      <c r="D34" s="11" t="s">
        <v>33</v>
      </c>
      <c r="E34" s="11">
        <f t="shared" si="0"/>
        <v>990.97</v>
      </c>
    </row>
    <row r="35" spans="1:5" x14ac:dyDescent="0.25">
      <c r="A35" s="11" t="s">
        <v>39</v>
      </c>
      <c r="C35" s="11" t="s">
        <v>31</v>
      </c>
      <c r="D35" s="11" t="s">
        <v>33</v>
      </c>
      <c r="E35" s="11">
        <f t="shared" si="0"/>
        <v>1487.75</v>
      </c>
    </row>
    <row r="36" spans="1:5" x14ac:dyDescent="0.25">
      <c r="A36" s="11" t="s">
        <v>40</v>
      </c>
      <c r="C36" s="11" t="s">
        <v>29</v>
      </c>
      <c r="D36" s="11" t="s">
        <v>33</v>
      </c>
      <c r="E36" s="11">
        <f t="shared" si="0"/>
        <v>1587.71</v>
      </c>
    </row>
    <row r="37" spans="1:5" x14ac:dyDescent="0.25">
      <c r="A37" s="11" t="s">
        <v>41</v>
      </c>
      <c r="C37" s="11" t="s">
        <v>31</v>
      </c>
      <c r="D37" s="11" t="s">
        <v>33</v>
      </c>
      <c r="E37" s="11">
        <f t="shared" si="0"/>
        <v>2844.1</v>
      </c>
    </row>
    <row r="38" spans="1:5" x14ac:dyDescent="0.25">
      <c r="A38" s="11" t="s">
        <v>42</v>
      </c>
      <c r="C38" s="11" t="s">
        <v>29</v>
      </c>
      <c r="D38" s="11" t="s">
        <v>43</v>
      </c>
      <c r="E38" s="11">
        <f t="shared" si="0"/>
        <v>0</v>
      </c>
    </row>
    <row r="39" spans="1:5" x14ac:dyDescent="0.25">
      <c r="A39" s="11" t="s">
        <v>44</v>
      </c>
      <c r="C39" s="11" t="s">
        <v>29</v>
      </c>
      <c r="D39" s="11" t="s">
        <v>33</v>
      </c>
      <c r="E39" s="11">
        <f t="shared" si="0"/>
        <v>99.31</v>
      </c>
    </row>
    <row r="40" spans="1:5" x14ac:dyDescent="0.25">
      <c r="A40" s="11" t="s">
        <v>45</v>
      </c>
      <c r="C40" s="11" t="s">
        <v>31</v>
      </c>
      <c r="D40" s="11" t="s">
        <v>33</v>
      </c>
      <c r="E40" s="11">
        <f t="shared" si="0"/>
        <v>231.38</v>
      </c>
    </row>
    <row r="41" spans="1:5" x14ac:dyDescent="0.25">
      <c r="A41" s="11" t="s">
        <v>46</v>
      </c>
      <c r="C41" s="11" t="s">
        <v>29</v>
      </c>
      <c r="D41" s="11" t="s">
        <v>43</v>
      </c>
      <c r="E41" s="11">
        <f t="shared" si="0"/>
        <v>0</v>
      </c>
    </row>
    <row r="42" spans="1:5" x14ac:dyDescent="0.25">
      <c r="A42" s="11" t="s">
        <v>47</v>
      </c>
      <c r="C42" s="11" t="s">
        <v>29</v>
      </c>
      <c r="D42" s="11" t="s">
        <v>43</v>
      </c>
      <c r="E42" s="11">
        <f t="shared" si="0"/>
        <v>0</v>
      </c>
    </row>
    <row r="43" spans="1:5" x14ac:dyDescent="0.25">
      <c r="A43" s="11" t="s">
        <v>135</v>
      </c>
      <c r="C43" s="11" t="s">
        <v>29</v>
      </c>
      <c r="D43" s="11" t="s">
        <v>49</v>
      </c>
      <c r="E43" s="11">
        <f t="shared" si="0"/>
        <v>320</v>
      </c>
    </row>
    <row r="44" spans="1:5" x14ac:dyDescent="0.25">
      <c r="A44" s="11" t="s">
        <v>50</v>
      </c>
      <c r="C44" s="11" t="s">
        <v>31</v>
      </c>
      <c r="D44" s="11" t="s">
        <v>49</v>
      </c>
      <c r="E44" s="11">
        <f t="shared" si="0"/>
        <v>0</v>
      </c>
    </row>
    <row r="45" spans="1:5" x14ac:dyDescent="0.25">
      <c r="A45" s="11" t="s">
        <v>6</v>
      </c>
      <c r="C45" s="11">
        <v>0</v>
      </c>
      <c r="D45" s="11">
        <v>0</v>
      </c>
      <c r="E45" s="11">
        <f t="shared" si="0"/>
        <v>8201.02</v>
      </c>
    </row>
    <row r="46" spans="1:5" x14ac:dyDescent="0.25">
      <c r="A46" s="11" t="s">
        <v>7</v>
      </c>
      <c r="C46" s="11" t="s">
        <v>29</v>
      </c>
      <c r="D46" s="11" t="s">
        <v>51</v>
      </c>
      <c r="E46" s="11">
        <f t="shared" si="0"/>
        <v>4051.8</v>
      </c>
    </row>
    <row r="47" spans="1:5" x14ac:dyDescent="0.25">
      <c r="A47" s="11" t="s">
        <v>8</v>
      </c>
      <c r="C47" s="11" t="s">
        <v>29</v>
      </c>
      <c r="D47" s="11" t="s">
        <v>52</v>
      </c>
      <c r="E47" s="11">
        <f t="shared" si="0"/>
        <v>2913.13</v>
      </c>
    </row>
    <row r="48" spans="1:5" x14ac:dyDescent="0.25">
      <c r="A48" s="11" t="s">
        <v>9</v>
      </c>
      <c r="C48" s="11" t="s">
        <v>29</v>
      </c>
      <c r="D48" s="11" t="s">
        <v>53</v>
      </c>
      <c r="E48" s="11">
        <f t="shared" si="0"/>
        <v>859.24</v>
      </c>
    </row>
    <row r="49" spans="1:5" x14ac:dyDescent="0.25">
      <c r="A49" s="11" t="s">
        <v>10</v>
      </c>
      <c r="C49" s="11" t="s">
        <v>29</v>
      </c>
      <c r="D49" s="11" t="s">
        <v>53</v>
      </c>
      <c r="E49" s="11">
        <f t="shared" si="0"/>
        <v>0</v>
      </c>
    </row>
    <row r="50" spans="1:5" x14ac:dyDescent="0.25">
      <c r="A50" s="11" t="s">
        <v>11</v>
      </c>
      <c r="C50" s="11" t="s">
        <v>29</v>
      </c>
      <c r="D50" s="11" t="s">
        <v>54</v>
      </c>
      <c r="E50" s="11">
        <f t="shared" si="0"/>
        <v>223.85</v>
      </c>
    </row>
    <row r="51" spans="1:5" x14ac:dyDescent="0.25">
      <c r="A51" s="11" t="s">
        <v>12</v>
      </c>
      <c r="C51" s="11" t="s">
        <v>29</v>
      </c>
      <c r="D51" s="11" t="s">
        <v>55</v>
      </c>
      <c r="E51" s="11">
        <f t="shared" si="0"/>
        <v>153</v>
      </c>
    </row>
    <row r="52" spans="1:5" x14ac:dyDescent="0.25">
      <c r="A52" s="11" t="s">
        <v>13</v>
      </c>
      <c r="C52" s="11">
        <v>0</v>
      </c>
      <c r="D52" s="11">
        <v>0</v>
      </c>
      <c r="E52" s="11">
        <f t="shared" si="0"/>
        <v>4819.33</v>
      </c>
    </row>
    <row r="53" spans="1:5" x14ac:dyDescent="0.25">
      <c r="A53" s="11" t="s">
        <v>14</v>
      </c>
      <c r="C53" s="11" t="s">
        <v>31</v>
      </c>
      <c r="D53" s="11" t="s">
        <v>52</v>
      </c>
      <c r="E53" s="11">
        <f t="shared" si="0"/>
        <v>2913.13</v>
      </c>
    </row>
    <row r="54" spans="1:5" x14ac:dyDescent="0.25">
      <c r="A54" s="11" t="s">
        <v>15</v>
      </c>
      <c r="C54" s="11" t="s">
        <v>31</v>
      </c>
      <c r="D54" s="11" t="s">
        <v>53</v>
      </c>
      <c r="E54" s="11">
        <f t="shared" si="0"/>
        <v>859.24</v>
      </c>
    </row>
    <row r="55" spans="1:5" x14ac:dyDescent="0.25">
      <c r="A55" s="11" t="s">
        <v>16</v>
      </c>
      <c r="C55" s="11" t="s">
        <v>31</v>
      </c>
      <c r="D55" s="11" t="s">
        <v>56</v>
      </c>
      <c r="E55" s="11">
        <f t="shared" si="0"/>
        <v>577.24</v>
      </c>
    </row>
    <row r="56" spans="1:5" x14ac:dyDescent="0.25">
      <c r="A56" s="11" t="s">
        <v>17</v>
      </c>
      <c r="C56" s="11" t="s">
        <v>31</v>
      </c>
      <c r="D56" s="11" t="s">
        <v>57</v>
      </c>
      <c r="E56" s="11">
        <f t="shared" si="0"/>
        <v>8.75</v>
      </c>
    </row>
    <row r="57" spans="1:5" x14ac:dyDescent="0.25">
      <c r="A57" s="11" t="s">
        <v>18</v>
      </c>
      <c r="C57" s="11" t="s">
        <v>31</v>
      </c>
      <c r="D57" s="11" t="s">
        <v>54</v>
      </c>
      <c r="E57" s="11">
        <f t="shared" si="0"/>
        <v>460.98</v>
      </c>
    </row>
    <row r="58" spans="1:5" x14ac:dyDescent="0.25">
      <c r="A58" s="11" t="s">
        <v>19</v>
      </c>
      <c r="C58" s="11" t="s">
        <v>31</v>
      </c>
      <c r="D58" s="11" t="s">
        <v>55</v>
      </c>
      <c r="E58" s="11">
        <f t="shared" si="0"/>
        <v>0</v>
      </c>
    </row>
    <row r="59" spans="1:5" x14ac:dyDescent="0.25">
      <c r="A59" s="11" t="s">
        <v>21</v>
      </c>
      <c r="C59" s="11">
        <v>0</v>
      </c>
      <c r="D59" s="11">
        <v>0</v>
      </c>
      <c r="E59" s="11">
        <f t="shared" si="0"/>
        <v>46477.02</v>
      </c>
    </row>
    <row r="60" spans="1:5" x14ac:dyDescent="0.25">
      <c r="A60" s="11" t="s">
        <v>20</v>
      </c>
      <c r="C60" s="11">
        <v>0</v>
      </c>
      <c r="D60" s="11" t="s">
        <v>22</v>
      </c>
      <c r="E60" s="11">
        <f t="shared" si="0"/>
        <v>0</v>
      </c>
    </row>
    <row r="61" spans="1:5" x14ac:dyDescent="0.25">
      <c r="A61" s="11" t="s">
        <v>23</v>
      </c>
      <c r="C61" s="11">
        <v>0</v>
      </c>
      <c r="D61" s="11">
        <v>0</v>
      </c>
      <c r="E61" s="11">
        <f t="shared" si="0"/>
        <v>0</v>
      </c>
    </row>
    <row r="62" spans="1:5" x14ac:dyDescent="0.25">
      <c r="A62" s="11" t="s">
        <v>24</v>
      </c>
      <c r="E62" s="11">
        <f t="shared" si="0"/>
        <v>0</v>
      </c>
    </row>
    <row r="63" spans="1:5" x14ac:dyDescent="0.25">
      <c r="A63" s="11" t="s">
        <v>25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A3FD6-7416-41BC-BF4D-BFC01AB4530D}">
  <dimension ref="A1:AG65"/>
  <sheetViews>
    <sheetView zoomScale="85" zoomScaleNormal="85" workbookViewId="0">
      <selection activeCell="C10" sqref="C10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46" style="11" customWidth="1"/>
    <col min="9" max="9" width="38.7109375" style="1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40" style="11" bestFit="1" customWidth="1"/>
    <col min="25" max="25" width="24.42578125" style="11" bestFit="1" customWidth="1"/>
    <col min="26" max="26" width="25" style="11" bestFit="1" customWidth="1"/>
    <col min="27" max="27" width="19.85546875" style="1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9" style="11" bestFit="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33" x14ac:dyDescent="0.25">
      <c r="A1" s="11" t="s">
        <v>0</v>
      </c>
    </row>
    <row r="7" spans="1:33" x14ac:dyDescent="0.25">
      <c r="A7" s="11" t="s">
        <v>96</v>
      </c>
    </row>
    <row r="8" spans="1:33" x14ac:dyDescent="0.25">
      <c r="A8" s="11" t="s">
        <v>143</v>
      </c>
    </row>
    <row r="9" spans="1:33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144</v>
      </c>
      <c r="J9" s="11" t="s">
        <v>145</v>
      </c>
      <c r="K9" s="11" t="s">
        <v>38</v>
      </c>
      <c r="L9" s="11" t="s">
        <v>39</v>
      </c>
      <c r="M9" s="11" t="s">
        <v>40</v>
      </c>
      <c r="N9" s="11" t="s">
        <v>41</v>
      </c>
      <c r="O9" s="11" t="s">
        <v>44</v>
      </c>
      <c r="P9" s="11" t="s">
        <v>45</v>
      </c>
      <c r="Q9" s="11" t="s">
        <v>6</v>
      </c>
      <c r="R9" s="11" t="s">
        <v>7</v>
      </c>
      <c r="S9" s="11" t="s">
        <v>8</v>
      </c>
      <c r="T9" s="11" t="s">
        <v>9</v>
      </c>
      <c r="U9" s="11" t="s">
        <v>10</v>
      </c>
      <c r="V9" s="11" t="s">
        <v>11</v>
      </c>
      <c r="W9" s="11" t="s">
        <v>12</v>
      </c>
      <c r="X9" s="11" t="s">
        <v>146</v>
      </c>
      <c r="Y9" s="11" t="s">
        <v>13</v>
      </c>
      <c r="Z9" s="11" t="s">
        <v>14</v>
      </c>
      <c r="AA9" s="11" t="s">
        <v>15</v>
      </c>
      <c r="AB9" s="11" t="s">
        <v>16</v>
      </c>
      <c r="AC9" s="11" t="s">
        <v>17</v>
      </c>
      <c r="AD9" s="11" t="s">
        <v>18</v>
      </c>
      <c r="AE9" s="11" t="s">
        <v>19</v>
      </c>
      <c r="AF9" s="11" t="s">
        <v>20</v>
      </c>
      <c r="AG9" s="11" t="s">
        <v>21</v>
      </c>
    </row>
    <row r="10" spans="1:33" x14ac:dyDescent="0.25">
      <c r="A10" s="11" t="s">
        <v>102</v>
      </c>
      <c r="B10" s="11" t="s">
        <v>103</v>
      </c>
      <c r="C10" s="11" t="str">
        <f>VLOOKUP(A10,Dec!A:C,3,FALSE)</f>
        <v>Teacher</v>
      </c>
      <c r="D10" s="11">
        <v>4066.26</v>
      </c>
      <c r="E10" s="11">
        <v>345.64</v>
      </c>
      <c r="F10" s="11">
        <v>586.36</v>
      </c>
      <c r="G10" s="11">
        <v>58.5</v>
      </c>
      <c r="H10" s="11">
        <v>968</v>
      </c>
      <c r="Q10" s="11">
        <v>363.89</v>
      </c>
      <c r="R10" s="11">
        <v>0</v>
      </c>
      <c r="S10" s="11">
        <v>248.48</v>
      </c>
      <c r="T10" s="11">
        <v>58.11</v>
      </c>
      <c r="U10" s="11">
        <v>0</v>
      </c>
      <c r="V10" s="11">
        <v>15.86</v>
      </c>
      <c r="W10" s="11">
        <v>17.86</v>
      </c>
      <c r="X10" s="11">
        <v>23.58</v>
      </c>
      <c r="Y10" s="11">
        <v>397.79</v>
      </c>
      <c r="Z10" s="11">
        <v>248.48</v>
      </c>
      <c r="AA10" s="11">
        <v>58.11</v>
      </c>
      <c r="AB10" s="11">
        <v>61.8</v>
      </c>
      <c r="AC10" s="11">
        <v>0.82</v>
      </c>
      <c r="AD10" s="11">
        <v>28.58</v>
      </c>
      <c r="AE10" s="11">
        <v>0</v>
      </c>
      <c r="AF10" s="11">
        <v>0</v>
      </c>
      <c r="AG10" s="11">
        <v>3298.23</v>
      </c>
    </row>
    <row r="11" spans="1:33" x14ac:dyDescent="0.25">
      <c r="A11" s="11" t="s">
        <v>104</v>
      </c>
      <c r="B11" s="11" t="s">
        <v>105</v>
      </c>
      <c r="C11" s="11" t="str">
        <f>VLOOKUP(A11,Dec!A:C,3,FALSE)</f>
        <v>Teacher</v>
      </c>
      <c r="D11" s="11">
        <v>4145.51</v>
      </c>
      <c r="E11" s="11">
        <v>207.28</v>
      </c>
      <c r="F11" s="11">
        <v>597.78</v>
      </c>
      <c r="G11" s="11">
        <v>0</v>
      </c>
      <c r="H11" s="11">
        <v>968</v>
      </c>
      <c r="I11" s="11">
        <v>3.11</v>
      </c>
      <c r="J11" s="11">
        <v>0</v>
      </c>
      <c r="Q11" s="11">
        <v>530.66999999999996</v>
      </c>
      <c r="R11" s="11">
        <v>159.30000000000001</v>
      </c>
      <c r="S11" s="11">
        <v>257.02</v>
      </c>
      <c r="T11" s="11">
        <v>60.11</v>
      </c>
      <c r="U11" s="11">
        <v>0</v>
      </c>
      <c r="V11" s="11">
        <v>11.98</v>
      </c>
      <c r="W11" s="11">
        <v>18.22</v>
      </c>
      <c r="X11" s="11">
        <v>24.04</v>
      </c>
      <c r="Y11" s="11">
        <v>402.55</v>
      </c>
      <c r="Z11" s="11">
        <v>257.02</v>
      </c>
      <c r="AA11" s="11">
        <v>60.11</v>
      </c>
      <c r="AB11" s="11">
        <v>63.02</v>
      </c>
      <c r="AC11" s="11">
        <v>0.82</v>
      </c>
      <c r="AD11" s="11">
        <v>21.58</v>
      </c>
      <c r="AE11" s="11">
        <v>0</v>
      </c>
      <c r="AF11" s="11">
        <v>0</v>
      </c>
      <c r="AG11" s="11">
        <v>3404.45</v>
      </c>
    </row>
    <row r="12" spans="1:33" x14ac:dyDescent="0.25">
      <c r="A12" s="11" t="s">
        <v>106</v>
      </c>
      <c r="B12" s="11" t="s">
        <v>107</v>
      </c>
      <c r="C12" s="11" t="str">
        <f>VLOOKUP(A12,Dec!A:C,3,FALSE)</f>
        <v>Student Support Staff</v>
      </c>
      <c r="D12" s="11">
        <v>1831.75</v>
      </c>
      <c r="G12" s="11">
        <v>0</v>
      </c>
      <c r="H12" s="11">
        <v>968</v>
      </c>
      <c r="I12" s="11">
        <v>7.57</v>
      </c>
      <c r="J12" s="11">
        <v>0</v>
      </c>
      <c r="K12" s="11">
        <v>142.13999999999999</v>
      </c>
      <c r="L12" s="11">
        <v>213.4</v>
      </c>
      <c r="Q12" s="11">
        <v>57.59</v>
      </c>
      <c r="R12" s="11">
        <v>0</v>
      </c>
      <c r="T12" s="11">
        <v>26.56</v>
      </c>
      <c r="U12" s="11">
        <v>0</v>
      </c>
      <c r="V12" s="11">
        <v>12.35</v>
      </c>
      <c r="W12" s="11">
        <v>8.0500000000000007</v>
      </c>
      <c r="X12" s="11">
        <v>10.63</v>
      </c>
      <c r="Y12" s="11">
        <v>77</v>
      </c>
      <c r="AA12" s="11">
        <v>26.56</v>
      </c>
      <c r="AB12" s="11">
        <v>27.84</v>
      </c>
      <c r="AC12" s="11">
        <v>0.36</v>
      </c>
      <c r="AD12" s="11">
        <v>22.24</v>
      </c>
      <c r="AE12" s="11">
        <v>0</v>
      </c>
      <c r="AF12" s="11">
        <v>0</v>
      </c>
      <c r="AG12" s="11">
        <v>1624.45</v>
      </c>
    </row>
    <row r="13" spans="1:33" x14ac:dyDescent="0.25">
      <c r="A13" s="11" t="s">
        <v>138</v>
      </c>
      <c r="B13" s="11" t="s">
        <v>137</v>
      </c>
      <c r="C13" s="11" t="str">
        <f>VLOOKUP(A13,Dec!A:C,3,FALSE)</f>
        <v>Substitute Teacher</v>
      </c>
      <c r="D13" s="11">
        <v>260.33</v>
      </c>
      <c r="Q13" s="11">
        <v>24.58</v>
      </c>
      <c r="R13" s="11">
        <v>0</v>
      </c>
      <c r="S13" s="11">
        <v>16.14</v>
      </c>
      <c r="T13" s="11">
        <v>3.77</v>
      </c>
      <c r="U13" s="11">
        <v>0</v>
      </c>
      <c r="V13" s="11">
        <v>2.02</v>
      </c>
      <c r="W13" s="11">
        <v>1.1399999999999999</v>
      </c>
      <c r="X13" s="11">
        <v>1.51</v>
      </c>
      <c r="Y13" s="11">
        <v>27.57</v>
      </c>
      <c r="Z13" s="11">
        <v>16.14</v>
      </c>
      <c r="AA13" s="11">
        <v>3.77</v>
      </c>
      <c r="AB13" s="11">
        <v>3.96</v>
      </c>
      <c r="AC13" s="11">
        <v>0.05</v>
      </c>
      <c r="AD13" s="11">
        <v>3.65</v>
      </c>
      <c r="AE13" s="11">
        <v>0</v>
      </c>
      <c r="AF13" s="11">
        <v>0</v>
      </c>
      <c r="AG13" s="11">
        <v>235.75</v>
      </c>
    </row>
    <row r="14" spans="1:33" x14ac:dyDescent="0.25">
      <c r="A14" s="11" t="s">
        <v>108</v>
      </c>
      <c r="B14" s="11" t="s">
        <v>109</v>
      </c>
      <c r="C14" s="11" t="str">
        <f>VLOOKUP(A14,Dec!A:C,3,FALSE)</f>
        <v>Kitchen Staff</v>
      </c>
      <c r="D14" s="11">
        <v>1700.6</v>
      </c>
      <c r="G14" s="11">
        <v>35</v>
      </c>
      <c r="H14" s="11">
        <v>968</v>
      </c>
      <c r="I14" s="11">
        <v>1.54</v>
      </c>
      <c r="J14" s="11">
        <v>0</v>
      </c>
      <c r="K14" s="11">
        <v>131.97</v>
      </c>
      <c r="L14" s="11">
        <v>198.12</v>
      </c>
      <c r="Q14" s="11">
        <v>104.93</v>
      </c>
      <c r="R14" s="11">
        <v>45.98</v>
      </c>
      <c r="T14" s="11">
        <v>24.15</v>
      </c>
      <c r="U14" s="11">
        <v>0</v>
      </c>
      <c r="V14" s="11">
        <v>17.46</v>
      </c>
      <c r="W14" s="11">
        <v>7.47</v>
      </c>
      <c r="X14" s="11">
        <v>9.8699999999999992</v>
      </c>
      <c r="Y14" s="11">
        <v>103.43</v>
      </c>
      <c r="AA14" s="11">
        <v>24.15</v>
      </c>
      <c r="AB14" s="11">
        <v>25.85</v>
      </c>
      <c r="AC14" s="11">
        <v>0.34</v>
      </c>
      <c r="AD14" s="11">
        <v>53.09</v>
      </c>
      <c r="AE14" s="11">
        <v>0</v>
      </c>
      <c r="AF14" s="11">
        <v>0</v>
      </c>
      <c r="AG14" s="11">
        <v>1427.16</v>
      </c>
    </row>
    <row r="15" spans="1:33" x14ac:dyDescent="0.25">
      <c r="A15" s="11" t="s">
        <v>112</v>
      </c>
      <c r="B15" s="11" t="s">
        <v>113</v>
      </c>
      <c r="C15" s="11" t="str">
        <f>VLOOKUP(A15,Dec!A:C,3,FALSE)</f>
        <v>Office Administration</v>
      </c>
      <c r="D15" s="11">
        <v>3696.68</v>
      </c>
      <c r="G15" s="11">
        <v>0</v>
      </c>
      <c r="H15" s="11">
        <v>484</v>
      </c>
      <c r="I15" s="11">
        <v>7.9</v>
      </c>
      <c r="J15" s="11">
        <v>0</v>
      </c>
      <c r="K15" s="11">
        <v>286.86</v>
      </c>
      <c r="L15" s="11">
        <v>430.67</v>
      </c>
      <c r="Q15" s="11">
        <v>594.25</v>
      </c>
      <c r="R15" s="11">
        <v>262.56</v>
      </c>
      <c r="S15" s="11">
        <v>229.19</v>
      </c>
      <c r="T15" s="11">
        <v>53.6</v>
      </c>
      <c r="U15" s="11">
        <v>0</v>
      </c>
      <c r="V15" s="11">
        <v>11.22</v>
      </c>
      <c r="W15" s="11">
        <v>16.239999999999998</v>
      </c>
      <c r="X15" s="11">
        <v>21.44</v>
      </c>
      <c r="Y15" s="11">
        <v>359.94</v>
      </c>
      <c r="Z15" s="11">
        <v>229.19</v>
      </c>
      <c r="AA15" s="11">
        <v>53.6</v>
      </c>
      <c r="AB15" s="11">
        <v>56.19</v>
      </c>
      <c r="AC15" s="11">
        <v>0.74</v>
      </c>
      <c r="AD15" s="11">
        <v>20.22</v>
      </c>
      <c r="AE15" s="11">
        <v>0</v>
      </c>
      <c r="AF15" s="11">
        <v>0</v>
      </c>
      <c r="AG15" s="11">
        <v>2807.67</v>
      </c>
    </row>
    <row r="16" spans="1:33" x14ac:dyDescent="0.25">
      <c r="A16" s="11" t="s">
        <v>114</v>
      </c>
      <c r="B16" s="11" t="s">
        <v>115</v>
      </c>
      <c r="C16" s="11" t="str">
        <f>VLOOKUP(A16,Dec!A:C,3,FALSE)</f>
        <v>Student Support Staff</v>
      </c>
      <c r="D16" s="11">
        <v>882.53</v>
      </c>
      <c r="Q16" s="11">
        <v>127.67</v>
      </c>
      <c r="R16" s="11">
        <v>44.29</v>
      </c>
      <c r="S16" s="11">
        <v>54.72</v>
      </c>
      <c r="T16" s="11">
        <v>12.8</v>
      </c>
      <c r="U16" s="11">
        <v>0</v>
      </c>
      <c r="V16" s="11">
        <v>6.86</v>
      </c>
      <c r="W16" s="11">
        <v>3.88</v>
      </c>
      <c r="X16" s="11">
        <v>5.12</v>
      </c>
      <c r="Y16" s="11">
        <v>93.47</v>
      </c>
      <c r="Z16" s="11">
        <v>54.72</v>
      </c>
      <c r="AA16" s="11">
        <v>12.8</v>
      </c>
      <c r="AB16" s="11">
        <v>13.41</v>
      </c>
      <c r="AC16" s="11">
        <v>0.18</v>
      </c>
      <c r="AD16" s="11">
        <v>12.36</v>
      </c>
      <c r="AE16" s="11">
        <v>0</v>
      </c>
      <c r="AF16" s="11">
        <v>0</v>
      </c>
      <c r="AG16" s="11">
        <v>754.86</v>
      </c>
    </row>
    <row r="17" spans="1:33" x14ac:dyDescent="0.25">
      <c r="A17" s="11" t="s">
        <v>116</v>
      </c>
      <c r="B17" s="11" t="s">
        <v>117</v>
      </c>
      <c r="C17" s="11" t="str">
        <f>VLOOKUP(A17,Dec!A:C,3,FALSE)</f>
        <v>Special Education Staff</v>
      </c>
      <c r="D17" s="11">
        <v>6012.44</v>
      </c>
      <c r="G17" s="11">
        <v>57</v>
      </c>
      <c r="H17" s="11">
        <v>968</v>
      </c>
      <c r="I17" s="11">
        <v>4.03</v>
      </c>
      <c r="J17" s="11">
        <v>0</v>
      </c>
      <c r="M17" s="11">
        <v>484</v>
      </c>
      <c r="N17" s="11">
        <v>866.99</v>
      </c>
      <c r="Q17" s="11">
        <v>1041.97</v>
      </c>
      <c r="R17" s="11">
        <v>507.32</v>
      </c>
      <c r="S17" s="11">
        <v>369.24</v>
      </c>
      <c r="T17" s="11">
        <v>86.35</v>
      </c>
      <c r="U17" s="11">
        <v>0</v>
      </c>
      <c r="V17" s="11">
        <v>17.760000000000002</v>
      </c>
      <c r="W17" s="11">
        <v>26.42</v>
      </c>
      <c r="X17" s="11">
        <v>34.880000000000003</v>
      </c>
      <c r="Y17" s="11">
        <v>580.16</v>
      </c>
      <c r="Z17" s="11">
        <v>369.24</v>
      </c>
      <c r="AA17" s="11">
        <v>86.35</v>
      </c>
      <c r="AB17" s="11">
        <v>91.39</v>
      </c>
      <c r="AC17" s="11">
        <v>1.21</v>
      </c>
      <c r="AD17" s="11">
        <v>31.97</v>
      </c>
      <c r="AE17" s="11">
        <v>0</v>
      </c>
      <c r="AF17" s="11">
        <v>0</v>
      </c>
      <c r="AG17" s="11">
        <v>4425.4399999999996</v>
      </c>
    </row>
    <row r="18" spans="1:33" x14ac:dyDescent="0.25">
      <c r="A18" s="11" t="s">
        <v>116</v>
      </c>
      <c r="B18" s="11" t="s">
        <v>118</v>
      </c>
      <c r="C18" s="11" t="str">
        <f>VLOOKUP(A18,Dec!A:C,3,FALSE)</f>
        <v>Special Education Staff</v>
      </c>
      <c r="D18" s="11">
        <v>21.63</v>
      </c>
      <c r="G18" s="11">
        <v>21</v>
      </c>
      <c r="H18" s="11">
        <v>0</v>
      </c>
      <c r="K18" s="11">
        <v>0</v>
      </c>
      <c r="L18" s="11">
        <v>2.52</v>
      </c>
      <c r="Q18" s="11">
        <v>0.63</v>
      </c>
      <c r="R18" s="11">
        <v>0.24</v>
      </c>
      <c r="T18" s="11">
        <v>0.01</v>
      </c>
      <c r="U18" s="11">
        <v>0</v>
      </c>
      <c r="V18" s="11">
        <v>0.15</v>
      </c>
      <c r="W18" s="11">
        <v>0.1</v>
      </c>
      <c r="X18" s="11">
        <v>0.13</v>
      </c>
      <c r="Y18" s="11">
        <v>0.61</v>
      </c>
      <c r="AA18" s="11">
        <v>0.01</v>
      </c>
      <c r="AB18" s="11">
        <v>0.33</v>
      </c>
      <c r="AC18" s="11">
        <v>0</v>
      </c>
      <c r="AD18" s="11">
        <v>0.27</v>
      </c>
      <c r="AE18" s="11">
        <v>0</v>
      </c>
      <c r="AF18" s="11">
        <v>0</v>
      </c>
      <c r="AG18" s="11">
        <v>0</v>
      </c>
    </row>
    <row r="19" spans="1:33" x14ac:dyDescent="0.25">
      <c r="A19" s="11" t="s">
        <v>119</v>
      </c>
      <c r="B19" s="11" t="s">
        <v>120</v>
      </c>
      <c r="C19" s="11" t="str">
        <f>VLOOKUP(A19,Dec!A:C,3,FALSE)</f>
        <v>Teacher</v>
      </c>
      <c r="D19" s="11">
        <v>4348.34</v>
      </c>
      <c r="G19" s="11">
        <v>88.5</v>
      </c>
      <c r="H19" s="11">
        <v>968</v>
      </c>
      <c r="I19" s="11">
        <v>9.7799999999999994</v>
      </c>
      <c r="J19" s="11">
        <v>0</v>
      </c>
      <c r="M19" s="11">
        <v>350.04</v>
      </c>
      <c r="N19" s="11">
        <v>627.04</v>
      </c>
      <c r="Q19" s="11">
        <v>708.6</v>
      </c>
      <c r="R19" s="11">
        <v>322.54000000000002</v>
      </c>
      <c r="S19" s="11">
        <v>264.11</v>
      </c>
      <c r="T19" s="11">
        <v>61.77</v>
      </c>
      <c r="U19" s="11">
        <v>0</v>
      </c>
      <c r="V19" s="11">
        <v>15.86</v>
      </c>
      <c r="W19" s="11">
        <v>19.100000000000001</v>
      </c>
      <c r="X19" s="11">
        <v>25.22</v>
      </c>
      <c r="Y19" s="11">
        <v>421.42</v>
      </c>
      <c r="Z19" s="11">
        <v>264.11</v>
      </c>
      <c r="AA19" s="11">
        <v>61.77</v>
      </c>
      <c r="AB19" s="11">
        <v>66.099999999999994</v>
      </c>
      <c r="AC19" s="11">
        <v>0.86</v>
      </c>
      <c r="AD19" s="11">
        <v>28.58</v>
      </c>
      <c r="AE19" s="11">
        <v>0</v>
      </c>
      <c r="AF19" s="11">
        <v>0</v>
      </c>
      <c r="AG19" s="11">
        <v>3191.42</v>
      </c>
    </row>
    <row r="20" spans="1:33" x14ac:dyDescent="0.25">
      <c r="A20" s="11" t="s">
        <v>141</v>
      </c>
      <c r="B20" s="11" t="s">
        <v>142</v>
      </c>
      <c r="C20" s="11" t="str">
        <f>VLOOKUP(A20,Dec!A:C,3,FALSE)</f>
        <v>Substitute Teacher</v>
      </c>
      <c r="D20" s="11">
        <v>740.69</v>
      </c>
      <c r="Q20" s="11">
        <v>91.12</v>
      </c>
      <c r="R20" s="11">
        <v>21.15</v>
      </c>
      <c r="S20" s="11">
        <v>45.92</v>
      </c>
      <c r="T20" s="11">
        <v>10.74</v>
      </c>
      <c r="U20" s="11">
        <v>0</v>
      </c>
      <c r="V20" s="11">
        <v>5.76</v>
      </c>
      <c r="W20" s="11">
        <v>3.25</v>
      </c>
      <c r="X20" s="11">
        <v>4.3</v>
      </c>
      <c r="Y20" s="11">
        <v>78.44</v>
      </c>
      <c r="Z20" s="11">
        <v>45.92</v>
      </c>
      <c r="AA20" s="11">
        <v>10.74</v>
      </c>
      <c r="AB20" s="11">
        <v>11.26</v>
      </c>
      <c r="AC20" s="11">
        <v>0.15</v>
      </c>
      <c r="AD20" s="11">
        <v>10.37</v>
      </c>
      <c r="AE20" s="11">
        <v>0</v>
      </c>
      <c r="AF20" s="11">
        <v>0</v>
      </c>
      <c r="AG20" s="11">
        <v>649.57000000000005</v>
      </c>
    </row>
    <row r="21" spans="1:33" x14ac:dyDescent="0.25">
      <c r="A21" s="11" t="s">
        <v>121</v>
      </c>
      <c r="B21" s="11" t="s">
        <v>122</v>
      </c>
      <c r="C21" s="11" t="str">
        <f>VLOOKUP(A21,Dec!A:C,3,FALSE)</f>
        <v>School Administration</v>
      </c>
      <c r="D21" s="11">
        <v>3333.34</v>
      </c>
      <c r="E21" s="11">
        <v>500</v>
      </c>
      <c r="F21" s="11">
        <v>480.67</v>
      </c>
      <c r="G21" s="11">
        <v>79.5</v>
      </c>
      <c r="H21" s="11">
        <v>484</v>
      </c>
      <c r="I21" s="11">
        <v>31</v>
      </c>
      <c r="J21" s="11">
        <v>0</v>
      </c>
      <c r="Q21" s="11">
        <v>597.92999999999995</v>
      </c>
      <c r="R21" s="11">
        <v>304.51</v>
      </c>
      <c r="S21" s="11">
        <v>201.74</v>
      </c>
      <c r="T21" s="11">
        <v>47.18</v>
      </c>
      <c r="U21" s="11">
        <v>0</v>
      </c>
      <c r="V21" s="11">
        <v>10.53</v>
      </c>
      <c r="W21" s="11">
        <v>14.64</v>
      </c>
      <c r="X21" s="11">
        <v>19.329999999999998</v>
      </c>
      <c r="Y21" s="11">
        <v>319.22000000000003</v>
      </c>
      <c r="Z21" s="11">
        <v>201.74</v>
      </c>
      <c r="AA21" s="11">
        <v>47.18</v>
      </c>
      <c r="AB21" s="11">
        <v>50.67</v>
      </c>
      <c r="AC21" s="11">
        <v>0.67</v>
      </c>
      <c r="AD21" s="11">
        <v>18.96</v>
      </c>
      <c r="AE21" s="11">
        <v>0</v>
      </c>
      <c r="AF21" s="11">
        <v>0</v>
      </c>
      <c r="AG21" s="11">
        <v>2124.91</v>
      </c>
    </row>
    <row r="22" spans="1:33" x14ac:dyDescent="0.25">
      <c r="A22" s="11" t="s">
        <v>123</v>
      </c>
      <c r="B22" s="11" t="s">
        <v>124</v>
      </c>
      <c r="C22" s="11" t="str">
        <f>VLOOKUP(A22,Dec!A:C,3,FALSE)</f>
        <v>Office Administration</v>
      </c>
      <c r="D22" s="11">
        <v>4051.82</v>
      </c>
      <c r="G22" s="11">
        <v>183.5</v>
      </c>
      <c r="H22" s="11">
        <v>968</v>
      </c>
      <c r="I22" s="11">
        <v>3.08</v>
      </c>
      <c r="J22" s="11">
        <v>0</v>
      </c>
      <c r="K22" s="11">
        <v>314.42</v>
      </c>
      <c r="L22" s="11">
        <v>472.04</v>
      </c>
      <c r="Q22" s="11">
        <v>119.51</v>
      </c>
      <c r="R22" s="11">
        <v>1.06</v>
      </c>
      <c r="T22" s="11">
        <v>56.09</v>
      </c>
      <c r="U22" s="11">
        <v>0</v>
      </c>
      <c r="V22" s="11">
        <v>21.06</v>
      </c>
      <c r="W22" s="11">
        <v>17.8</v>
      </c>
      <c r="X22" s="11">
        <v>23.5</v>
      </c>
      <c r="Y22" s="11">
        <v>156.4</v>
      </c>
      <c r="AA22" s="11">
        <v>56.09</v>
      </c>
      <c r="AB22" s="11">
        <v>61.58</v>
      </c>
      <c r="AC22" s="11">
        <v>0.81</v>
      </c>
      <c r="AD22" s="11">
        <v>37.92</v>
      </c>
      <c r="AE22" s="11">
        <v>0</v>
      </c>
      <c r="AF22" s="11">
        <v>0</v>
      </c>
      <c r="AG22" s="11">
        <v>3431.31</v>
      </c>
    </row>
    <row r="23" spans="1:33" x14ac:dyDescent="0.25">
      <c r="A23" s="11" t="s">
        <v>125</v>
      </c>
      <c r="B23" s="11" t="s">
        <v>126</v>
      </c>
      <c r="C23" s="11" t="str">
        <f>VLOOKUP(A23,Dec!A:C,3,FALSE)</f>
        <v>Teacher</v>
      </c>
      <c r="D23" s="11">
        <v>5103</v>
      </c>
      <c r="E23" s="11">
        <v>255.16</v>
      </c>
      <c r="F23" s="11">
        <v>735.86</v>
      </c>
      <c r="G23" s="11">
        <v>60</v>
      </c>
      <c r="H23" s="11">
        <v>968</v>
      </c>
      <c r="I23" s="11">
        <v>8.16</v>
      </c>
      <c r="J23" s="11">
        <v>0</v>
      </c>
      <c r="Q23" s="11">
        <v>453.69</v>
      </c>
      <c r="R23" s="11">
        <v>0</v>
      </c>
      <c r="S23" s="11">
        <v>312.67</v>
      </c>
      <c r="T23" s="11">
        <v>73.12</v>
      </c>
      <c r="U23" s="11">
        <v>0</v>
      </c>
      <c r="V23" s="11">
        <v>15.88</v>
      </c>
      <c r="W23" s="11">
        <v>22.42</v>
      </c>
      <c r="X23" s="11">
        <v>29.6</v>
      </c>
      <c r="Y23" s="11">
        <v>492.95</v>
      </c>
      <c r="Z23" s="11">
        <v>312.67</v>
      </c>
      <c r="AA23" s="11">
        <v>73.12</v>
      </c>
      <c r="AB23" s="11">
        <v>77.56</v>
      </c>
      <c r="AC23" s="11">
        <v>1.02</v>
      </c>
      <c r="AD23" s="11">
        <v>28.58</v>
      </c>
      <c r="AE23" s="11">
        <v>0</v>
      </c>
      <c r="AF23" s="11">
        <v>0</v>
      </c>
      <c r="AG23" s="11">
        <v>4325.99</v>
      </c>
    </row>
    <row r="24" spans="1:33" x14ac:dyDescent="0.25">
      <c r="A24" s="11" t="s">
        <v>127</v>
      </c>
      <c r="B24" s="11" t="s">
        <v>128</v>
      </c>
      <c r="C24" s="11" t="str">
        <f>VLOOKUP(A24,Dec!A:C,3,FALSE)</f>
        <v>School Administration</v>
      </c>
      <c r="D24" s="11">
        <v>7500.04</v>
      </c>
      <c r="G24" s="11">
        <v>340</v>
      </c>
      <c r="H24" s="11">
        <v>968</v>
      </c>
      <c r="I24" s="11">
        <v>27.38</v>
      </c>
      <c r="J24" s="11">
        <v>0</v>
      </c>
      <c r="M24" s="11">
        <v>603.76</v>
      </c>
      <c r="N24" s="11">
        <v>1081.51</v>
      </c>
      <c r="Q24" s="11">
        <v>2138.7399999999998</v>
      </c>
      <c r="R24" s="11">
        <v>1493.5</v>
      </c>
      <c r="S24" s="11">
        <v>443.92</v>
      </c>
      <c r="T24" s="11">
        <v>103.82</v>
      </c>
      <c r="U24" s="11">
        <v>0</v>
      </c>
      <c r="V24" s="11">
        <v>21.06</v>
      </c>
      <c r="W24" s="11">
        <v>32.94</v>
      </c>
      <c r="X24" s="11">
        <v>43.5</v>
      </c>
      <c r="Y24" s="11">
        <v>701.16</v>
      </c>
      <c r="Z24" s="11">
        <v>443.92</v>
      </c>
      <c r="AA24" s="11">
        <v>103.82</v>
      </c>
      <c r="AB24" s="11">
        <v>114</v>
      </c>
      <c r="AC24" s="11">
        <v>1.5</v>
      </c>
      <c r="AD24" s="11">
        <v>37.92</v>
      </c>
      <c r="AE24" s="11">
        <v>0</v>
      </c>
      <c r="AF24" s="11">
        <v>0</v>
      </c>
      <c r="AG24" s="11">
        <v>4390.16</v>
      </c>
    </row>
    <row r="25" spans="1:33" x14ac:dyDescent="0.25">
      <c r="A25" s="11" t="s">
        <v>129</v>
      </c>
      <c r="B25" s="11" t="s">
        <v>130</v>
      </c>
      <c r="C25" s="11" t="str">
        <f>VLOOKUP(A25,Dec!A:C,3,FALSE)</f>
        <v>Student Support Staff</v>
      </c>
      <c r="D25" s="11">
        <v>1747.3</v>
      </c>
      <c r="G25" s="11">
        <v>88.5</v>
      </c>
      <c r="H25" s="11">
        <v>968</v>
      </c>
      <c r="I25" s="11">
        <v>0.82</v>
      </c>
      <c r="J25" s="11">
        <v>0</v>
      </c>
      <c r="O25" s="11">
        <v>87.37</v>
      </c>
      <c r="P25" s="11">
        <v>203.56</v>
      </c>
      <c r="Q25" s="11">
        <v>104.59</v>
      </c>
      <c r="R25" s="11">
        <v>52.16</v>
      </c>
      <c r="T25" s="11">
        <v>24.05</v>
      </c>
      <c r="U25" s="11">
        <v>0</v>
      </c>
      <c r="V25" s="11">
        <v>10.57</v>
      </c>
      <c r="W25" s="11">
        <v>7.68</v>
      </c>
      <c r="X25" s="11">
        <v>10.130000000000001</v>
      </c>
      <c r="Y25" s="11">
        <v>69.989999999999995</v>
      </c>
      <c r="AA25" s="11">
        <v>24.05</v>
      </c>
      <c r="AB25" s="11">
        <v>26.56</v>
      </c>
      <c r="AC25" s="11">
        <v>0.35</v>
      </c>
      <c r="AD25" s="11">
        <v>19.03</v>
      </c>
      <c r="AE25" s="11">
        <v>0</v>
      </c>
      <c r="AF25" s="11">
        <v>0</v>
      </c>
      <c r="AG25" s="11">
        <v>1466.02</v>
      </c>
    </row>
    <row r="26" spans="1:33" x14ac:dyDescent="0.25">
      <c r="A26" s="11" t="s">
        <v>100</v>
      </c>
      <c r="D26" s="11">
        <v>49442.26</v>
      </c>
      <c r="E26" s="11">
        <v>1308.08</v>
      </c>
      <c r="F26" s="11">
        <v>2400.67</v>
      </c>
      <c r="G26" s="11">
        <v>1011.5</v>
      </c>
      <c r="H26" s="11">
        <v>10648</v>
      </c>
      <c r="I26" s="11">
        <v>104.37</v>
      </c>
      <c r="J26" s="11">
        <v>0</v>
      </c>
      <c r="K26" s="11">
        <v>875.39</v>
      </c>
      <c r="L26" s="11">
        <v>1316.75</v>
      </c>
      <c r="M26" s="11">
        <v>1437.8</v>
      </c>
      <c r="N26" s="11">
        <v>2575.54</v>
      </c>
      <c r="O26" s="11">
        <v>87.37</v>
      </c>
      <c r="P26" s="11">
        <v>203.56</v>
      </c>
      <c r="Q26" s="11">
        <v>7060.36</v>
      </c>
      <c r="R26" s="11">
        <v>3214.61</v>
      </c>
      <c r="S26" s="11">
        <v>2443.15</v>
      </c>
      <c r="T26" s="11">
        <v>702.23</v>
      </c>
      <c r="U26" s="11">
        <v>0</v>
      </c>
      <c r="V26" s="11">
        <v>196.38</v>
      </c>
      <c r="W26" s="11">
        <v>217.21</v>
      </c>
      <c r="X26" s="11">
        <v>286.77999999999997</v>
      </c>
      <c r="Y26" s="11">
        <v>4282.1000000000004</v>
      </c>
      <c r="Z26" s="11">
        <v>2443.15</v>
      </c>
      <c r="AA26" s="11">
        <v>702.23</v>
      </c>
      <c r="AB26" s="11">
        <v>751.52</v>
      </c>
      <c r="AC26" s="11">
        <v>9.8800000000000008</v>
      </c>
      <c r="AD26" s="11">
        <v>375.32</v>
      </c>
      <c r="AE26" s="11">
        <v>0</v>
      </c>
      <c r="AF26" s="11">
        <v>0</v>
      </c>
      <c r="AG26" s="11">
        <v>37557.39</v>
      </c>
    </row>
    <row r="27" spans="1:33" x14ac:dyDescent="0.25">
      <c r="E27" s="11" t="s">
        <v>147</v>
      </c>
      <c r="G27" s="11" t="s">
        <v>147</v>
      </c>
      <c r="I27" s="11" t="s">
        <v>147</v>
      </c>
      <c r="K27" s="11" t="s">
        <v>147</v>
      </c>
      <c r="M27" s="11" t="s">
        <v>147</v>
      </c>
      <c r="O27" s="11" t="s">
        <v>147</v>
      </c>
    </row>
    <row r="28" spans="1:33" x14ac:dyDescent="0.25">
      <c r="A28" s="11" t="s">
        <v>4</v>
      </c>
      <c r="C28" s="11" t="s">
        <v>29</v>
      </c>
      <c r="D28" s="11" t="s">
        <v>30</v>
      </c>
      <c r="E28" s="11">
        <f t="shared" ref="E28:E43" si="0">IFERROR(INDEX($A$9:$AS$27, 18, MATCH(A28, $A$9:$AW$9, 0)),0)</f>
        <v>1011.5</v>
      </c>
      <c r="F28" s="11" t="s">
        <v>147</v>
      </c>
    </row>
    <row r="29" spans="1:33" x14ac:dyDescent="0.25">
      <c r="A29" s="11" t="s">
        <v>5</v>
      </c>
      <c r="C29" s="11" t="s">
        <v>31</v>
      </c>
      <c r="D29" s="11" t="s">
        <v>30</v>
      </c>
      <c r="E29" s="11">
        <f t="shared" si="0"/>
        <v>10648</v>
      </c>
    </row>
    <row r="30" spans="1:33" x14ac:dyDescent="0.25">
      <c r="A30" s="11" t="s">
        <v>32</v>
      </c>
      <c r="C30" s="11" t="s">
        <v>29</v>
      </c>
      <c r="D30" s="11" t="s">
        <v>33</v>
      </c>
      <c r="E30" s="11">
        <f t="shared" si="0"/>
        <v>1308.08</v>
      </c>
      <c r="F30" s="11" t="s">
        <v>147</v>
      </c>
    </row>
    <row r="31" spans="1:33" x14ac:dyDescent="0.25">
      <c r="A31" s="11" t="s">
        <v>34</v>
      </c>
      <c r="C31" s="11" t="s">
        <v>31</v>
      </c>
      <c r="D31" s="11" t="s">
        <v>33</v>
      </c>
      <c r="E31" s="11">
        <f t="shared" si="0"/>
        <v>2400.67</v>
      </c>
    </row>
    <row r="32" spans="1:33" x14ac:dyDescent="0.25">
      <c r="A32" s="11" t="s">
        <v>144</v>
      </c>
      <c r="C32" s="11" t="s">
        <v>29</v>
      </c>
      <c r="D32" s="11" t="s">
        <v>36</v>
      </c>
      <c r="E32" s="11">
        <f t="shared" si="0"/>
        <v>104.37</v>
      </c>
      <c r="F32" s="11" t="s">
        <v>147</v>
      </c>
    </row>
    <row r="33" spans="1:6" x14ac:dyDescent="0.25">
      <c r="A33" s="11" t="s">
        <v>145</v>
      </c>
      <c r="C33" s="11" t="s">
        <v>31</v>
      </c>
      <c r="D33" s="11" t="s">
        <v>36</v>
      </c>
      <c r="E33" s="11">
        <f t="shared" si="0"/>
        <v>0</v>
      </c>
    </row>
    <row r="34" spans="1:6" x14ac:dyDescent="0.25">
      <c r="A34" s="11" t="s">
        <v>38</v>
      </c>
      <c r="C34" s="11" t="s">
        <v>29</v>
      </c>
      <c r="D34" s="11" t="s">
        <v>33</v>
      </c>
      <c r="E34" s="11">
        <f t="shared" si="0"/>
        <v>875.39</v>
      </c>
      <c r="F34" s="11" t="s">
        <v>147</v>
      </c>
    </row>
    <row r="35" spans="1:6" x14ac:dyDescent="0.25">
      <c r="A35" s="11" t="s">
        <v>39</v>
      </c>
      <c r="C35" s="11" t="s">
        <v>31</v>
      </c>
      <c r="D35" s="11" t="s">
        <v>33</v>
      </c>
      <c r="E35" s="11">
        <f t="shared" si="0"/>
        <v>1316.75</v>
      </c>
    </row>
    <row r="36" spans="1:6" x14ac:dyDescent="0.25">
      <c r="A36" s="11" t="s">
        <v>40</v>
      </c>
      <c r="C36" s="11" t="s">
        <v>29</v>
      </c>
      <c r="D36" s="11" t="s">
        <v>33</v>
      </c>
      <c r="E36" s="11">
        <f t="shared" si="0"/>
        <v>1437.8</v>
      </c>
      <c r="F36" s="11" t="s">
        <v>147</v>
      </c>
    </row>
    <row r="37" spans="1:6" x14ac:dyDescent="0.25">
      <c r="A37" s="11" t="s">
        <v>41</v>
      </c>
      <c r="C37" s="11" t="s">
        <v>31</v>
      </c>
      <c r="D37" s="11" t="s">
        <v>33</v>
      </c>
      <c r="E37" s="11">
        <f t="shared" si="0"/>
        <v>2575.54</v>
      </c>
    </row>
    <row r="38" spans="1:6" x14ac:dyDescent="0.25">
      <c r="A38" s="11" t="s">
        <v>42</v>
      </c>
      <c r="C38" s="11" t="s">
        <v>29</v>
      </c>
      <c r="D38" s="11" t="s">
        <v>43</v>
      </c>
      <c r="E38" s="11">
        <f t="shared" si="0"/>
        <v>0</v>
      </c>
    </row>
    <row r="39" spans="1:6" x14ac:dyDescent="0.25">
      <c r="A39" s="11" t="s">
        <v>44</v>
      </c>
      <c r="C39" s="11" t="s">
        <v>29</v>
      </c>
      <c r="D39" s="11" t="s">
        <v>33</v>
      </c>
      <c r="E39" s="11">
        <f t="shared" si="0"/>
        <v>87.37</v>
      </c>
      <c r="F39" s="11" t="s">
        <v>147</v>
      </c>
    </row>
    <row r="40" spans="1:6" x14ac:dyDescent="0.25">
      <c r="A40" s="11" t="s">
        <v>45</v>
      </c>
      <c r="C40" s="11" t="s">
        <v>31</v>
      </c>
      <c r="D40" s="11" t="s">
        <v>33</v>
      </c>
      <c r="E40" s="11">
        <f t="shared" si="0"/>
        <v>203.56</v>
      </c>
    </row>
    <row r="41" spans="1:6" x14ac:dyDescent="0.25">
      <c r="A41" s="11" t="s">
        <v>46</v>
      </c>
      <c r="C41" s="11" t="s">
        <v>29</v>
      </c>
      <c r="D41" s="11" t="s">
        <v>43</v>
      </c>
      <c r="E41" s="11">
        <f t="shared" si="0"/>
        <v>0</v>
      </c>
    </row>
    <row r="42" spans="1:6" x14ac:dyDescent="0.25">
      <c r="A42" s="11" t="s">
        <v>47</v>
      </c>
      <c r="C42" s="11" t="s">
        <v>29</v>
      </c>
      <c r="D42" s="11" t="s">
        <v>43</v>
      </c>
      <c r="E42" s="11">
        <f t="shared" si="0"/>
        <v>0</v>
      </c>
    </row>
    <row r="43" spans="1:6" x14ac:dyDescent="0.25">
      <c r="A43" s="11" t="s">
        <v>146</v>
      </c>
      <c r="C43" s="11" t="s">
        <v>29</v>
      </c>
      <c r="D43" s="11" t="s">
        <v>148</v>
      </c>
      <c r="E43" s="11">
        <f t="shared" si="0"/>
        <v>286.77999999999997</v>
      </c>
    </row>
    <row r="45" spans="1:6" x14ac:dyDescent="0.25">
      <c r="A45" s="11" t="s">
        <v>135</v>
      </c>
      <c r="C45" s="11" t="s">
        <v>29</v>
      </c>
      <c r="D45" s="11" t="s">
        <v>49</v>
      </c>
      <c r="E45" s="11">
        <f t="shared" ref="E45:E64" si="1">IFERROR(INDEX($A$9:$AS$27, 18, MATCH(A45, $A$9:$AW$9, 0)),0)</f>
        <v>0</v>
      </c>
    </row>
    <row r="46" spans="1:6" x14ac:dyDescent="0.25">
      <c r="A46" s="11" t="s">
        <v>50</v>
      </c>
      <c r="C46" s="11" t="s">
        <v>31</v>
      </c>
      <c r="D46" s="11" t="s">
        <v>49</v>
      </c>
      <c r="E46" s="11">
        <f t="shared" si="1"/>
        <v>0</v>
      </c>
    </row>
    <row r="47" spans="1:6" x14ac:dyDescent="0.25">
      <c r="A47" s="11" t="s">
        <v>6</v>
      </c>
      <c r="C47" s="11">
        <v>0</v>
      </c>
      <c r="D47" s="11">
        <v>0</v>
      </c>
      <c r="E47" s="11">
        <f t="shared" si="1"/>
        <v>7060.36</v>
      </c>
    </row>
    <row r="48" spans="1:6" x14ac:dyDescent="0.25">
      <c r="A48" s="11" t="s">
        <v>7</v>
      </c>
      <c r="C48" s="11" t="s">
        <v>29</v>
      </c>
      <c r="D48" s="11" t="s">
        <v>51</v>
      </c>
      <c r="E48" s="11">
        <f t="shared" si="1"/>
        <v>3214.61</v>
      </c>
    </row>
    <row r="49" spans="1:5" x14ac:dyDescent="0.25">
      <c r="A49" s="11" t="s">
        <v>8</v>
      </c>
      <c r="C49" s="11" t="s">
        <v>29</v>
      </c>
      <c r="D49" s="11" t="s">
        <v>52</v>
      </c>
      <c r="E49" s="11">
        <f t="shared" si="1"/>
        <v>2443.15</v>
      </c>
    </row>
    <row r="50" spans="1:5" x14ac:dyDescent="0.25">
      <c r="A50" s="11" t="s">
        <v>9</v>
      </c>
      <c r="C50" s="11" t="s">
        <v>29</v>
      </c>
      <c r="D50" s="11" t="s">
        <v>53</v>
      </c>
      <c r="E50" s="11">
        <f t="shared" si="1"/>
        <v>702.23</v>
      </c>
    </row>
    <row r="51" spans="1:5" x14ac:dyDescent="0.25">
      <c r="A51" s="11" t="s">
        <v>10</v>
      </c>
      <c r="C51" s="11" t="s">
        <v>29</v>
      </c>
      <c r="D51" s="11" t="s">
        <v>53</v>
      </c>
      <c r="E51" s="11">
        <f t="shared" si="1"/>
        <v>0</v>
      </c>
    </row>
    <row r="52" spans="1:5" x14ac:dyDescent="0.25">
      <c r="A52" s="11" t="s">
        <v>11</v>
      </c>
      <c r="C52" s="11" t="s">
        <v>29</v>
      </c>
      <c r="D52" s="11" t="s">
        <v>54</v>
      </c>
      <c r="E52" s="11">
        <f t="shared" si="1"/>
        <v>196.38</v>
      </c>
    </row>
    <row r="53" spans="1:5" x14ac:dyDescent="0.25">
      <c r="A53" s="11" t="s">
        <v>12</v>
      </c>
      <c r="C53" s="11" t="s">
        <v>29</v>
      </c>
      <c r="D53" s="11" t="s">
        <v>55</v>
      </c>
      <c r="E53" s="11">
        <f t="shared" si="1"/>
        <v>217.21</v>
      </c>
    </row>
    <row r="54" spans="1:5" x14ac:dyDescent="0.25">
      <c r="A54" s="11" t="s">
        <v>13</v>
      </c>
      <c r="C54" s="11">
        <v>0</v>
      </c>
      <c r="D54" s="11">
        <v>0</v>
      </c>
      <c r="E54" s="11">
        <f t="shared" si="1"/>
        <v>4282.1000000000004</v>
      </c>
    </row>
    <row r="55" spans="1:5" x14ac:dyDescent="0.25">
      <c r="A55" s="11" t="s">
        <v>14</v>
      </c>
      <c r="C55" s="11" t="s">
        <v>31</v>
      </c>
      <c r="D55" s="11" t="s">
        <v>52</v>
      </c>
      <c r="E55" s="11">
        <f t="shared" si="1"/>
        <v>2443.15</v>
      </c>
    </row>
    <row r="56" spans="1:5" x14ac:dyDescent="0.25">
      <c r="A56" s="11" t="s">
        <v>15</v>
      </c>
      <c r="C56" s="11" t="s">
        <v>31</v>
      </c>
      <c r="D56" s="11" t="s">
        <v>53</v>
      </c>
      <c r="E56" s="11">
        <f t="shared" si="1"/>
        <v>702.23</v>
      </c>
    </row>
    <row r="57" spans="1:5" x14ac:dyDescent="0.25">
      <c r="A57" s="11" t="s">
        <v>16</v>
      </c>
      <c r="C57" s="11" t="s">
        <v>31</v>
      </c>
      <c r="D57" s="11" t="s">
        <v>56</v>
      </c>
      <c r="E57" s="11">
        <f t="shared" si="1"/>
        <v>751.52</v>
      </c>
    </row>
    <row r="58" spans="1:5" x14ac:dyDescent="0.25">
      <c r="A58" s="11" t="s">
        <v>17</v>
      </c>
      <c r="C58" s="11" t="s">
        <v>31</v>
      </c>
      <c r="D58" s="11" t="s">
        <v>57</v>
      </c>
      <c r="E58" s="11">
        <f t="shared" si="1"/>
        <v>9.8800000000000008</v>
      </c>
    </row>
    <row r="59" spans="1:5" x14ac:dyDescent="0.25">
      <c r="A59" s="11" t="s">
        <v>18</v>
      </c>
      <c r="C59" s="11" t="s">
        <v>31</v>
      </c>
      <c r="D59" s="11" t="s">
        <v>54</v>
      </c>
      <c r="E59" s="11">
        <f t="shared" si="1"/>
        <v>375.32</v>
      </c>
    </row>
    <row r="60" spans="1:5" x14ac:dyDescent="0.25">
      <c r="A60" s="11" t="s">
        <v>19</v>
      </c>
      <c r="C60" s="11" t="s">
        <v>31</v>
      </c>
      <c r="D60" s="11" t="s">
        <v>55</v>
      </c>
      <c r="E60" s="11">
        <f t="shared" si="1"/>
        <v>0</v>
      </c>
    </row>
    <row r="61" spans="1:5" x14ac:dyDescent="0.25">
      <c r="A61" s="11" t="s">
        <v>21</v>
      </c>
      <c r="C61" s="11">
        <v>0</v>
      </c>
      <c r="D61" s="11">
        <v>0</v>
      </c>
      <c r="E61" s="11">
        <f t="shared" si="1"/>
        <v>37557.39</v>
      </c>
    </row>
    <row r="62" spans="1:5" x14ac:dyDescent="0.25">
      <c r="A62" s="11" t="s">
        <v>20</v>
      </c>
      <c r="C62" s="11">
        <v>0</v>
      </c>
      <c r="D62" s="11" t="s">
        <v>22</v>
      </c>
      <c r="E62" s="11">
        <f t="shared" si="1"/>
        <v>0</v>
      </c>
    </row>
    <row r="63" spans="1:5" x14ac:dyDescent="0.25">
      <c r="A63" s="11" t="s">
        <v>23</v>
      </c>
      <c r="C63" s="11">
        <v>0</v>
      </c>
      <c r="D63" s="11">
        <v>0</v>
      </c>
      <c r="E63" s="11">
        <f t="shared" si="1"/>
        <v>0</v>
      </c>
    </row>
    <row r="64" spans="1:5" x14ac:dyDescent="0.25">
      <c r="A64" s="11" t="s">
        <v>24</v>
      </c>
      <c r="E64" s="11">
        <f t="shared" si="1"/>
        <v>0</v>
      </c>
    </row>
    <row r="65" spans="1:1" x14ac:dyDescent="0.25">
      <c r="A65" s="11" t="s">
        <v>25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40250-B047-468C-9C88-BE017325E761}">
  <dimension ref="A1:AG65"/>
  <sheetViews>
    <sheetView zoomScale="85" zoomScaleNormal="85" workbookViewId="0">
      <selection activeCell="C10" sqref="C10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46" style="11" customWidth="1"/>
    <col min="9" max="9" width="38.7109375" style="1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40" style="11" bestFit="1" customWidth="1"/>
    <col min="25" max="25" width="24.42578125" style="11" bestFit="1" customWidth="1"/>
    <col min="26" max="26" width="25" style="11" bestFit="1" customWidth="1"/>
    <col min="27" max="27" width="19.85546875" style="1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9" style="11" bestFit="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33" x14ac:dyDescent="0.25">
      <c r="A1" s="11" t="s">
        <v>0</v>
      </c>
    </row>
    <row r="7" spans="1:33" x14ac:dyDescent="0.25">
      <c r="A7" s="11" t="s">
        <v>96</v>
      </c>
    </row>
    <row r="8" spans="1:33" x14ac:dyDescent="0.25">
      <c r="A8" s="11" t="s">
        <v>150</v>
      </c>
    </row>
    <row r="9" spans="1:33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144</v>
      </c>
      <c r="J9" s="11" t="s">
        <v>145</v>
      </c>
      <c r="K9" s="11" t="s">
        <v>38</v>
      </c>
      <c r="L9" s="11" t="s">
        <v>39</v>
      </c>
      <c r="M9" s="11" t="s">
        <v>40</v>
      </c>
      <c r="N9" s="11" t="s">
        <v>41</v>
      </c>
      <c r="O9" s="11" t="s">
        <v>44</v>
      </c>
      <c r="P9" s="11" t="s">
        <v>45</v>
      </c>
      <c r="Q9" s="11" t="s">
        <v>6</v>
      </c>
      <c r="R9" s="11" t="s">
        <v>7</v>
      </c>
      <c r="S9" s="11" t="s">
        <v>8</v>
      </c>
      <c r="T9" s="11" t="s">
        <v>9</v>
      </c>
      <c r="U9" s="11" t="s">
        <v>10</v>
      </c>
      <c r="V9" s="11" t="s">
        <v>11</v>
      </c>
      <c r="W9" s="11" t="s">
        <v>12</v>
      </c>
      <c r="X9" s="11" t="s">
        <v>13</v>
      </c>
      <c r="Y9" s="11" t="s">
        <v>14</v>
      </c>
      <c r="Z9" s="11" t="s">
        <v>15</v>
      </c>
      <c r="AA9" s="11" t="s">
        <v>16</v>
      </c>
      <c r="AB9" s="11" t="s">
        <v>17</v>
      </c>
      <c r="AC9" s="11" t="s">
        <v>18</v>
      </c>
      <c r="AD9" s="11" t="s">
        <v>19</v>
      </c>
      <c r="AE9" s="11" t="s">
        <v>149</v>
      </c>
      <c r="AF9" s="11" t="s">
        <v>20</v>
      </c>
      <c r="AG9" s="11" t="s">
        <v>21</v>
      </c>
    </row>
    <row r="10" spans="1:33" x14ac:dyDescent="0.25">
      <c r="A10" s="11" t="s">
        <v>102</v>
      </c>
      <c r="B10" s="11" t="s">
        <v>103</v>
      </c>
      <c r="C10" s="11" t="str">
        <f>VLOOKUP(A10,Dec!A:C,3,FALSE)</f>
        <v>Teacher</v>
      </c>
      <c r="D10" s="11">
        <v>4066.26</v>
      </c>
      <c r="E10" s="11">
        <v>345.64</v>
      </c>
      <c r="F10" s="11">
        <v>586.36</v>
      </c>
      <c r="G10" s="11">
        <v>117</v>
      </c>
      <c r="H10" s="11">
        <v>968</v>
      </c>
      <c r="Q10" s="11">
        <v>333</v>
      </c>
      <c r="R10" s="11">
        <v>0</v>
      </c>
      <c r="S10" s="11">
        <v>244.86</v>
      </c>
      <c r="T10" s="11">
        <v>57.27</v>
      </c>
      <c r="U10" s="11">
        <v>0</v>
      </c>
      <c r="V10" s="11">
        <v>13.01</v>
      </c>
      <c r="W10" s="11">
        <v>17.86</v>
      </c>
      <c r="X10" s="11">
        <v>388.19</v>
      </c>
      <c r="Y10" s="11">
        <v>244.86</v>
      </c>
      <c r="Z10" s="11">
        <v>57.27</v>
      </c>
      <c r="AA10" s="11">
        <v>61.8</v>
      </c>
      <c r="AB10" s="11">
        <v>0.82</v>
      </c>
      <c r="AC10" s="11">
        <v>23.44</v>
      </c>
      <c r="AD10" s="11">
        <v>0</v>
      </c>
      <c r="AE10" s="11">
        <v>23.58</v>
      </c>
      <c r="AF10" s="11">
        <v>0</v>
      </c>
      <c r="AG10" s="11">
        <v>3270.62</v>
      </c>
    </row>
    <row r="11" spans="1:33" x14ac:dyDescent="0.25">
      <c r="A11" s="11" t="s">
        <v>104</v>
      </c>
      <c r="B11" s="11" t="s">
        <v>105</v>
      </c>
      <c r="C11" s="11" t="str">
        <f>VLOOKUP(A11,Dec!A:C,3,FALSE)</f>
        <v>Teacher</v>
      </c>
      <c r="D11" s="11">
        <v>4145.5200000000004</v>
      </c>
      <c r="E11" s="11">
        <v>207.28</v>
      </c>
      <c r="F11" s="11">
        <v>597.78</v>
      </c>
      <c r="G11" s="11">
        <v>0</v>
      </c>
      <c r="H11" s="11">
        <v>968</v>
      </c>
      <c r="I11" s="11">
        <v>6.22</v>
      </c>
      <c r="J11" s="11">
        <v>0</v>
      </c>
      <c r="Q11" s="11">
        <v>509.42</v>
      </c>
      <c r="R11" s="11">
        <v>159.30000000000001</v>
      </c>
      <c r="S11" s="11">
        <v>257.02</v>
      </c>
      <c r="T11" s="11">
        <v>60.11</v>
      </c>
      <c r="U11" s="11">
        <v>0</v>
      </c>
      <c r="V11" s="11">
        <v>14.77</v>
      </c>
      <c r="W11" s="11">
        <v>18.22</v>
      </c>
      <c r="X11" s="11">
        <v>407.58</v>
      </c>
      <c r="Y11" s="11">
        <v>257.02</v>
      </c>
      <c r="Z11" s="11">
        <v>60.11</v>
      </c>
      <c r="AA11" s="11">
        <v>63.02</v>
      </c>
      <c r="AB11" s="11">
        <v>0.82</v>
      </c>
      <c r="AC11" s="11">
        <v>26.61</v>
      </c>
      <c r="AD11" s="11">
        <v>0</v>
      </c>
      <c r="AE11" s="11">
        <v>24.04</v>
      </c>
      <c r="AF11" s="11">
        <v>0</v>
      </c>
      <c r="AG11" s="11">
        <v>3422.6</v>
      </c>
    </row>
    <row r="12" spans="1:33" x14ac:dyDescent="0.25">
      <c r="A12" s="11" t="s">
        <v>106</v>
      </c>
      <c r="B12" s="11" t="s">
        <v>107</v>
      </c>
      <c r="C12" s="11" t="str">
        <f>VLOOKUP(A12,Dec!A:C,3,FALSE)</f>
        <v>Student Support Staff</v>
      </c>
      <c r="D12" s="11">
        <v>3164.53</v>
      </c>
      <c r="G12" s="11">
        <v>0</v>
      </c>
      <c r="H12" s="11">
        <v>968</v>
      </c>
      <c r="I12" s="11">
        <v>18.989999999999998</v>
      </c>
      <c r="J12" s="11">
        <v>0</v>
      </c>
      <c r="K12" s="11">
        <v>245.57</v>
      </c>
      <c r="L12" s="11">
        <v>368.67</v>
      </c>
      <c r="Q12" s="11">
        <v>75.709999999999994</v>
      </c>
      <c r="R12" s="11">
        <v>0</v>
      </c>
      <c r="T12" s="11">
        <v>45.89</v>
      </c>
      <c r="U12" s="11">
        <v>0</v>
      </c>
      <c r="V12" s="11">
        <v>15.92</v>
      </c>
      <c r="W12" s="11">
        <v>13.9</v>
      </c>
      <c r="X12" s="11">
        <v>123.29</v>
      </c>
      <c r="Z12" s="11">
        <v>45.89</v>
      </c>
      <c r="AA12" s="11">
        <v>48.1</v>
      </c>
      <c r="AB12" s="11">
        <v>0.63</v>
      </c>
      <c r="AC12" s="11">
        <v>28.67</v>
      </c>
      <c r="AD12" s="11">
        <v>0</v>
      </c>
      <c r="AE12" s="11">
        <v>10.63</v>
      </c>
      <c r="AF12" s="11">
        <v>0</v>
      </c>
      <c r="AG12" s="11">
        <v>2824.26</v>
      </c>
    </row>
    <row r="13" spans="1:33" x14ac:dyDescent="0.25">
      <c r="A13" s="11" t="s">
        <v>138</v>
      </c>
      <c r="B13" s="11" t="s">
        <v>137</v>
      </c>
      <c r="C13" s="11" t="str">
        <f>VLOOKUP(A13,Dec!A:C,3,FALSE)</f>
        <v>Substitute Teacher</v>
      </c>
      <c r="D13" s="11">
        <v>0</v>
      </c>
      <c r="Q13" s="11">
        <v>0</v>
      </c>
      <c r="X13" s="11">
        <v>0</v>
      </c>
      <c r="AE13" s="11">
        <v>1.51</v>
      </c>
      <c r="AF13" s="11">
        <v>0</v>
      </c>
      <c r="AG13" s="11">
        <v>0</v>
      </c>
    </row>
    <row r="14" spans="1:33" x14ac:dyDescent="0.25">
      <c r="A14" s="11" t="s">
        <v>108</v>
      </c>
      <c r="B14" s="11" t="s">
        <v>109</v>
      </c>
      <c r="C14" s="11" t="str">
        <f>VLOOKUP(A14,Dec!A:C,3,FALSE)</f>
        <v>Kitchen Staff</v>
      </c>
      <c r="D14" s="11">
        <v>2865.14</v>
      </c>
      <c r="G14" s="11">
        <v>37</v>
      </c>
      <c r="H14" s="11">
        <v>968</v>
      </c>
      <c r="I14" s="11">
        <v>4.01</v>
      </c>
      <c r="J14" s="11">
        <v>0</v>
      </c>
      <c r="K14" s="11">
        <v>222.33</v>
      </c>
      <c r="L14" s="11">
        <v>333.79</v>
      </c>
      <c r="Q14" s="11">
        <v>249.08</v>
      </c>
      <c r="R14" s="11">
        <v>166.07</v>
      </c>
      <c r="T14" s="11">
        <v>41</v>
      </c>
      <c r="U14" s="11">
        <v>0</v>
      </c>
      <c r="V14" s="11">
        <v>29.42</v>
      </c>
      <c r="W14" s="11">
        <v>12.59</v>
      </c>
      <c r="X14" s="11">
        <v>174.57</v>
      </c>
      <c r="Z14" s="11">
        <v>41</v>
      </c>
      <c r="AA14" s="11">
        <v>43.55</v>
      </c>
      <c r="AB14" s="11">
        <v>0.57999999999999996</v>
      </c>
      <c r="AC14" s="11">
        <v>89.44</v>
      </c>
      <c r="AD14" s="11">
        <v>0</v>
      </c>
      <c r="AE14" s="11">
        <v>9.8699999999999992</v>
      </c>
      <c r="AF14" s="11">
        <v>0</v>
      </c>
      <c r="AG14" s="11">
        <v>2352.7199999999998</v>
      </c>
    </row>
    <row r="15" spans="1:33" x14ac:dyDescent="0.25">
      <c r="A15" s="11" t="s">
        <v>112</v>
      </c>
      <c r="B15" s="11" t="s">
        <v>113</v>
      </c>
      <c r="C15" s="11" t="str">
        <f>VLOOKUP(A15,Dec!A:C,3,FALSE)</f>
        <v>Office Administration</v>
      </c>
      <c r="D15" s="11">
        <v>5493.32</v>
      </c>
      <c r="G15" s="11">
        <v>0</v>
      </c>
      <c r="H15" s="11">
        <v>968</v>
      </c>
      <c r="I15" s="11">
        <v>17.57</v>
      </c>
      <c r="J15" s="11">
        <v>0</v>
      </c>
      <c r="K15" s="11">
        <v>426.28</v>
      </c>
      <c r="L15" s="11">
        <v>639.98</v>
      </c>
      <c r="Q15" s="11">
        <v>973.14</v>
      </c>
      <c r="R15" s="11">
        <v>512.08000000000004</v>
      </c>
      <c r="S15" s="11">
        <v>340.59</v>
      </c>
      <c r="T15" s="11">
        <v>79.66</v>
      </c>
      <c r="U15" s="11">
        <v>0</v>
      </c>
      <c r="V15" s="11">
        <v>16.68</v>
      </c>
      <c r="W15" s="11">
        <v>24.13</v>
      </c>
      <c r="X15" s="11">
        <v>534.87</v>
      </c>
      <c r="Y15" s="11">
        <v>340.59</v>
      </c>
      <c r="Z15" s="11">
        <v>79.66</v>
      </c>
      <c r="AA15" s="11">
        <v>83.49</v>
      </c>
      <c r="AB15" s="11">
        <v>1.0900000000000001</v>
      </c>
      <c r="AC15" s="11">
        <v>30.04</v>
      </c>
      <c r="AD15" s="11">
        <v>0</v>
      </c>
      <c r="AE15" s="11">
        <v>21.44</v>
      </c>
      <c r="AF15" s="11">
        <v>0</v>
      </c>
      <c r="AG15" s="11">
        <v>4076.33</v>
      </c>
    </row>
    <row r="16" spans="1:33" x14ac:dyDescent="0.25">
      <c r="A16" s="11" t="s">
        <v>114</v>
      </c>
      <c r="B16" s="11" t="s">
        <v>115</v>
      </c>
      <c r="C16" s="11" t="str">
        <f>VLOOKUP(A16,Dec!A:C,3,FALSE)</f>
        <v>Student Support Staff</v>
      </c>
      <c r="D16" s="11">
        <v>1952.5</v>
      </c>
      <c r="Q16" s="11">
        <v>282.81</v>
      </c>
      <c r="R16" s="11">
        <v>109.69</v>
      </c>
      <c r="S16" s="11">
        <v>121.05</v>
      </c>
      <c r="T16" s="11">
        <v>28.31</v>
      </c>
      <c r="U16" s="11">
        <v>0</v>
      </c>
      <c r="V16" s="11">
        <v>15.18</v>
      </c>
      <c r="W16" s="11">
        <v>8.58</v>
      </c>
      <c r="X16" s="11">
        <v>206.77</v>
      </c>
      <c r="Y16" s="11">
        <v>121.05</v>
      </c>
      <c r="Z16" s="11">
        <v>28.31</v>
      </c>
      <c r="AA16" s="11">
        <v>29.68</v>
      </c>
      <c r="AB16" s="11">
        <v>0.39</v>
      </c>
      <c r="AC16" s="11">
        <v>27.34</v>
      </c>
      <c r="AD16" s="11">
        <v>0</v>
      </c>
      <c r="AE16" s="11">
        <v>5.12</v>
      </c>
      <c r="AF16" s="11">
        <v>0</v>
      </c>
      <c r="AG16" s="11">
        <v>1669.69</v>
      </c>
    </row>
    <row r="17" spans="1:33" x14ac:dyDescent="0.25">
      <c r="A17" s="11" t="s">
        <v>116</v>
      </c>
      <c r="B17" s="11" t="s">
        <v>117</v>
      </c>
      <c r="C17" s="11" t="str">
        <f>VLOOKUP(A17,Dec!A:C,3,FALSE)</f>
        <v>Special Education Staff</v>
      </c>
      <c r="D17" s="11">
        <v>5374.92</v>
      </c>
      <c r="G17" s="11">
        <v>104.5</v>
      </c>
      <c r="H17" s="11">
        <v>968</v>
      </c>
      <c r="I17" s="11">
        <v>8.06</v>
      </c>
      <c r="J17" s="11">
        <v>0</v>
      </c>
      <c r="M17" s="11">
        <v>432.68</v>
      </c>
      <c r="N17" s="11">
        <v>775.06</v>
      </c>
      <c r="Q17" s="11">
        <v>817.3</v>
      </c>
      <c r="R17" s="11">
        <v>374.62</v>
      </c>
      <c r="S17" s="11">
        <v>326.76</v>
      </c>
      <c r="T17" s="11">
        <v>76.42</v>
      </c>
      <c r="U17" s="11">
        <v>0</v>
      </c>
      <c r="V17" s="11">
        <v>15.88</v>
      </c>
      <c r="W17" s="11">
        <v>23.62</v>
      </c>
      <c r="X17" s="11">
        <v>514.54</v>
      </c>
      <c r="Y17" s="11">
        <v>326.76</v>
      </c>
      <c r="Z17" s="11">
        <v>76.42</v>
      </c>
      <c r="AA17" s="11">
        <v>81.7</v>
      </c>
      <c r="AB17" s="11">
        <v>1.08</v>
      </c>
      <c r="AC17" s="11">
        <v>28.58</v>
      </c>
      <c r="AD17" s="11">
        <v>0</v>
      </c>
      <c r="AE17" s="11">
        <v>34.880000000000003</v>
      </c>
      <c r="AF17" s="11">
        <v>0</v>
      </c>
      <c r="AG17" s="11">
        <v>4012.38</v>
      </c>
    </row>
    <row r="18" spans="1:33" x14ac:dyDescent="0.25">
      <c r="A18" s="11" t="s">
        <v>116</v>
      </c>
      <c r="B18" s="11" t="s">
        <v>118</v>
      </c>
      <c r="C18" s="11" t="str">
        <f>VLOOKUP(A18,Dec!A:C,3,FALSE)</f>
        <v>Special Education Staff</v>
      </c>
      <c r="D18" s="11">
        <v>112.45</v>
      </c>
      <c r="K18" s="11">
        <v>0</v>
      </c>
      <c r="L18" s="11">
        <v>13.1</v>
      </c>
      <c r="Q18" s="11">
        <v>112.45</v>
      </c>
      <c r="R18" s="11">
        <v>109.54</v>
      </c>
      <c r="T18" s="11">
        <v>1.63</v>
      </c>
      <c r="U18" s="11">
        <v>0</v>
      </c>
      <c r="V18" s="11">
        <v>0.79</v>
      </c>
      <c r="W18" s="11">
        <v>0.49</v>
      </c>
      <c r="X18" s="11">
        <v>4.78</v>
      </c>
      <c r="Z18" s="11">
        <v>1.63</v>
      </c>
      <c r="AA18" s="11">
        <v>1.71</v>
      </c>
      <c r="AB18" s="11">
        <v>0.02</v>
      </c>
      <c r="AC18" s="11">
        <v>1.42</v>
      </c>
      <c r="AD18" s="11">
        <v>0</v>
      </c>
      <c r="AE18" s="11">
        <v>0.13</v>
      </c>
      <c r="AF18" s="11">
        <v>0</v>
      </c>
      <c r="AG18" s="11">
        <v>0</v>
      </c>
    </row>
    <row r="19" spans="1:33" x14ac:dyDescent="0.25">
      <c r="A19" s="11" t="s">
        <v>119</v>
      </c>
      <c r="B19" s="11" t="s">
        <v>120</v>
      </c>
      <c r="C19" s="11" t="str">
        <f>VLOOKUP(A19,Dec!A:C,3,FALSE)</f>
        <v>Teacher</v>
      </c>
      <c r="D19" s="11">
        <v>4348.3500000000004</v>
      </c>
      <c r="G19" s="11">
        <v>144</v>
      </c>
      <c r="H19" s="11">
        <v>968</v>
      </c>
      <c r="I19" s="11">
        <v>19.559999999999999</v>
      </c>
      <c r="J19" s="11">
        <v>0</v>
      </c>
      <c r="M19" s="11">
        <v>350.04</v>
      </c>
      <c r="N19" s="11">
        <v>627.04</v>
      </c>
      <c r="Q19" s="11">
        <v>668.59</v>
      </c>
      <c r="R19" s="11">
        <v>315.88</v>
      </c>
      <c r="S19" s="11">
        <v>260.67</v>
      </c>
      <c r="T19" s="11">
        <v>60.96</v>
      </c>
      <c r="U19" s="11">
        <v>0</v>
      </c>
      <c r="V19" s="11">
        <v>11.98</v>
      </c>
      <c r="W19" s="11">
        <v>19.100000000000001</v>
      </c>
      <c r="X19" s="11">
        <v>410.17</v>
      </c>
      <c r="Y19" s="11">
        <v>260.67</v>
      </c>
      <c r="Z19" s="11">
        <v>60.96</v>
      </c>
      <c r="AA19" s="11">
        <v>66.099999999999994</v>
      </c>
      <c r="AB19" s="11">
        <v>0.86</v>
      </c>
      <c r="AC19" s="11">
        <v>21.58</v>
      </c>
      <c r="AD19" s="11">
        <v>0</v>
      </c>
      <c r="AE19" s="11">
        <v>25.22</v>
      </c>
      <c r="AF19" s="11">
        <v>0</v>
      </c>
      <c r="AG19" s="11">
        <v>3166.16</v>
      </c>
    </row>
    <row r="20" spans="1:33" x14ac:dyDescent="0.25">
      <c r="A20" s="11" t="s">
        <v>141</v>
      </c>
      <c r="B20" s="11" t="s">
        <v>142</v>
      </c>
      <c r="C20" s="11" t="str">
        <f>VLOOKUP(A20,Dec!A:C,3,FALSE)</f>
        <v>Substitute Teacher</v>
      </c>
      <c r="D20" s="11">
        <v>887.73</v>
      </c>
      <c r="Q20" s="11">
        <v>103.64</v>
      </c>
      <c r="R20" s="11">
        <v>24.93</v>
      </c>
      <c r="S20" s="11">
        <v>55.04</v>
      </c>
      <c r="T20" s="11">
        <v>12.87</v>
      </c>
      <c r="U20" s="11">
        <v>0</v>
      </c>
      <c r="V20" s="11">
        <v>6.9</v>
      </c>
      <c r="W20" s="11">
        <v>3.9</v>
      </c>
      <c r="X20" s="11">
        <v>94.01</v>
      </c>
      <c r="Y20" s="11">
        <v>55.04</v>
      </c>
      <c r="Z20" s="11">
        <v>12.87</v>
      </c>
      <c r="AA20" s="11">
        <v>13.49</v>
      </c>
      <c r="AB20" s="11">
        <v>0.18</v>
      </c>
      <c r="AC20" s="11">
        <v>12.43</v>
      </c>
      <c r="AD20" s="11">
        <v>0</v>
      </c>
      <c r="AE20" s="11">
        <v>4.3</v>
      </c>
      <c r="AF20" s="11">
        <v>0</v>
      </c>
      <c r="AG20" s="11">
        <v>784.09</v>
      </c>
    </row>
    <row r="21" spans="1:33" x14ac:dyDescent="0.25">
      <c r="A21" s="11" t="s">
        <v>121</v>
      </c>
      <c r="B21" s="11" t="s">
        <v>122</v>
      </c>
      <c r="C21" s="11" t="str">
        <f>VLOOKUP(A21,Dec!A:C,3,FALSE)</f>
        <v>School Administration</v>
      </c>
      <c r="D21" s="11">
        <v>0</v>
      </c>
      <c r="Q21" s="11">
        <v>0</v>
      </c>
      <c r="X21" s="11">
        <v>0</v>
      </c>
      <c r="AE21" s="11">
        <v>19.329999999999998</v>
      </c>
      <c r="AF21" s="11">
        <v>0</v>
      </c>
      <c r="AG21" s="11">
        <v>0</v>
      </c>
    </row>
    <row r="22" spans="1:33" x14ac:dyDescent="0.25">
      <c r="A22" s="11" t="s">
        <v>123</v>
      </c>
      <c r="B22" s="11" t="s">
        <v>124</v>
      </c>
      <c r="C22" s="11" t="str">
        <f>VLOOKUP(A22,Dec!A:C,3,FALSE)</f>
        <v>Office Administration</v>
      </c>
      <c r="D22" s="11">
        <v>4395.3</v>
      </c>
      <c r="G22" s="11">
        <v>208</v>
      </c>
      <c r="H22" s="11">
        <v>968</v>
      </c>
      <c r="I22" s="11">
        <v>6.16</v>
      </c>
      <c r="J22" s="11">
        <v>0</v>
      </c>
      <c r="K22" s="11">
        <v>341.08</v>
      </c>
      <c r="L22" s="11">
        <v>512.05999999999995</v>
      </c>
      <c r="Q22" s="11">
        <v>103.07</v>
      </c>
      <c r="R22" s="11">
        <v>2.12</v>
      </c>
      <c r="T22" s="11">
        <v>60.72</v>
      </c>
      <c r="U22" s="11">
        <v>0</v>
      </c>
      <c r="V22" s="11">
        <v>20.93</v>
      </c>
      <c r="W22" s="11">
        <v>19.3</v>
      </c>
      <c r="X22" s="11">
        <v>166.1</v>
      </c>
      <c r="Z22" s="11">
        <v>60.72</v>
      </c>
      <c r="AA22" s="11">
        <v>66.8</v>
      </c>
      <c r="AB22" s="11">
        <v>0.88</v>
      </c>
      <c r="AC22" s="11">
        <v>37.700000000000003</v>
      </c>
      <c r="AD22" s="11">
        <v>0</v>
      </c>
      <c r="AE22" s="11">
        <v>23.5</v>
      </c>
      <c r="AF22" s="11">
        <v>0</v>
      </c>
      <c r="AG22" s="11">
        <v>3736.99</v>
      </c>
    </row>
    <row r="23" spans="1:33" x14ac:dyDescent="0.25">
      <c r="A23" s="11" t="s">
        <v>125</v>
      </c>
      <c r="B23" s="11" t="s">
        <v>126</v>
      </c>
      <c r="C23" s="11" t="str">
        <f>VLOOKUP(A23,Dec!A:C,3,FALSE)</f>
        <v>Teacher</v>
      </c>
      <c r="D23" s="11">
        <v>5102.9799999999996</v>
      </c>
      <c r="E23" s="11">
        <v>255.14</v>
      </c>
      <c r="F23" s="11">
        <v>735.84</v>
      </c>
      <c r="G23" s="11">
        <v>87</v>
      </c>
      <c r="H23" s="11">
        <v>968</v>
      </c>
      <c r="I23" s="11">
        <v>16.32</v>
      </c>
      <c r="J23" s="11">
        <v>0</v>
      </c>
      <c r="Q23" s="11">
        <v>416.43</v>
      </c>
      <c r="R23" s="11">
        <v>0</v>
      </c>
      <c r="S23" s="11">
        <v>310.99</v>
      </c>
      <c r="T23" s="11">
        <v>72.739999999999995</v>
      </c>
      <c r="U23" s="11">
        <v>0</v>
      </c>
      <c r="V23" s="11">
        <v>10.28</v>
      </c>
      <c r="W23" s="11">
        <v>22.42</v>
      </c>
      <c r="X23" s="11">
        <v>480.83</v>
      </c>
      <c r="Y23" s="11">
        <v>310.99</v>
      </c>
      <c r="Z23" s="11">
        <v>72.739999999999995</v>
      </c>
      <c r="AA23" s="11">
        <v>77.56</v>
      </c>
      <c r="AB23" s="11">
        <v>1.02</v>
      </c>
      <c r="AC23" s="11">
        <v>18.52</v>
      </c>
      <c r="AD23" s="11">
        <v>0</v>
      </c>
      <c r="AE23" s="11">
        <v>29.6</v>
      </c>
      <c r="AF23" s="11">
        <v>0</v>
      </c>
      <c r="AG23" s="11">
        <v>4328.09</v>
      </c>
    </row>
    <row r="24" spans="1:33" x14ac:dyDescent="0.25">
      <c r="A24" s="11" t="s">
        <v>127</v>
      </c>
      <c r="B24" s="11" t="s">
        <v>128</v>
      </c>
      <c r="C24" s="11" t="str">
        <f>VLOOKUP(A24,Dec!A:C,3,FALSE)</f>
        <v>School Administration</v>
      </c>
      <c r="D24" s="11">
        <v>7500</v>
      </c>
      <c r="G24" s="11">
        <v>407</v>
      </c>
      <c r="H24" s="11">
        <v>968</v>
      </c>
      <c r="I24" s="11">
        <v>24</v>
      </c>
      <c r="J24" s="11">
        <v>0</v>
      </c>
      <c r="M24" s="11">
        <v>603.76</v>
      </c>
      <c r="N24" s="11">
        <v>1081.5</v>
      </c>
      <c r="Q24" s="11">
        <v>2082.08</v>
      </c>
      <c r="R24" s="11">
        <v>1485.46</v>
      </c>
      <c r="S24" s="11">
        <v>439.77</v>
      </c>
      <c r="T24" s="11">
        <v>102.85</v>
      </c>
      <c r="U24" s="11">
        <v>0</v>
      </c>
      <c r="V24" s="11">
        <v>21.06</v>
      </c>
      <c r="W24" s="11">
        <v>32.94</v>
      </c>
      <c r="X24" s="11">
        <v>696.04</v>
      </c>
      <c r="Y24" s="11">
        <v>439.77</v>
      </c>
      <c r="Z24" s="11">
        <v>102.85</v>
      </c>
      <c r="AA24" s="11">
        <v>114</v>
      </c>
      <c r="AB24" s="11">
        <v>1.5</v>
      </c>
      <c r="AC24" s="11">
        <v>37.92</v>
      </c>
      <c r="AD24" s="11">
        <v>0</v>
      </c>
      <c r="AE24" s="11">
        <v>43.5</v>
      </c>
      <c r="AF24" s="11">
        <v>0</v>
      </c>
      <c r="AG24" s="11">
        <v>4383.16</v>
      </c>
    </row>
    <row r="25" spans="1:33" x14ac:dyDescent="0.25">
      <c r="A25" s="11" t="s">
        <v>129</v>
      </c>
      <c r="B25" s="11" t="s">
        <v>130</v>
      </c>
      <c r="C25" s="11" t="str">
        <f>VLOOKUP(A25,Dec!A:C,3,FALSE)</f>
        <v>Student Support Staff</v>
      </c>
      <c r="D25" s="11">
        <v>2496.96</v>
      </c>
      <c r="G25" s="11">
        <v>144</v>
      </c>
      <c r="H25" s="11">
        <v>968</v>
      </c>
      <c r="I25" s="11">
        <v>1.75</v>
      </c>
      <c r="J25" s="11">
        <v>0</v>
      </c>
      <c r="O25" s="11">
        <v>124.85</v>
      </c>
      <c r="P25" s="11">
        <v>290.89</v>
      </c>
      <c r="Q25" s="11">
        <v>180.45</v>
      </c>
      <c r="R25" s="11">
        <v>120.75</v>
      </c>
      <c r="T25" s="11">
        <v>34.119999999999997</v>
      </c>
      <c r="U25" s="11">
        <v>0</v>
      </c>
      <c r="V25" s="11">
        <v>14.61</v>
      </c>
      <c r="W25" s="11">
        <v>10.97</v>
      </c>
      <c r="X25" s="11">
        <v>98.89</v>
      </c>
      <c r="Z25" s="11">
        <v>34.119999999999997</v>
      </c>
      <c r="AA25" s="11">
        <v>37.950000000000003</v>
      </c>
      <c r="AB25" s="11">
        <v>0.5</v>
      </c>
      <c r="AC25" s="11">
        <v>26.32</v>
      </c>
      <c r="AD25" s="11">
        <v>0</v>
      </c>
      <c r="AE25" s="11">
        <v>10.130000000000001</v>
      </c>
      <c r="AF25" s="11">
        <v>0</v>
      </c>
      <c r="AG25" s="11">
        <v>2045.91</v>
      </c>
    </row>
    <row r="26" spans="1:33" x14ac:dyDescent="0.25">
      <c r="A26" s="11" t="s">
        <v>100</v>
      </c>
      <c r="D26" s="11">
        <v>51905.96</v>
      </c>
      <c r="E26" s="11">
        <v>808.06</v>
      </c>
      <c r="F26" s="11">
        <v>1919.98</v>
      </c>
      <c r="G26" s="11">
        <v>1248.5</v>
      </c>
      <c r="H26" s="11">
        <v>10648</v>
      </c>
      <c r="I26" s="11">
        <v>122.64</v>
      </c>
      <c r="J26" s="11">
        <v>0</v>
      </c>
      <c r="K26" s="11">
        <v>1235.26</v>
      </c>
      <c r="L26" s="11">
        <v>1867.6</v>
      </c>
      <c r="M26" s="11">
        <v>1386.48</v>
      </c>
      <c r="N26" s="11">
        <v>2483.6</v>
      </c>
      <c r="O26" s="11">
        <v>124.85</v>
      </c>
      <c r="P26" s="11">
        <v>290.89</v>
      </c>
      <c r="Q26" s="11">
        <v>6907.17</v>
      </c>
      <c r="R26" s="11">
        <v>3380.44</v>
      </c>
      <c r="S26" s="11">
        <v>2356.75</v>
      </c>
      <c r="T26" s="11">
        <v>734.55</v>
      </c>
      <c r="U26" s="11">
        <v>0</v>
      </c>
      <c r="V26" s="11">
        <v>207.41</v>
      </c>
      <c r="W26" s="11">
        <v>228.02</v>
      </c>
      <c r="X26" s="11">
        <v>4300.63</v>
      </c>
      <c r="Y26" s="11">
        <v>2356.75</v>
      </c>
      <c r="Z26" s="11">
        <v>734.55</v>
      </c>
      <c r="AA26" s="11">
        <v>788.95</v>
      </c>
      <c r="AB26" s="11">
        <v>10.37</v>
      </c>
      <c r="AC26" s="11">
        <v>410.01</v>
      </c>
      <c r="AD26" s="11">
        <v>0</v>
      </c>
      <c r="AE26" s="11">
        <v>286.77999999999997</v>
      </c>
      <c r="AF26" s="11">
        <v>0</v>
      </c>
      <c r="AG26" s="11">
        <v>40073</v>
      </c>
    </row>
    <row r="27" spans="1:33" x14ac:dyDescent="0.25">
      <c r="E27" s="11" t="s">
        <v>147</v>
      </c>
      <c r="G27" s="11" t="s">
        <v>147</v>
      </c>
      <c r="I27" s="11" t="s">
        <v>147</v>
      </c>
      <c r="K27" s="11" t="s">
        <v>147</v>
      </c>
      <c r="M27" s="11" t="s">
        <v>147</v>
      </c>
      <c r="O27" s="11" t="s">
        <v>147</v>
      </c>
    </row>
    <row r="28" spans="1:33" x14ac:dyDescent="0.25">
      <c r="A28" s="11" t="s">
        <v>4</v>
      </c>
      <c r="C28" s="11" t="s">
        <v>29</v>
      </c>
      <c r="D28" s="11" t="s">
        <v>30</v>
      </c>
      <c r="E28" s="11">
        <f t="shared" ref="E28:E43" si="0">IFERROR(INDEX($A$9:$AS$27, 18, MATCH(A28, $A$9:$AY$9, 0)),0)</f>
        <v>1248.5</v>
      </c>
      <c r="F28" s="11" t="s">
        <v>147</v>
      </c>
    </row>
    <row r="29" spans="1:33" x14ac:dyDescent="0.25">
      <c r="A29" s="11" t="s">
        <v>5</v>
      </c>
      <c r="C29" s="11" t="s">
        <v>31</v>
      </c>
      <c r="D29" s="11" t="s">
        <v>30</v>
      </c>
      <c r="E29" s="11">
        <f t="shared" si="0"/>
        <v>10648</v>
      </c>
    </row>
    <row r="30" spans="1:33" x14ac:dyDescent="0.25">
      <c r="A30" s="11" t="s">
        <v>32</v>
      </c>
      <c r="C30" s="11" t="s">
        <v>29</v>
      </c>
      <c r="D30" s="11" t="s">
        <v>33</v>
      </c>
      <c r="E30" s="11">
        <f t="shared" si="0"/>
        <v>808.06</v>
      </c>
      <c r="F30" s="11" t="s">
        <v>147</v>
      </c>
    </row>
    <row r="31" spans="1:33" x14ac:dyDescent="0.25">
      <c r="A31" s="11" t="s">
        <v>34</v>
      </c>
      <c r="C31" s="11" t="s">
        <v>31</v>
      </c>
      <c r="D31" s="11" t="s">
        <v>33</v>
      </c>
      <c r="E31" s="11">
        <f t="shared" si="0"/>
        <v>1919.98</v>
      </c>
    </row>
    <row r="32" spans="1:33" x14ac:dyDescent="0.25">
      <c r="A32" s="11" t="s">
        <v>144</v>
      </c>
      <c r="C32" s="11" t="s">
        <v>29</v>
      </c>
      <c r="D32" s="11" t="s">
        <v>36</v>
      </c>
      <c r="E32" s="11">
        <f t="shared" si="0"/>
        <v>122.64</v>
      </c>
      <c r="F32" s="11" t="s">
        <v>147</v>
      </c>
    </row>
    <row r="33" spans="1:6" x14ac:dyDescent="0.25">
      <c r="A33" s="11" t="s">
        <v>145</v>
      </c>
      <c r="C33" s="11" t="s">
        <v>31</v>
      </c>
      <c r="D33" s="11" t="s">
        <v>36</v>
      </c>
      <c r="E33" s="11">
        <f t="shared" si="0"/>
        <v>0</v>
      </c>
    </row>
    <row r="34" spans="1:6" x14ac:dyDescent="0.25">
      <c r="A34" s="11" t="s">
        <v>38</v>
      </c>
      <c r="C34" s="11" t="s">
        <v>29</v>
      </c>
      <c r="D34" s="11" t="s">
        <v>33</v>
      </c>
      <c r="E34" s="11">
        <f t="shared" si="0"/>
        <v>1235.26</v>
      </c>
      <c r="F34" s="11" t="s">
        <v>147</v>
      </c>
    </row>
    <row r="35" spans="1:6" x14ac:dyDescent="0.25">
      <c r="A35" s="11" t="s">
        <v>39</v>
      </c>
      <c r="C35" s="11" t="s">
        <v>31</v>
      </c>
      <c r="D35" s="11" t="s">
        <v>33</v>
      </c>
      <c r="E35" s="11">
        <f t="shared" si="0"/>
        <v>1867.6</v>
      </c>
    </row>
    <row r="36" spans="1:6" x14ac:dyDescent="0.25">
      <c r="A36" s="11" t="s">
        <v>40</v>
      </c>
      <c r="C36" s="11" t="s">
        <v>29</v>
      </c>
      <c r="D36" s="11" t="s">
        <v>33</v>
      </c>
      <c r="E36" s="11">
        <f t="shared" si="0"/>
        <v>1386.48</v>
      </c>
      <c r="F36" s="11" t="s">
        <v>147</v>
      </c>
    </row>
    <row r="37" spans="1:6" x14ac:dyDescent="0.25">
      <c r="A37" s="11" t="s">
        <v>41</v>
      </c>
      <c r="C37" s="11" t="s">
        <v>31</v>
      </c>
      <c r="D37" s="11" t="s">
        <v>33</v>
      </c>
      <c r="E37" s="11">
        <f t="shared" si="0"/>
        <v>2483.6</v>
      </c>
    </row>
    <row r="38" spans="1:6" x14ac:dyDescent="0.25">
      <c r="A38" s="11" t="s">
        <v>42</v>
      </c>
      <c r="C38" s="11" t="s">
        <v>29</v>
      </c>
      <c r="D38" s="11" t="s">
        <v>43</v>
      </c>
      <c r="E38" s="11">
        <f t="shared" si="0"/>
        <v>0</v>
      </c>
    </row>
    <row r="39" spans="1:6" x14ac:dyDescent="0.25">
      <c r="A39" s="11" t="s">
        <v>44</v>
      </c>
      <c r="C39" s="11" t="s">
        <v>29</v>
      </c>
      <c r="D39" s="11" t="s">
        <v>33</v>
      </c>
      <c r="E39" s="11">
        <f t="shared" si="0"/>
        <v>124.85</v>
      </c>
      <c r="F39" s="11" t="s">
        <v>147</v>
      </c>
    </row>
    <row r="40" spans="1:6" x14ac:dyDescent="0.25">
      <c r="A40" s="11" t="s">
        <v>45</v>
      </c>
      <c r="C40" s="11" t="s">
        <v>31</v>
      </c>
      <c r="D40" s="11" t="s">
        <v>33</v>
      </c>
      <c r="E40" s="11">
        <f t="shared" si="0"/>
        <v>290.89</v>
      </c>
    </row>
    <row r="41" spans="1:6" x14ac:dyDescent="0.25">
      <c r="A41" s="11" t="s">
        <v>46</v>
      </c>
      <c r="C41" s="11" t="s">
        <v>29</v>
      </c>
      <c r="D41" s="11" t="s">
        <v>43</v>
      </c>
      <c r="E41" s="11">
        <f t="shared" si="0"/>
        <v>0</v>
      </c>
    </row>
    <row r="42" spans="1:6" x14ac:dyDescent="0.25">
      <c r="A42" s="11" t="s">
        <v>47</v>
      </c>
      <c r="C42" s="11" t="s">
        <v>29</v>
      </c>
      <c r="D42" s="11" t="s">
        <v>43</v>
      </c>
      <c r="E42" s="11">
        <f t="shared" si="0"/>
        <v>0</v>
      </c>
    </row>
    <row r="43" spans="1:6" x14ac:dyDescent="0.25">
      <c r="A43" s="11" t="s">
        <v>146</v>
      </c>
      <c r="C43" s="11" t="s">
        <v>29</v>
      </c>
      <c r="D43" s="11" t="s">
        <v>148</v>
      </c>
      <c r="E43" s="11">
        <f t="shared" si="0"/>
        <v>0</v>
      </c>
    </row>
    <row r="45" spans="1:6" x14ac:dyDescent="0.25">
      <c r="A45" s="11" t="s">
        <v>135</v>
      </c>
      <c r="C45" s="11" t="s">
        <v>29</v>
      </c>
      <c r="D45" s="11" t="s">
        <v>49</v>
      </c>
      <c r="E45" s="11">
        <f t="shared" ref="E45:E64" si="1">IFERROR(INDEX($A$9:$AS$27, 18, MATCH(A45, $A$9:$AY$9, 0)),0)</f>
        <v>0</v>
      </c>
    </row>
    <row r="46" spans="1:6" x14ac:dyDescent="0.25">
      <c r="A46" s="11" t="s">
        <v>50</v>
      </c>
      <c r="C46" s="11" t="s">
        <v>31</v>
      </c>
      <c r="D46" s="11" t="s">
        <v>49</v>
      </c>
      <c r="E46" s="11">
        <f t="shared" si="1"/>
        <v>0</v>
      </c>
    </row>
    <row r="47" spans="1:6" x14ac:dyDescent="0.25">
      <c r="A47" s="11" t="s">
        <v>6</v>
      </c>
      <c r="C47" s="11">
        <v>0</v>
      </c>
      <c r="D47" s="11">
        <v>0</v>
      </c>
      <c r="E47" s="11">
        <f t="shared" si="1"/>
        <v>6907.17</v>
      </c>
    </row>
    <row r="48" spans="1:6" x14ac:dyDescent="0.25">
      <c r="A48" s="11" t="s">
        <v>7</v>
      </c>
      <c r="C48" s="11" t="s">
        <v>29</v>
      </c>
      <c r="D48" s="11" t="s">
        <v>51</v>
      </c>
      <c r="E48" s="11">
        <f t="shared" si="1"/>
        <v>3380.44</v>
      </c>
    </row>
    <row r="49" spans="1:5" x14ac:dyDescent="0.25">
      <c r="A49" s="11" t="s">
        <v>8</v>
      </c>
      <c r="C49" s="11" t="s">
        <v>29</v>
      </c>
      <c r="D49" s="11" t="s">
        <v>52</v>
      </c>
      <c r="E49" s="11">
        <f t="shared" si="1"/>
        <v>2356.75</v>
      </c>
    </row>
    <row r="50" spans="1:5" x14ac:dyDescent="0.25">
      <c r="A50" s="11" t="s">
        <v>9</v>
      </c>
      <c r="C50" s="11" t="s">
        <v>29</v>
      </c>
      <c r="D50" s="11" t="s">
        <v>53</v>
      </c>
      <c r="E50" s="11">
        <f t="shared" si="1"/>
        <v>734.55</v>
      </c>
    </row>
    <row r="51" spans="1:5" x14ac:dyDescent="0.25">
      <c r="A51" s="11" t="s">
        <v>10</v>
      </c>
      <c r="C51" s="11" t="s">
        <v>29</v>
      </c>
      <c r="D51" s="11" t="s">
        <v>53</v>
      </c>
      <c r="E51" s="11">
        <f t="shared" si="1"/>
        <v>0</v>
      </c>
    </row>
    <row r="52" spans="1:5" x14ac:dyDescent="0.25">
      <c r="A52" s="11" t="s">
        <v>11</v>
      </c>
      <c r="C52" s="11" t="s">
        <v>29</v>
      </c>
      <c r="D52" s="11" t="s">
        <v>54</v>
      </c>
      <c r="E52" s="11">
        <f t="shared" si="1"/>
        <v>207.41</v>
      </c>
    </row>
    <row r="53" spans="1:5" x14ac:dyDescent="0.25">
      <c r="A53" s="11" t="s">
        <v>12</v>
      </c>
      <c r="C53" s="11" t="s">
        <v>29</v>
      </c>
      <c r="D53" s="11" t="s">
        <v>55</v>
      </c>
      <c r="E53" s="11">
        <f t="shared" si="1"/>
        <v>228.02</v>
      </c>
    </row>
    <row r="54" spans="1:5" x14ac:dyDescent="0.25">
      <c r="A54" s="11" t="s">
        <v>13</v>
      </c>
      <c r="C54" s="11">
        <v>0</v>
      </c>
      <c r="D54" s="11">
        <v>0</v>
      </c>
      <c r="E54" s="11">
        <f t="shared" si="1"/>
        <v>4300.63</v>
      </c>
    </row>
    <row r="55" spans="1:5" x14ac:dyDescent="0.25">
      <c r="A55" s="11" t="s">
        <v>14</v>
      </c>
      <c r="C55" s="11" t="s">
        <v>31</v>
      </c>
      <c r="D55" s="11" t="s">
        <v>52</v>
      </c>
      <c r="E55" s="11">
        <f t="shared" si="1"/>
        <v>2356.75</v>
      </c>
    </row>
    <row r="56" spans="1:5" x14ac:dyDescent="0.25">
      <c r="A56" s="11" t="s">
        <v>15</v>
      </c>
      <c r="C56" s="11" t="s">
        <v>31</v>
      </c>
      <c r="D56" s="11" t="s">
        <v>53</v>
      </c>
      <c r="E56" s="11">
        <f t="shared" si="1"/>
        <v>734.55</v>
      </c>
    </row>
    <row r="57" spans="1:5" x14ac:dyDescent="0.25">
      <c r="A57" s="11" t="s">
        <v>16</v>
      </c>
      <c r="C57" s="11" t="s">
        <v>31</v>
      </c>
      <c r="D57" s="11" t="s">
        <v>56</v>
      </c>
      <c r="E57" s="11">
        <f t="shared" si="1"/>
        <v>788.95</v>
      </c>
    </row>
    <row r="58" spans="1:5" x14ac:dyDescent="0.25">
      <c r="A58" s="11" t="s">
        <v>17</v>
      </c>
      <c r="C58" s="11" t="s">
        <v>31</v>
      </c>
      <c r="D58" s="11" t="s">
        <v>57</v>
      </c>
      <c r="E58" s="11">
        <f t="shared" si="1"/>
        <v>10.37</v>
      </c>
    </row>
    <row r="59" spans="1:5" x14ac:dyDescent="0.25">
      <c r="A59" s="11" t="s">
        <v>18</v>
      </c>
      <c r="C59" s="11" t="s">
        <v>31</v>
      </c>
      <c r="D59" s="11" t="s">
        <v>54</v>
      </c>
      <c r="E59" s="11">
        <f t="shared" si="1"/>
        <v>410.01</v>
      </c>
    </row>
    <row r="60" spans="1:5" x14ac:dyDescent="0.25">
      <c r="A60" s="11" t="s">
        <v>19</v>
      </c>
      <c r="C60" s="11" t="s">
        <v>31</v>
      </c>
      <c r="D60" s="11" t="s">
        <v>55</v>
      </c>
      <c r="E60" s="11">
        <f t="shared" si="1"/>
        <v>0</v>
      </c>
    </row>
    <row r="61" spans="1:5" x14ac:dyDescent="0.25">
      <c r="A61" s="11" t="s">
        <v>21</v>
      </c>
      <c r="C61" s="11">
        <v>0</v>
      </c>
      <c r="D61" s="11">
        <v>0</v>
      </c>
      <c r="E61" s="11">
        <f t="shared" si="1"/>
        <v>40073</v>
      </c>
    </row>
    <row r="62" spans="1:5" x14ac:dyDescent="0.25">
      <c r="A62" s="11" t="s">
        <v>20</v>
      </c>
      <c r="C62" s="11">
        <v>0</v>
      </c>
      <c r="D62" s="11" t="s">
        <v>22</v>
      </c>
      <c r="E62" s="11">
        <f t="shared" si="1"/>
        <v>0</v>
      </c>
    </row>
    <row r="63" spans="1:5" x14ac:dyDescent="0.25">
      <c r="A63" s="11" t="s">
        <v>23</v>
      </c>
      <c r="C63" s="11">
        <v>0</v>
      </c>
      <c r="D63" s="11">
        <v>0</v>
      </c>
      <c r="E63" s="11">
        <f t="shared" si="1"/>
        <v>0</v>
      </c>
    </row>
    <row r="64" spans="1:5" x14ac:dyDescent="0.25">
      <c r="A64" s="11" t="s">
        <v>24</v>
      </c>
      <c r="E64" s="11">
        <f t="shared" si="1"/>
        <v>0</v>
      </c>
    </row>
    <row r="65" spans="1:1" x14ac:dyDescent="0.25">
      <c r="A65" s="11" t="s">
        <v>25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8E5DE-363F-4DD1-8971-89515E8D5260}">
  <dimension ref="A1:AI67"/>
  <sheetViews>
    <sheetView zoomScale="85" zoomScaleNormal="85" workbookViewId="0">
      <selection activeCell="C10" sqref="C10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46" style="11" customWidth="1"/>
    <col min="9" max="9" width="38.7109375" style="1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40" style="11" bestFit="1" customWidth="1"/>
    <col min="25" max="25" width="24.42578125" style="11" bestFit="1" customWidth="1"/>
    <col min="26" max="26" width="25" style="11" bestFit="1" customWidth="1"/>
    <col min="27" max="27" width="19.85546875" style="1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14.140625" style="1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35" x14ac:dyDescent="0.25">
      <c r="A1" s="11" t="s">
        <v>0</v>
      </c>
    </row>
    <row r="7" spans="1:35" x14ac:dyDescent="0.25">
      <c r="A7" s="11" t="s">
        <v>96</v>
      </c>
    </row>
    <row r="8" spans="1:35" x14ac:dyDescent="0.25">
      <c r="A8" s="11" t="s">
        <v>151</v>
      </c>
    </row>
    <row r="9" spans="1:35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144</v>
      </c>
      <c r="J9" s="11" t="s">
        <v>145</v>
      </c>
      <c r="K9" s="11" t="s">
        <v>38</v>
      </c>
      <c r="L9" s="11" t="s">
        <v>39</v>
      </c>
      <c r="M9" s="11" t="s">
        <v>44</v>
      </c>
      <c r="N9" s="11" t="s">
        <v>45</v>
      </c>
      <c r="O9" s="11" t="s">
        <v>40</v>
      </c>
      <c r="P9" s="11" t="s">
        <v>41</v>
      </c>
      <c r="Q9" s="11" t="s">
        <v>6</v>
      </c>
      <c r="R9" s="11" t="s">
        <v>7</v>
      </c>
      <c r="S9" s="11" t="s">
        <v>8</v>
      </c>
      <c r="T9" s="11" t="s">
        <v>9</v>
      </c>
      <c r="U9" s="11" t="s">
        <v>10</v>
      </c>
      <c r="V9" s="11" t="s">
        <v>146</v>
      </c>
      <c r="W9" s="11" t="s">
        <v>11</v>
      </c>
      <c r="X9" s="11" t="s">
        <v>12</v>
      </c>
      <c r="Y9" s="11" t="s">
        <v>13</v>
      </c>
      <c r="Z9" s="11" t="s">
        <v>14</v>
      </c>
      <c r="AA9" s="11" t="s">
        <v>15</v>
      </c>
      <c r="AB9" s="11" t="s">
        <v>16</v>
      </c>
      <c r="AC9" s="11" t="s">
        <v>17</v>
      </c>
      <c r="AD9" s="11" t="s">
        <v>18</v>
      </c>
      <c r="AE9" s="11" t="s">
        <v>19</v>
      </c>
      <c r="AF9" s="11" t="s">
        <v>98</v>
      </c>
      <c r="AG9" s="11" t="s">
        <v>99</v>
      </c>
      <c r="AH9" s="11" t="s">
        <v>20</v>
      </c>
      <c r="AI9" s="11" t="s">
        <v>21</v>
      </c>
    </row>
    <row r="10" spans="1:35" x14ac:dyDescent="0.25">
      <c r="A10" s="11" t="s">
        <v>102</v>
      </c>
      <c r="B10" s="11" t="s">
        <v>103</v>
      </c>
      <c r="C10" s="11" t="str">
        <f>VLOOKUP(A10,Dec!A:C,3,FALSE)</f>
        <v>Teacher</v>
      </c>
      <c r="D10" s="11">
        <v>4066.26</v>
      </c>
      <c r="E10" s="11">
        <v>345.64</v>
      </c>
      <c r="F10" s="11">
        <v>586.36</v>
      </c>
      <c r="G10" s="11">
        <v>117</v>
      </c>
      <c r="H10" s="11">
        <v>968</v>
      </c>
      <c r="Q10" s="11">
        <v>312.13</v>
      </c>
      <c r="R10" s="11">
        <v>0</v>
      </c>
      <c r="S10" s="11">
        <v>244.86</v>
      </c>
      <c r="T10" s="11">
        <v>57.25</v>
      </c>
      <c r="U10" s="11">
        <v>0</v>
      </c>
      <c r="V10" s="11">
        <v>-23.58</v>
      </c>
      <c r="W10" s="11">
        <v>15.74</v>
      </c>
      <c r="X10" s="11">
        <v>17.86</v>
      </c>
      <c r="Y10" s="11">
        <v>393.09</v>
      </c>
      <c r="Z10" s="11">
        <v>244.86</v>
      </c>
      <c r="AA10" s="11">
        <v>57.25</v>
      </c>
      <c r="AB10" s="11">
        <v>61.8</v>
      </c>
      <c r="AC10" s="11">
        <v>0.82</v>
      </c>
      <c r="AD10" s="11">
        <v>28.36</v>
      </c>
      <c r="AE10" s="11">
        <v>0</v>
      </c>
      <c r="AH10" s="11">
        <v>0</v>
      </c>
      <c r="AI10" s="11">
        <v>3291.49</v>
      </c>
    </row>
    <row r="11" spans="1:35" x14ac:dyDescent="0.25">
      <c r="A11" s="11" t="s">
        <v>104</v>
      </c>
      <c r="B11" s="11" t="s">
        <v>105</v>
      </c>
      <c r="C11" s="11" t="str">
        <f>VLOOKUP(A11,Dec!A:C,3,FALSE)</f>
        <v>Teacher</v>
      </c>
      <c r="D11" s="11">
        <v>4145.51</v>
      </c>
      <c r="E11" s="11">
        <v>207.28</v>
      </c>
      <c r="F11" s="11">
        <v>597.78</v>
      </c>
      <c r="G11" s="11">
        <v>0</v>
      </c>
      <c r="H11" s="11">
        <v>968</v>
      </c>
      <c r="I11" s="11">
        <v>6.22</v>
      </c>
      <c r="J11" s="11">
        <v>0</v>
      </c>
      <c r="Q11" s="11">
        <v>485.51</v>
      </c>
      <c r="R11" s="11">
        <v>159.30000000000001</v>
      </c>
      <c r="S11" s="11">
        <v>257.02</v>
      </c>
      <c r="T11" s="11">
        <v>60.12</v>
      </c>
      <c r="U11" s="11">
        <v>0</v>
      </c>
      <c r="V11" s="11">
        <v>-24.04</v>
      </c>
      <c r="W11" s="11">
        <v>14.89</v>
      </c>
      <c r="X11" s="11">
        <v>18.22</v>
      </c>
      <c r="Y11" s="11">
        <v>407.81</v>
      </c>
      <c r="Z11" s="11">
        <v>257.02</v>
      </c>
      <c r="AA11" s="11">
        <v>60.12</v>
      </c>
      <c r="AB11" s="11">
        <v>63.02</v>
      </c>
      <c r="AC11" s="11">
        <v>0.82</v>
      </c>
      <c r="AD11" s="11">
        <v>26.83</v>
      </c>
      <c r="AE11" s="11">
        <v>0</v>
      </c>
      <c r="AH11" s="11">
        <v>0</v>
      </c>
      <c r="AI11" s="11">
        <v>3446.5</v>
      </c>
    </row>
    <row r="12" spans="1:35" x14ac:dyDescent="0.25">
      <c r="A12" s="11" t="s">
        <v>106</v>
      </c>
      <c r="B12" s="11" t="s">
        <v>107</v>
      </c>
      <c r="C12" s="11" t="str">
        <f>VLOOKUP(A12,Dec!A:C,3,FALSE)</f>
        <v>Student Support Staff</v>
      </c>
      <c r="D12" s="11">
        <v>2800.14</v>
      </c>
      <c r="G12" s="11">
        <v>0</v>
      </c>
      <c r="H12" s="11">
        <v>968</v>
      </c>
      <c r="I12" s="11">
        <v>16.8</v>
      </c>
      <c r="J12" s="11">
        <v>0</v>
      </c>
      <c r="K12" s="11">
        <v>217.29</v>
      </c>
      <c r="L12" s="11">
        <v>326.20999999999998</v>
      </c>
      <c r="Q12" s="11">
        <v>61.24</v>
      </c>
      <c r="R12" s="11">
        <v>0</v>
      </c>
      <c r="T12" s="11">
        <v>40.6</v>
      </c>
      <c r="U12" s="11">
        <v>0</v>
      </c>
      <c r="V12" s="11">
        <v>-10.63</v>
      </c>
      <c r="W12" s="11">
        <v>18.97</v>
      </c>
      <c r="X12" s="11">
        <v>12.3</v>
      </c>
      <c r="Y12" s="11">
        <v>117.9</v>
      </c>
      <c r="AA12" s="11">
        <v>40.6</v>
      </c>
      <c r="AB12" s="11">
        <v>42.56</v>
      </c>
      <c r="AC12" s="11">
        <v>0.56000000000000005</v>
      </c>
      <c r="AD12" s="11">
        <v>34.18</v>
      </c>
      <c r="AE12" s="11">
        <v>0</v>
      </c>
      <c r="AH12" s="11">
        <v>0</v>
      </c>
      <c r="AI12" s="11">
        <v>2504.81</v>
      </c>
    </row>
    <row r="13" spans="1:35" x14ac:dyDescent="0.25">
      <c r="A13" s="11" t="s">
        <v>138</v>
      </c>
      <c r="B13" s="11" t="s">
        <v>137</v>
      </c>
      <c r="C13" s="11" t="str">
        <f>VLOOKUP(A13,Dec!A:C,3,FALSE)</f>
        <v>Substitute Teacher</v>
      </c>
      <c r="D13" s="11">
        <v>0</v>
      </c>
      <c r="Q13" s="11">
        <v>-1.51</v>
      </c>
      <c r="V13" s="11">
        <v>-1.51</v>
      </c>
      <c r="Y13" s="11">
        <v>0</v>
      </c>
      <c r="AD13" s="11">
        <v>0</v>
      </c>
      <c r="AH13" s="11">
        <v>0</v>
      </c>
      <c r="AI13" s="11">
        <v>1.51</v>
      </c>
    </row>
    <row r="14" spans="1:35" x14ac:dyDescent="0.25">
      <c r="A14" s="11" t="s">
        <v>108</v>
      </c>
      <c r="B14" s="11" t="s">
        <v>109</v>
      </c>
      <c r="C14" s="11" t="str">
        <f>VLOOKUP(A14,Dec!A:C,3,FALSE)</f>
        <v>Kitchen Staff</v>
      </c>
      <c r="D14" s="11">
        <v>2729.1</v>
      </c>
      <c r="G14" s="11">
        <v>37</v>
      </c>
      <c r="H14" s="11">
        <v>968</v>
      </c>
      <c r="I14" s="11">
        <v>3.82</v>
      </c>
      <c r="J14" s="11">
        <v>0</v>
      </c>
      <c r="K14" s="11">
        <v>211.77</v>
      </c>
      <c r="L14" s="11">
        <v>317.94</v>
      </c>
      <c r="Q14" s="11">
        <v>220.18</v>
      </c>
      <c r="R14" s="11">
        <v>151.01</v>
      </c>
      <c r="T14" s="11">
        <v>39.03</v>
      </c>
      <c r="U14" s="11">
        <v>0</v>
      </c>
      <c r="V14" s="11">
        <v>-9.8699999999999992</v>
      </c>
      <c r="W14" s="11">
        <v>28.02</v>
      </c>
      <c r="X14" s="11">
        <v>11.99</v>
      </c>
      <c r="Y14" s="11">
        <v>166.25</v>
      </c>
      <c r="AA14" s="11">
        <v>39.03</v>
      </c>
      <c r="AB14" s="11">
        <v>41.49</v>
      </c>
      <c r="AC14" s="11">
        <v>0.54</v>
      </c>
      <c r="AD14" s="11">
        <v>85.19</v>
      </c>
      <c r="AE14" s="11">
        <v>0</v>
      </c>
      <c r="AH14" s="11">
        <v>0</v>
      </c>
      <c r="AI14" s="11">
        <v>2256.33</v>
      </c>
    </row>
    <row r="15" spans="1:35" x14ac:dyDescent="0.25">
      <c r="A15" s="11" t="s">
        <v>112</v>
      </c>
      <c r="B15" s="11" t="s">
        <v>113</v>
      </c>
      <c r="C15" s="11" t="str">
        <f>VLOOKUP(A15,Dec!A:C,3,FALSE)</f>
        <v>Office Administration</v>
      </c>
      <c r="D15" s="11">
        <v>4993.32</v>
      </c>
      <c r="G15" s="11">
        <v>0</v>
      </c>
      <c r="H15" s="11">
        <v>968</v>
      </c>
      <c r="I15" s="11">
        <v>15.98</v>
      </c>
      <c r="J15" s="11">
        <v>0</v>
      </c>
      <c r="K15" s="11">
        <v>387.48</v>
      </c>
      <c r="L15" s="11">
        <v>581.73</v>
      </c>
      <c r="Q15" s="11">
        <v>812.15</v>
      </c>
      <c r="R15" s="11">
        <v>414.48</v>
      </c>
      <c r="S15" s="11">
        <v>309.58999999999997</v>
      </c>
      <c r="T15" s="11">
        <v>72.42</v>
      </c>
      <c r="U15" s="11">
        <v>0</v>
      </c>
      <c r="V15" s="11">
        <v>-21.44</v>
      </c>
      <c r="W15" s="11">
        <v>15.16</v>
      </c>
      <c r="X15" s="11">
        <v>21.94</v>
      </c>
      <c r="Y15" s="11">
        <v>486.22</v>
      </c>
      <c r="Z15" s="11">
        <v>309.58999999999997</v>
      </c>
      <c r="AA15" s="11">
        <v>72.42</v>
      </c>
      <c r="AB15" s="11">
        <v>75.900000000000006</v>
      </c>
      <c r="AC15" s="11">
        <v>1</v>
      </c>
      <c r="AD15" s="11">
        <v>27.31</v>
      </c>
      <c r="AE15" s="11">
        <v>0</v>
      </c>
      <c r="AH15" s="11">
        <v>0</v>
      </c>
      <c r="AI15" s="11">
        <v>3777.71</v>
      </c>
    </row>
    <row r="16" spans="1:35" x14ac:dyDescent="0.25">
      <c r="A16" s="11" t="s">
        <v>114</v>
      </c>
      <c r="B16" s="11" t="s">
        <v>115</v>
      </c>
      <c r="C16" s="11" t="str">
        <f>VLOOKUP(A16,Dec!A:C,3,FALSE)</f>
        <v>Student Support Staff</v>
      </c>
      <c r="D16" s="11">
        <v>2768</v>
      </c>
      <c r="M16" s="11">
        <v>138.4</v>
      </c>
      <c r="N16" s="11">
        <v>322.47000000000003</v>
      </c>
      <c r="Q16" s="11">
        <v>253.59</v>
      </c>
      <c r="R16" s="11">
        <v>188.92</v>
      </c>
      <c r="S16" s="11">
        <v>0.01</v>
      </c>
      <c r="T16" s="11">
        <v>40.130000000000003</v>
      </c>
      <c r="U16" s="11">
        <v>0</v>
      </c>
      <c r="V16" s="11">
        <v>-5.12</v>
      </c>
      <c r="W16" s="11">
        <v>17.489999999999998</v>
      </c>
      <c r="X16" s="11">
        <v>12.16</v>
      </c>
      <c r="Y16" s="11">
        <v>114.26</v>
      </c>
      <c r="Z16" s="11">
        <v>0.01</v>
      </c>
      <c r="AA16" s="11">
        <v>40.130000000000003</v>
      </c>
      <c r="AB16" s="11">
        <v>42.07</v>
      </c>
      <c r="AC16" s="11">
        <v>0.55000000000000004</v>
      </c>
      <c r="AD16" s="11">
        <v>31.5</v>
      </c>
      <c r="AE16" s="11">
        <v>0</v>
      </c>
      <c r="AH16" s="11">
        <v>0</v>
      </c>
      <c r="AI16" s="11">
        <v>2376.0100000000002</v>
      </c>
    </row>
    <row r="17" spans="1:35" x14ac:dyDescent="0.25">
      <c r="A17" s="11" t="s">
        <v>116</v>
      </c>
      <c r="B17" s="11" t="s">
        <v>117</v>
      </c>
      <c r="C17" s="11" t="str">
        <f>VLOOKUP(A17,Dec!A:C,3,FALSE)</f>
        <v>Special Education Staff</v>
      </c>
      <c r="D17" s="11">
        <v>5374.94</v>
      </c>
      <c r="G17" s="11">
        <v>132</v>
      </c>
      <c r="H17" s="11">
        <v>968</v>
      </c>
      <c r="I17" s="11">
        <v>8.06</v>
      </c>
      <c r="J17" s="11">
        <v>0</v>
      </c>
      <c r="O17" s="11">
        <v>432.68</v>
      </c>
      <c r="P17" s="11">
        <v>775.06</v>
      </c>
      <c r="Q17" s="11">
        <v>776.06</v>
      </c>
      <c r="R17" s="11">
        <v>371.32</v>
      </c>
      <c r="S17" s="11">
        <v>325.08</v>
      </c>
      <c r="T17" s="11">
        <v>76.02</v>
      </c>
      <c r="U17" s="11">
        <v>0</v>
      </c>
      <c r="V17" s="11">
        <v>-34.880000000000003</v>
      </c>
      <c r="W17" s="11">
        <v>14.9</v>
      </c>
      <c r="X17" s="11">
        <v>23.62</v>
      </c>
      <c r="Y17" s="11">
        <v>510.71</v>
      </c>
      <c r="Z17" s="11">
        <v>325.08</v>
      </c>
      <c r="AA17" s="11">
        <v>76.02</v>
      </c>
      <c r="AB17" s="11">
        <v>81.7</v>
      </c>
      <c r="AC17" s="11">
        <v>1.08</v>
      </c>
      <c r="AD17" s="11">
        <v>26.83</v>
      </c>
      <c r="AE17" s="11">
        <v>0</v>
      </c>
      <c r="AH17" s="11">
        <v>0</v>
      </c>
      <c r="AI17" s="11">
        <v>4026.14</v>
      </c>
    </row>
    <row r="18" spans="1:35" x14ac:dyDescent="0.25">
      <c r="A18" s="11" t="s">
        <v>116</v>
      </c>
      <c r="B18" s="11" t="s">
        <v>118</v>
      </c>
      <c r="C18" s="11" t="str">
        <f>VLOOKUP(A18,Dec!A:C,3,FALSE)</f>
        <v>Special Education Staff</v>
      </c>
      <c r="D18" s="11">
        <v>0</v>
      </c>
      <c r="Q18" s="11">
        <v>-0.13</v>
      </c>
      <c r="V18" s="11">
        <v>-0.13</v>
      </c>
      <c r="Y18" s="11">
        <v>0</v>
      </c>
      <c r="AD18" s="11">
        <v>0</v>
      </c>
      <c r="AH18" s="11">
        <v>0</v>
      </c>
      <c r="AI18" s="11">
        <v>0.13</v>
      </c>
    </row>
    <row r="19" spans="1:35" x14ac:dyDescent="0.25">
      <c r="A19" s="11" t="s">
        <v>119</v>
      </c>
      <c r="B19" s="11" t="s">
        <v>120</v>
      </c>
      <c r="C19" s="11" t="str">
        <f>VLOOKUP(A19,Dec!A:C,3,FALSE)</f>
        <v>Teacher</v>
      </c>
      <c r="D19" s="11">
        <v>4348.3500000000004</v>
      </c>
      <c r="G19" s="11">
        <v>131.5</v>
      </c>
      <c r="H19" s="11">
        <v>968</v>
      </c>
      <c r="I19" s="11">
        <v>19.559999999999999</v>
      </c>
      <c r="J19" s="11">
        <v>0</v>
      </c>
      <c r="O19" s="11">
        <v>350.04</v>
      </c>
      <c r="P19" s="11">
        <v>627.04</v>
      </c>
      <c r="Q19" s="11">
        <v>647.77</v>
      </c>
      <c r="R19" s="11">
        <v>317.38</v>
      </c>
      <c r="S19" s="11">
        <v>261.45</v>
      </c>
      <c r="T19" s="11">
        <v>61.14</v>
      </c>
      <c r="U19" s="11">
        <v>0</v>
      </c>
      <c r="V19" s="11">
        <v>-25.22</v>
      </c>
      <c r="W19" s="11">
        <v>13.92</v>
      </c>
      <c r="X19" s="11">
        <v>19.100000000000001</v>
      </c>
      <c r="Y19" s="11">
        <v>414.63</v>
      </c>
      <c r="Z19" s="11">
        <v>261.45</v>
      </c>
      <c r="AA19" s="11">
        <v>61.14</v>
      </c>
      <c r="AB19" s="11">
        <v>66.099999999999994</v>
      </c>
      <c r="AC19" s="11">
        <v>0.86</v>
      </c>
      <c r="AD19" s="11">
        <v>25.08</v>
      </c>
      <c r="AE19" s="11">
        <v>0</v>
      </c>
      <c r="AH19" s="11">
        <v>0</v>
      </c>
      <c r="AI19" s="11">
        <v>3199.48</v>
      </c>
    </row>
    <row r="20" spans="1:35" x14ac:dyDescent="0.25">
      <c r="A20" s="11" t="s">
        <v>141</v>
      </c>
      <c r="B20" s="11" t="s">
        <v>142</v>
      </c>
      <c r="C20" s="11" t="str">
        <f>VLOOKUP(A20,Dec!A:C,3,FALSE)</f>
        <v>Substitute Teacher</v>
      </c>
      <c r="D20" s="11">
        <v>788.81</v>
      </c>
      <c r="Q20" s="11">
        <v>66.62</v>
      </c>
      <c r="R20" s="11">
        <v>0.98</v>
      </c>
      <c r="S20" s="11">
        <v>48.9</v>
      </c>
      <c r="T20" s="11">
        <v>11.44</v>
      </c>
      <c r="U20" s="11">
        <v>0</v>
      </c>
      <c r="V20" s="11">
        <v>-4.3</v>
      </c>
      <c r="W20" s="11">
        <v>6.13</v>
      </c>
      <c r="X20" s="11">
        <v>3.47</v>
      </c>
      <c r="Y20" s="11">
        <v>83.53</v>
      </c>
      <c r="Z20" s="11">
        <v>48.9</v>
      </c>
      <c r="AA20" s="11">
        <v>11.44</v>
      </c>
      <c r="AB20" s="11">
        <v>11.99</v>
      </c>
      <c r="AC20" s="11">
        <v>0.15</v>
      </c>
      <c r="AD20" s="11">
        <v>11.05</v>
      </c>
      <c r="AE20" s="11">
        <v>0</v>
      </c>
      <c r="AH20" s="11">
        <v>0</v>
      </c>
      <c r="AI20" s="11">
        <v>722.19</v>
      </c>
    </row>
    <row r="21" spans="1:35" x14ac:dyDescent="0.25">
      <c r="A21" s="11" t="s">
        <v>121</v>
      </c>
      <c r="B21" s="11" t="s">
        <v>122</v>
      </c>
      <c r="C21" s="11" t="str">
        <f>VLOOKUP(A21,Dec!A:C,3,FALSE)</f>
        <v>School Administration</v>
      </c>
      <c r="D21" s="11">
        <v>0</v>
      </c>
      <c r="Q21" s="11">
        <v>-19.329999999999998</v>
      </c>
      <c r="V21" s="11">
        <v>-19.329999999999998</v>
      </c>
      <c r="Y21" s="11">
        <v>0</v>
      </c>
      <c r="AD21" s="11">
        <v>0</v>
      </c>
      <c r="AH21" s="11">
        <v>0</v>
      </c>
      <c r="AI21" s="11">
        <v>19.329999999999998</v>
      </c>
    </row>
    <row r="22" spans="1:35" x14ac:dyDescent="0.25">
      <c r="A22" s="11" t="s">
        <v>123</v>
      </c>
      <c r="B22" s="11" t="s">
        <v>124</v>
      </c>
      <c r="C22" s="11" t="str">
        <f>VLOOKUP(A22,Dec!A:C,3,FALSE)</f>
        <v>Office Administration</v>
      </c>
      <c r="D22" s="11">
        <v>4395.3</v>
      </c>
      <c r="G22" s="11">
        <v>208</v>
      </c>
      <c r="H22" s="11">
        <v>968</v>
      </c>
      <c r="I22" s="11">
        <v>6.16</v>
      </c>
      <c r="J22" s="11">
        <v>0</v>
      </c>
      <c r="K22" s="11">
        <v>341.08</v>
      </c>
      <c r="L22" s="11">
        <v>512.05999999999995</v>
      </c>
      <c r="Q22" s="11">
        <v>79.45</v>
      </c>
      <c r="R22" s="11">
        <v>2.12</v>
      </c>
      <c r="T22" s="11">
        <v>60.72</v>
      </c>
      <c r="U22" s="11">
        <v>0</v>
      </c>
      <c r="V22" s="11">
        <v>-23.5</v>
      </c>
      <c r="W22" s="11">
        <v>20.81</v>
      </c>
      <c r="X22" s="11">
        <v>19.3</v>
      </c>
      <c r="Y22" s="11">
        <v>165.88</v>
      </c>
      <c r="AA22" s="11">
        <v>60.72</v>
      </c>
      <c r="AB22" s="11">
        <v>66.8</v>
      </c>
      <c r="AC22" s="11">
        <v>0.88</v>
      </c>
      <c r="AD22" s="11">
        <v>37.479999999999997</v>
      </c>
      <c r="AE22" s="11">
        <v>0</v>
      </c>
      <c r="AH22" s="11">
        <v>0</v>
      </c>
      <c r="AI22" s="11">
        <v>3760.61</v>
      </c>
    </row>
    <row r="23" spans="1:35" x14ac:dyDescent="0.25">
      <c r="A23" s="11" t="s">
        <v>125</v>
      </c>
      <c r="B23" s="11" t="s">
        <v>126</v>
      </c>
      <c r="C23" s="11" t="str">
        <f>VLOOKUP(A23,Dec!A:C,3,FALSE)</f>
        <v>Teacher</v>
      </c>
      <c r="D23" s="11">
        <v>5103</v>
      </c>
      <c r="E23" s="11">
        <v>255.16</v>
      </c>
      <c r="F23" s="11">
        <v>735.86</v>
      </c>
      <c r="G23" s="11">
        <v>87</v>
      </c>
      <c r="H23" s="11">
        <v>968</v>
      </c>
      <c r="I23" s="11">
        <v>16.32</v>
      </c>
      <c r="J23" s="11">
        <v>0</v>
      </c>
      <c r="Q23" s="11">
        <v>392.46</v>
      </c>
      <c r="R23" s="11">
        <v>0</v>
      </c>
      <c r="S23" s="11">
        <v>311.01</v>
      </c>
      <c r="T23" s="11">
        <v>72.75</v>
      </c>
      <c r="U23" s="11">
        <v>0</v>
      </c>
      <c r="V23" s="11">
        <v>-29.6</v>
      </c>
      <c r="W23" s="11">
        <v>15.88</v>
      </c>
      <c r="X23" s="11">
        <v>22.42</v>
      </c>
      <c r="Y23" s="11">
        <v>490.92</v>
      </c>
      <c r="Z23" s="11">
        <v>311.01</v>
      </c>
      <c r="AA23" s="11">
        <v>72.75</v>
      </c>
      <c r="AB23" s="11">
        <v>77.56</v>
      </c>
      <c r="AC23" s="11">
        <v>1.02</v>
      </c>
      <c r="AD23" s="11">
        <v>28.58</v>
      </c>
      <c r="AE23" s="11">
        <v>0</v>
      </c>
      <c r="AH23" s="11">
        <v>0</v>
      </c>
      <c r="AI23" s="11">
        <v>4352.0600000000004</v>
      </c>
    </row>
    <row r="24" spans="1:35" x14ac:dyDescent="0.25">
      <c r="A24" s="11" t="s">
        <v>127</v>
      </c>
      <c r="B24" s="11" t="s">
        <v>128</v>
      </c>
      <c r="C24" s="11" t="str">
        <f>VLOOKUP(A24,Dec!A:C,3,FALSE)</f>
        <v>School Administration</v>
      </c>
      <c r="D24" s="11">
        <v>7500</v>
      </c>
      <c r="G24" s="11">
        <v>407</v>
      </c>
      <c r="H24" s="11">
        <v>968</v>
      </c>
      <c r="I24" s="11">
        <v>24</v>
      </c>
      <c r="J24" s="11">
        <v>0</v>
      </c>
      <c r="O24" s="11">
        <v>603.76</v>
      </c>
      <c r="P24" s="11">
        <v>1081.5</v>
      </c>
      <c r="Q24" s="11">
        <v>2038.54</v>
      </c>
      <c r="R24" s="11">
        <v>1485.46</v>
      </c>
      <c r="S24" s="11">
        <v>439.75</v>
      </c>
      <c r="T24" s="11">
        <v>102.83</v>
      </c>
      <c r="U24" s="11">
        <v>0</v>
      </c>
      <c r="V24" s="11">
        <v>-43.5</v>
      </c>
      <c r="W24" s="11">
        <v>21.06</v>
      </c>
      <c r="X24" s="11">
        <v>32.94</v>
      </c>
      <c r="Y24" s="11">
        <v>696</v>
      </c>
      <c r="Z24" s="11">
        <v>439.75</v>
      </c>
      <c r="AA24" s="11">
        <v>102.83</v>
      </c>
      <c r="AB24" s="11">
        <v>114</v>
      </c>
      <c r="AC24" s="11">
        <v>1.5</v>
      </c>
      <c r="AD24" s="11">
        <v>37.92</v>
      </c>
      <c r="AE24" s="11">
        <v>0</v>
      </c>
      <c r="AH24" s="11">
        <v>0</v>
      </c>
      <c r="AI24" s="11">
        <v>4426.7</v>
      </c>
    </row>
    <row r="25" spans="1:35" x14ac:dyDescent="0.25">
      <c r="A25" s="11" t="s">
        <v>129</v>
      </c>
      <c r="B25" s="11" t="s">
        <v>130</v>
      </c>
      <c r="C25" s="11" t="str">
        <f>VLOOKUP(A25,Dec!A:C,3,FALSE)</f>
        <v>Student Support Staff</v>
      </c>
      <c r="D25" s="11">
        <v>2603.65</v>
      </c>
      <c r="G25" s="11">
        <v>131.5</v>
      </c>
      <c r="H25" s="11">
        <v>968</v>
      </c>
      <c r="I25" s="11">
        <v>1.82</v>
      </c>
      <c r="J25" s="11">
        <v>0</v>
      </c>
      <c r="M25" s="11">
        <v>130.18</v>
      </c>
      <c r="N25" s="11">
        <v>303.33</v>
      </c>
      <c r="Q25" s="11">
        <v>189.85</v>
      </c>
      <c r="R25" s="11">
        <v>134.41</v>
      </c>
      <c r="T25" s="11">
        <v>35.85</v>
      </c>
      <c r="U25" s="11">
        <v>0</v>
      </c>
      <c r="V25" s="11">
        <v>-10.130000000000001</v>
      </c>
      <c r="W25" s="11">
        <v>18.28</v>
      </c>
      <c r="X25" s="11">
        <v>11.44</v>
      </c>
      <c r="Y25" s="11">
        <v>108.87</v>
      </c>
      <c r="AA25" s="11">
        <v>35.85</v>
      </c>
      <c r="AB25" s="11">
        <v>39.58</v>
      </c>
      <c r="AC25" s="11">
        <v>0.52</v>
      </c>
      <c r="AD25" s="11">
        <v>32.92</v>
      </c>
      <c r="AE25" s="11">
        <v>0</v>
      </c>
      <c r="AH25" s="11">
        <v>0</v>
      </c>
      <c r="AI25" s="11">
        <v>2150.3000000000002</v>
      </c>
    </row>
    <row r="26" spans="1:35" x14ac:dyDescent="0.25">
      <c r="A26" s="11" t="s">
        <v>100</v>
      </c>
      <c r="D26" s="11">
        <v>51616.38</v>
      </c>
      <c r="E26" s="11">
        <v>808.08</v>
      </c>
      <c r="F26" s="11">
        <v>1920</v>
      </c>
      <c r="G26" s="11">
        <v>1251</v>
      </c>
      <c r="H26" s="11">
        <v>10648</v>
      </c>
      <c r="I26" s="11">
        <v>118.74</v>
      </c>
      <c r="J26" s="11">
        <v>0</v>
      </c>
      <c r="K26" s="11">
        <v>1157.6199999999999</v>
      </c>
      <c r="L26" s="11">
        <v>1737.94</v>
      </c>
      <c r="M26" s="11">
        <v>268.58</v>
      </c>
      <c r="N26" s="11">
        <v>625.79999999999995</v>
      </c>
      <c r="O26" s="11">
        <v>1386.48</v>
      </c>
      <c r="P26" s="11">
        <v>2483.6</v>
      </c>
      <c r="Q26" s="11">
        <v>6314.58</v>
      </c>
      <c r="R26" s="11">
        <v>3225.38</v>
      </c>
      <c r="S26" s="11">
        <v>2197.67</v>
      </c>
      <c r="T26" s="11">
        <v>730.3</v>
      </c>
      <c r="U26" s="11">
        <v>0</v>
      </c>
      <c r="V26" s="11">
        <v>-286.77999999999997</v>
      </c>
      <c r="W26" s="11">
        <v>221.25</v>
      </c>
      <c r="X26" s="11">
        <v>226.76</v>
      </c>
      <c r="Y26" s="11">
        <v>4156.13</v>
      </c>
      <c r="Z26" s="11">
        <v>2197.67</v>
      </c>
      <c r="AA26" s="11">
        <v>730.3</v>
      </c>
      <c r="AB26" s="11">
        <v>784.57</v>
      </c>
      <c r="AC26" s="11">
        <v>10.3</v>
      </c>
      <c r="AD26" s="11">
        <v>433.23</v>
      </c>
      <c r="AE26" s="11">
        <v>0</v>
      </c>
      <c r="AF26" s="11">
        <v>0.02</v>
      </c>
      <c r="AG26" s="11">
        <v>0.04</v>
      </c>
      <c r="AH26" s="11">
        <v>0</v>
      </c>
      <c r="AI26" s="11">
        <v>40311.300000000003</v>
      </c>
    </row>
    <row r="27" spans="1:35" x14ac:dyDescent="0.25">
      <c r="E27" s="11" t="s">
        <v>147</v>
      </c>
      <c r="G27" s="11" t="s">
        <v>147</v>
      </c>
      <c r="I27" s="11" t="s">
        <v>147</v>
      </c>
      <c r="K27" s="11" t="s">
        <v>147</v>
      </c>
      <c r="M27" s="11" t="s">
        <v>147</v>
      </c>
      <c r="O27" s="11" t="s">
        <v>147</v>
      </c>
    </row>
    <row r="28" spans="1:35" x14ac:dyDescent="0.25">
      <c r="A28" s="11" t="s">
        <v>4</v>
      </c>
      <c r="C28" s="11" t="s">
        <v>29</v>
      </c>
      <c r="D28" s="11" t="s">
        <v>30</v>
      </c>
      <c r="E28" s="11">
        <f t="shared" ref="E28:E43" si="0">IFERROR(INDEX($A$9:$AS$27, 18, MATCH(A28, $A$9:$AZ$9, 0)),0)</f>
        <v>1251</v>
      </c>
      <c r="F28" s="11" t="s">
        <v>147</v>
      </c>
    </row>
    <row r="29" spans="1:35" x14ac:dyDescent="0.25">
      <c r="A29" s="11" t="s">
        <v>5</v>
      </c>
      <c r="C29" s="11" t="s">
        <v>31</v>
      </c>
      <c r="D29" s="11" t="s">
        <v>30</v>
      </c>
      <c r="E29" s="11">
        <f t="shared" si="0"/>
        <v>10648</v>
      </c>
    </row>
    <row r="30" spans="1:35" x14ac:dyDescent="0.25">
      <c r="A30" s="11" t="s">
        <v>32</v>
      </c>
      <c r="C30" s="11" t="s">
        <v>29</v>
      </c>
      <c r="D30" s="11" t="s">
        <v>33</v>
      </c>
      <c r="E30" s="11">
        <f t="shared" si="0"/>
        <v>808.08</v>
      </c>
      <c r="F30" s="11" t="s">
        <v>147</v>
      </c>
    </row>
    <row r="31" spans="1:35" x14ac:dyDescent="0.25">
      <c r="A31" s="11" t="s">
        <v>34</v>
      </c>
      <c r="C31" s="11" t="s">
        <v>31</v>
      </c>
      <c r="D31" s="11" t="s">
        <v>33</v>
      </c>
      <c r="E31" s="11">
        <f t="shared" si="0"/>
        <v>1920</v>
      </c>
    </row>
    <row r="32" spans="1:35" x14ac:dyDescent="0.25">
      <c r="A32" s="11" t="s">
        <v>144</v>
      </c>
      <c r="C32" s="11" t="s">
        <v>29</v>
      </c>
      <c r="D32" s="11" t="s">
        <v>36</v>
      </c>
      <c r="E32" s="11">
        <f t="shared" si="0"/>
        <v>118.74</v>
      </c>
      <c r="F32" s="11" t="s">
        <v>147</v>
      </c>
    </row>
    <row r="33" spans="1:6" x14ac:dyDescent="0.25">
      <c r="A33" s="11" t="s">
        <v>145</v>
      </c>
      <c r="C33" s="11" t="s">
        <v>31</v>
      </c>
      <c r="D33" s="11" t="s">
        <v>36</v>
      </c>
      <c r="E33" s="11">
        <f t="shared" si="0"/>
        <v>0</v>
      </c>
    </row>
    <row r="34" spans="1:6" x14ac:dyDescent="0.25">
      <c r="A34" s="11" t="s">
        <v>38</v>
      </c>
      <c r="C34" s="11" t="s">
        <v>29</v>
      </c>
      <c r="D34" s="11" t="s">
        <v>33</v>
      </c>
      <c r="E34" s="11">
        <f t="shared" si="0"/>
        <v>1157.6199999999999</v>
      </c>
      <c r="F34" s="11" t="s">
        <v>147</v>
      </c>
    </row>
    <row r="35" spans="1:6" x14ac:dyDescent="0.25">
      <c r="A35" s="11" t="s">
        <v>39</v>
      </c>
      <c r="C35" s="11" t="s">
        <v>31</v>
      </c>
      <c r="D35" s="11" t="s">
        <v>33</v>
      </c>
      <c r="E35" s="11">
        <f t="shared" si="0"/>
        <v>1737.94</v>
      </c>
    </row>
    <row r="36" spans="1:6" x14ac:dyDescent="0.25">
      <c r="A36" s="11" t="s">
        <v>40</v>
      </c>
      <c r="C36" s="11" t="s">
        <v>29</v>
      </c>
      <c r="D36" s="11" t="s">
        <v>33</v>
      </c>
      <c r="E36" s="11">
        <f t="shared" si="0"/>
        <v>1386.48</v>
      </c>
      <c r="F36" s="11" t="s">
        <v>147</v>
      </c>
    </row>
    <row r="37" spans="1:6" x14ac:dyDescent="0.25">
      <c r="A37" s="11" t="s">
        <v>41</v>
      </c>
      <c r="C37" s="11" t="s">
        <v>31</v>
      </c>
      <c r="D37" s="11" t="s">
        <v>33</v>
      </c>
      <c r="E37" s="11">
        <f t="shared" si="0"/>
        <v>2483.6</v>
      </c>
    </row>
    <row r="38" spans="1:6" x14ac:dyDescent="0.25">
      <c r="A38" s="11" t="s">
        <v>42</v>
      </c>
      <c r="C38" s="11" t="s">
        <v>29</v>
      </c>
      <c r="D38" s="11" t="s">
        <v>43</v>
      </c>
      <c r="E38" s="11">
        <f t="shared" si="0"/>
        <v>0</v>
      </c>
    </row>
    <row r="39" spans="1:6" x14ac:dyDescent="0.25">
      <c r="A39" s="11" t="s">
        <v>44</v>
      </c>
      <c r="C39" s="11" t="s">
        <v>29</v>
      </c>
      <c r="D39" s="11" t="s">
        <v>33</v>
      </c>
      <c r="E39" s="11">
        <f t="shared" si="0"/>
        <v>268.58</v>
      </c>
      <c r="F39" s="11" t="s">
        <v>147</v>
      </c>
    </row>
    <row r="40" spans="1:6" x14ac:dyDescent="0.25">
      <c r="A40" s="11" t="s">
        <v>45</v>
      </c>
      <c r="C40" s="11" t="s">
        <v>31</v>
      </c>
      <c r="D40" s="11" t="s">
        <v>33</v>
      </c>
      <c r="E40" s="11">
        <f t="shared" si="0"/>
        <v>625.79999999999995</v>
      </c>
    </row>
    <row r="41" spans="1:6" x14ac:dyDescent="0.25">
      <c r="A41" s="11" t="s">
        <v>46</v>
      </c>
      <c r="C41" s="11" t="s">
        <v>29</v>
      </c>
      <c r="D41" s="11" t="s">
        <v>43</v>
      </c>
      <c r="E41" s="11">
        <f t="shared" si="0"/>
        <v>0</v>
      </c>
    </row>
    <row r="42" spans="1:6" x14ac:dyDescent="0.25">
      <c r="A42" s="11" t="s">
        <v>47</v>
      </c>
      <c r="C42" s="11" t="s">
        <v>29</v>
      </c>
      <c r="D42" s="11" t="s">
        <v>43</v>
      </c>
      <c r="E42" s="11">
        <f t="shared" si="0"/>
        <v>0</v>
      </c>
    </row>
    <row r="43" spans="1:6" x14ac:dyDescent="0.25">
      <c r="A43" s="11" t="s">
        <v>146</v>
      </c>
      <c r="C43" s="11" t="s">
        <v>29</v>
      </c>
      <c r="D43" s="11" t="s">
        <v>148</v>
      </c>
      <c r="E43" s="11">
        <f t="shared" si="0"/>
        <v>-286.77999999999997</v>
      </c>
    </row>
    <row r="45" spans="1:6" x14ac:dyDescent="0.25">
      <c r="A45" s="11" t="s">
        <v>135</v>
      </c>
      <c r="C45" s="11" t="s">
        <v>29</v>
      </c>
      <c r="D45" s="11" t="s">
        <v>49</v>
      </c>
      <c r="E45" s="11">
        <f t="shared" ref="E45:E66" si="1">IFERROR(INDEX($A$9:$AS$27, 18, MATCH(A45, $A$9:$AZ$9, 0)),0)</f>
        <v>0</v>
      </c>
    </row>
    <row r="46" spans="1:6" x14ac:dyDescent="0.25">
      <c r="A46" s="11" t="s">
        <v>50</v>
      </c>
      <c r="C46" s="11" t="s">
        <v>31</v>
      </c>
      <c r="D46" s="11" t="s">
        <v>49</v>
      </c>
      <c r="E46" s="11">
        <f t="shared" si="1"/>
        <v>0</v>
      </c>
    </row>
    <row r="47" spans="1:6" x14ac:dyDescent="0.25">
      <c r="A47" s="11" t="s">
        <v>6</v>
      </c>
      <c r="C47" s="11">
        <v>0</v>
      </c>
      <c r="D47" s="11">
        <v>0</v>
      </c>
      <c r="E47" s="11">
        <f t="shared" si="1"/>
        <v>6314.58</v>
      </c>
    </row>
    <row r="48" spans="1:6" x14ac:dyDescent="0.25">
      <c r="A48" s="11" t="s">
        <v>7</v>
      </c>
      <c r="C48" s="11" t="s">
        <v>29</v>
      </c>
      <c r="D48" s="11" t="s">
        <v>51</v>
      </c>
      <c r="E48" s="11">
        <f t="shared" si="1"/>
        <v>3225.38</v>
      </c>
    </row>
    <row r="49" spans="1:5" x14ac:dyDescent="0.25">
      <c r="A49" s="11" t="s">
        <v>8</v>
      </c>
      <c r="C49" s="11" t="s">
        <v>29</v>
      </c>
      <c r="D49" s="11" t="s">
        <v>52</v>
      </c>
      <c r="E49" s="11">
        <f t="shared" si="1"/>
        <v>2197.67</v>
      </c>
    </row>
    <row r="50" spans="1:5" x14ac:dyDescent="0.25">
      <c r="A50" s="11" t="s">
        <v>9</v>
      </c>
      <c r="C50" s="11" t="s">
        <v>29</v>
      </c>
      <c r="D50" s="11" t="s">
        <v>53</v>
      </c>
      <c r="E50" s="11">
        <f t="shared" si="1"/>
        <v>730.3</v>
      </c>
    </row>
    <row r="51" spans="1:5" x14ac:dyDescent="0.25">
      <c r="A51" s="11" t="s">
        <v>10</v>
      </c>
      <c r="C51" s="11" t="s">
        <v>29</v>
      </c>
      <c r="D51" s="11" t="s">
        <v>53</v>
      </c>
      <c r="E51" s="11">
        <f t="shared" si="1"/>
        <v>0</v>
      </c>
    </row>
    <row r="52" spans="1:5" x14ac:dyDescent="0.25">
      <c r="A52" s="11" t="s">
        <v>11</v>
      </c>
      <c r="C52" s="11" t="s">
        <v>29</v>
      </c>
      <c r="D52" s="11" t="s">
        <v>54</v>
      </c>
      <c r="E52" s="11">
        <f t="shared" si="1"/>
        <v>221.25</v>
      </c>
    </row>
    <row r="53" spans="1:5" x14ac:dyDescent="0.25">
      <c r="A53" s="11" t="s">
        <v>12</v>
      </c>
      <c r="C53" s="11" t="s">
        <v>29</v>
      </c>
      <c r="D53" s="11" t="s">
        <v>55</v>
      </c>
      <c r="E53" s="11">
        <f t="shared" si="1"/>
        <v>226.76</v>
      </c>
    </row>
    <row r="54" spans="1:5" x14ac:dyDescent="0.25">
      <c r="A54" s="11" t="s">
        <v>13</v>
      </c>
      <c r="C54" s="11">
        <v>0</v>
      </c>
      <c r="D54" s="11">
        <v>0</v>
      </c>
      <c r="E54" s="11">
        <f t="shared" si="1"/>
        <v>4156.13</v>
      </c>
    </row>
    <row r="55" spans="1:5" x14ac:dyDescent="0.25">
      <c r="A55" s="11" t="s">
        <v>14</v>
      </c>
      <c r="C55" s="11" t="s">
        <v>31</v>
      </c>
      <c r="D55" s="11" t="s">
        <v>52</v>
      </c>
      <c r="E55" s="11">
        <f t="shared" si="1"/>
        <v>2197.67</v>
      </c>
    </row>
    <row r="56" spans="1:5" x14ac:dyDescent="0.25">
      <c r="A56" s="11" t="s">
        <v>15</v>
      </c>
      <c r="C56" s="11" t="s">
        <v>31</v>
      </c>
      <c r="D56" s="11" t="s">
        <v>53</v>
      </c>
      <c r="E56" s="11">
        <f t="shared" si="1"/>
        <v>730.3</v>
      </c>
    </row>
    <row r="57" spans="1:5" x14ac:dyDescent="0.25">
      <c r="A57" s="11" t="s">
        <v>16</v>
      </c>
      <c r="C57" s="11" t="s">
        <v>31</v>
      </c>
      <c r="D57" s="11" t="s">
        <v>56</v>
      </c>
      <c r="E57" s="11">
        <f t="shared" si="1"/>
        <v>784.57</v>
      </c>
    </row>
    <row r="58" spans="1:5" x14ac:dyDescent="0.25">
      <c r="A58" s="11" t="s">
        <v>17</v>
      </c>
      <c r="C58" s="11" t="s">
        <v>31</v>
      </c>
      <c r="D58" s="11" t="s">
        <v>57</v>
      </c>
      <c r="E58" s="11">
        <f t="shared" si="1"/>
        <v>10.3</v>
      </c>
    </row>
    <row r="59" spans="1:5" x14ac:dyDescent="0.25">
      <c r="A59" s="11" t="s">
        <v>98</v>
      </c>
      <c r="C59" s="11" t="s">
        <v>31</v>
      </c>
      <c r="D59" s="11" t="s">
        <v>56</v>
      </c>
      <c r="E59" s="11">
        <f t="shared" si="1"/>
        <v>0.02</v>
      </c>
    </row>
    <row r="60" spans="1:5" x14ac:dyDescent="0.25">
      <c r="A60" s="11" t="s">
        <v>99</v>
      </c>
      <c r="C60" s="11" t="s">
        <v>31</v>
      </c>
      <c r="D60" s="11" t="s">
        <v>57</v>
      </c>
      <c r="E60" s="11">
        <f t="shared" si="1"/>
        <v>0.04</v>
      </c>
    </row>
    <row r="61" spans="1:5" x14ac:dyDescent="0.25">
      <c r="A61" s="11" t="s">
        <v>18</v>
      </c>
      <c r="C61" s="11" t="s">
        <v>31</v>
      </c>
      <c r="D61" s="11" t="s">
        <v>54</v>
      </c>
      <c r="E61" s="11">
        <f t="shared" si="1"/>
        <v>433.23</v>
      </c>
    </row>
    <row r="62" spans="1:5" x14ac:dyDescent="0.25">
      <c r="A62" s="11" t="s">
        <v>19</v>
      </c>
      <c r="C62" s="11" t="s">
        <v>31</v>
      </c>
      <c r="D62" s="11" t="s">
        <v>55</v>
      </c>
      <c r="E62" s="11">
        <f t="shared" si="1"/>
        <v>0</v>
      </c>
    </row>
    <row r="63" spans="1:5" x14ac:dyDescent="0.25">
      <c r="A63" s="11" t="s">
        <v>21</v>
      </c>
      <c r="C63" s="11">
        <v>0</v>
      </c>
      <c r="D63" s="11">
        <v>0</v>
      </c>
      <c r="E63" s="11">
        <f t="shared" si="1"/>
        <v>40311.300000000003</v>
      </c>
    </row>
    <row r="64" spans="1:5" x14ac:dyDescent="0.25">
      <c r="A64" s="11" t="s">
        <v>20</v>
      </c>
      <c r="C64" s="11">
        <v>0</v>
      </c>
      <c r="D64" s="11" t="s">
        <v>22</v>
      </c>
      <c r="E64" s="11">
        <f t="shared" si="1"/>
        <v>0</v>
      </c>
    </row>
    <row r="65" spans="1:5" x14ac:dyDescent="0.25">
      <c r="A65" s="11" t="s">
        <v>23</v>
      </c>
      <c r="C65" s="11">
        <v>0</v>
      </c>
      <c r="D65" s="11">
        <v>0</v>
      </c>
      <c r="E65" s="11">
        <f t="shared" si="1"/>
        <v>0</v>
      </c>
    </row>
    <row r="66" spans="1:5" x14ac:dyDescent="0.25">
      <c r="A66" s="11" t="s">
        <v>24</v>
      </c>
      <c r="E66" s="11">
        <f t="shared" si="1"/>
        <v>0</v>
      </c>
    </row>
    <row r="67" spans="1:5" x14ac:dyDescent="0.25">
      <c r="A67" s="11" t="s">
        <v>25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6C1D6-15E4-4FFC-AD7C-A4CFF9CAEB72}">
  <dimension ref="A1:AE67"/>
  <sheetViews>
    <sheetView topLeftCell="A26" zoomScale="85" zoomScaleNormal="85" workbookViewId="0">
      <selection activeCell="E45" sqref="E45"/>
    </sheetView>
  </sheetViews>
  <sheetFormatPr defaultRowHeight="15" x14ac:dyDescent="0.25"/>
  <cols>
    <col min="1" max="1" width="74.85546875" style="11" bestFit="1" customWidth="1"/>
    <col min="2" max="2" width="10.5703125" style="11" bestFit="1" customWidth="1"/>
    <col min="3" max="3" width="21.28515625" style="11" customWidth="1"/>
    <col min="4" max="4" width="37" style="11" bestFit="1" customWidth="1"/>
    <col min="5" max="5" width="30.85546875" style="11" bestFit="1" customWidth="1"/>
    <col min="6" max="6" width="32.42578125" style="11" bestFit="1" customWidth="1"/>
    <col min="7" max="7" width="55.7109375" style="11" bestFit="1" customWidth="1"/>
    <col min="8" max="8" width="46" style="11" customWidth="1"/>
    <col min="9" max="9" width="38.7109375" style="11" customWidth="1"/>
    <col min="10" max="10" width="33.42578125" style="11" bestFit="1" customWidth="1"/>
    <col min="11" max="11" width="31.85546875" style="11" bestFit="1" customWidth="1"/>
    <col min="12" max="12" width="33.42578125" style="11" bestFit="1" customWidth="1"/>
    <col min="13" max="13" width="30.85546875" style="11" bestFit="1" customWidth="1"/>
    <col min="14" max="14" width="32.42578125" style="11" bestFit="1" customWidth="1"/>
    <col min="15" max="15" width="38.28515625" style="11" bestFit="1" customWidth="1"/>
    <col min="16" max="16" width="39.85546875" style="11" bestFit="1" customWidth="1"/>
    <col min="17" max="17" width="15.42578125" style="11" bestFit="1" customWidth="1"/>
    <col min="18" max="18" width="29.42578125" style="11" bestFit="1" customWidth="1"/>
    <col min="19" max="19" width="24.85546875" style="11" bestFit="1" customWidth="1"/>
    <col min="20" max="20" width="20.28515625" style="11" bestFit="1" customWidth="1"/>
    <col min="21" max="21" width="30.42578125" style="11" bestFit="1" customWidth="1"/>
    <col min="22" max="22" width="38.7109375" style="11" bestFit="1" customWidth="1"/>
    <col min="23" max="23" width="59.28515625" style="11" bestFit="1" customWidth="1"/>
    <col min="24" max="24" width="40" style="11" bestFit="1" customWidth="1"/>
    <col min="25" max="25" width="24.42578125" style="11" bestFit="1" customWidth="1"/>
    <col min="26" max="26" width="25" style="11" bestFit="1" customWidth="1"/>
    <col min="27" max="27" width="19.85546875" style="11" customWidth="1"/>
    <col min="28" max="28" width="18.42578125" style="11" bestFit="1" customWidth="1"/>
    <col min="29" max="29" width="38.28515625" style="11" bestFit="1" customWidth="1"/>
    <col min="30" max="30" width="58.28515625" style="11" bestFit="1" customWidth="1"/>
    <col min="31" max="31" width="31.42578125" style="11" bestFit="1" customWidth="1"/>
    <col min="32" max="32" width="31.85546875" style="11" bestFit="1" customWidth="1"/>
    <col min="33" max="33" width="24.7109375" style="11" bestFit="1" customWidth="1"/>
    <col min="34" max="34" width="14.140625" style="11" customWidth="1"/>
    <col min="35" max="35" width="15" style="11" bestFit="1" customWidth="1"/>
    <col min="36" max="36" width="24.42578125" style="11" bestFit="1" customWidth="1"/>
    <col min="37" max="37" width="19.85546875" style="11" bestFit="1" customWidth="1"/>
    <col min="38" max="38" width="18" style="11" bestFit="1" customWidth="1"/>
    <col min="39" max="39" width="18.42578125" style="11" bestFit="1" customWidth="1"/>
    <col min="40" max="40" width="38.28515625" style="11" bestFit="1" customWidth="1"/>
    <col min="41" max="41" width="58.28515625" style="11" bestFit="1" customWidth="1"/>
    <col min="42" max="42" width="31.42578125" style="11" bestFit="1" customWidth="1"/>
    <col min="43" max="43" width="31.85546875" style="11" bestFit="1" customWidth="1"/>
    <col min="44" max="44" width="24.7109375" style="11" bestFit="1" customWidth="1"/>
    <col min="45" max="45" width="8" style="11" bestFit="1" customWidth="1"/>
    <col min="46" max="16384" width="9.140625" style="11"/>
  </cols>
  <sheetData>
    <row r="1" spans="1:31" x14ac:dyDescent="0.25">
      <c r="A1" s="11" t="s">
        <v>0</v>
      </c>
    </row>
    <row r="8" spans="1:31" x14ac:dyDescent="0.25">
      <c r="A8" s="11" t="s">
        <v>152</v>
      </c>
      <c r="E8" s="11" t="str">
        <f>+VLOOKUP(E9,'Report Page'!$R:$S,2,FALSE)</f>
        <v>Employee benefits</v>
      </c>
      <c r="F8" s="11" t="str">
        <f>+VLOOKUP(F9,'Report Page'!$R:$S,2,FALSE)</f>
        <v>Company Benefits</v>
      </c>
      <c r="G8" s="11" t="str">
        <f>+VLOOKUP(G9,'Report Page'!$R:$S,2,FALSE)</f>
        <v>Employee benefits</v>
      </c>
      <c r="H8" s="11" t="str">
        <f>+VLOOKUP(H9,'Report Page'!$R:$S,2,FALSE)</f>
        <v>Company Benefits</v>
      </c>
      <c r="I8" s="11" t="str">
        <f>+VLOOKUP(I9,'Report Page'!$R:$S,2,FALSE)</f>
        <v>Employee benefits</v>
      </c>
      <c r="J8" s="11" t="str">
        <f>+VLOOKUP(J9,'Report Page'!$R:$S,2,FALSE)</f>
        <v>Company Benefits</v>
      </c>
      <c r="K8" s="11" t="str">
        <f>+VLOOKUP(K9,'Report Page'!$R:$S,2,FALSE)</f>
        <v>Employee benefits</v>
      </c>
      <c r="L8" s="11" t="str">
        <f>+VLOOKUP(L9,'Report Page'!$R:$S,2,FALSE)</f>
        <v>Company Benefits</v>
      </c>
      <c r="M8" s="11" t="str">
        <f>+VLOOKUP(M9,'Report Page'!$R:$S,2,FALSE)</f>
        <v>Employee benefits</v>
      </c>
      <c r="N8" s="11" t="str">
        <f>+VLOOKUP(N9,'Report Page'!$R:$S,2,FALSE)</f>
        <v>Company Benefits</v>
      </c>
      <c r="O8" s="11" t="str">
        <f>+VLOOKUP(O9,'Report Page'!$R:$S,2,FALSE)</f>
        <v>Employee benefits</v>
      </c>
      <c r="P8" s="11" t="str">
        <f>+VLOOKUP(P9,'Report Page'!$R:$S,2,FALSE)</f>
        <v>Company Benefits</v>
      </c>
    </row>
    <row r="9" spans="1:31" x14ac:dyDescent="0.25">
      <c r="A9" s="11" t="s">
        <v>1</v>
      </c>
      <c r="B9" s="11" t="s">
        <v>2</v>
      </c>
      <c r="D9" s="11" t="s">
        <v>3</v>
      </c>
      <c r="E9" s="11" t="s">
        <v>32</v>
      </c>
      <c r="F9" s="11" t="s">
        <v>34</v>
      </c>
      <c r="G9" s="11" t="s">
        <v>4</v>
      </c>
      <c r="H9" s="11" t="s">
        <v>5</v>
      </c>
      <c r="I9" s="11" t="s">
        <v>144</v>
      </c>
      <c r="J9" s="11" t="s">
        <v>145</v>
      </c>
      <c r="K9" s="11" t="s">
        <v>38</v>
      </c>
      <c r="L9" s="11" t="s">
        <v>39</v>
      </c>
      <c r="M9" s="11" t="s">
        <v>44</v>
      </c>
      <c r="N9" s="11" t="s">
        <v>45</v>
      </c>
      <c r="O9" s="11" t="s">
        <v>40</v>
      </c>
      <c r="P9" s="11" t="s">
        <v>41</v>
      </c>
      <c r="Q9" s="11" t="s">
        <v>6</v>
      </c>
      <c r="R9" s="11" t="s">
        <v>7</v>
      </c>
      <c r="S9" s="11" t="s">
        <v>8</v>
      </c>
      <c r="T9" s="11" t="s">
        <v>9</v>
      </c>
      <c r="U9" s="11" t="s">
        <v>10</v>
      </c>
      <c r="V9" s="11" t="s">
        <v>11</v>
      </c>
      <c r="W9" s="11" t="s">
        <v>12</v>
      </c>
      <c r="X9" s="11" t="s">
        <v>13</v>
      </c>
      <c r="Y9" s="11" t="s">
        <v>14</v>
      </c>
      <c r="Z9" s="11" t="s">
        <v>15</v>
      </c>
      <c r="AA9" s="11" t="s">
        <v>16</v>
      </c>
      <c r="AB9" s="11" t="s">
        <v>17</v>
      </c>
      <c r="AC9" s="11" t="s">
        <v>18</v>
      </c>
      <c r="AD9" s="11" t="s">
        <v>19</v>
      </c>
      <c r="AE9" s="11" t="s">
        <v>21</v>
      </c>
    </row>
    <row r="10" spans="1:31" x14ac:dyDescent="0.25">
      <c r="A10" s="11" t="s">
        <v>102</v>
      </c>
      <c r="B10" s="11" t="s">
        <v>103</v>
      </c>
      <c r="C10" s="11" t="str">
        <f>VLOOKUP(A10,Dec!A:C,3,FALSE)</f>
        <v>Teacher</v>
      </c>
      <c r="D10" s="11">
        <v>4426.26</v>
      </c>
      <c r="E10" s="11">
        <v>376.24</v>
      </c>
      <c r="F10" s="11">
        <v>638.27</v>
      </c>
      <c r="G10" s="11">
        <v>117</v>
      </c>
      <c r="H10" s="11">
        <v>968</v>
      </c>
      <c r="Q10" s="11">
        <v>380.19</v>
      </c>
      <c r="R10" s="11">
        <v>15.77</v>
      </c>
      <c r="S10" s="11">
        <v>267.16000000000003</v>
      </c>
      <c r="T10" s="11">
        <v>62.5</v>
      </c>
      <c r="U10" s="11">
        <v>0</v>
      </c>
      <c r="V10" s="11">
        <v>15.32</v>
      </c>
      <c r="W10" s="11">
        <v>19.440000000000001</v>
      </c>
      <c r="X10" s="11">
        <v>425.43</v>
      </c>
      <c r="Y10" s="11">
        <v>267.16000000000003</v>
      </c>
      <c r="Z10" s="11">
        <v>62.5</v>
      </c>
      <c r="AA10" s="11">
        <v>67.28</v>
      </c>
      <c r="AB10" s="11">
        <v>0.89</v>
      </c>
      <c r="AC10" s="11">
        <v>27.6</v>
      </c>
      <c r="AD10" s="11">
        <v>0</v>
      </c>
      <c r="AE10" s="11">
        <v>3552.83</v>
      </c>
    </row>
    <row r="11" spans="1:31" x14ac:dyDescent="0.25">
      <c r="A11" s="11" t="s">
        <v>104</v>
      </c>
      <c r="B11" s="11" t="s">
        <v>105</v>
      </c>
      <c r="C11" s="11" t="str">
        <f>VLOOKUP(A11,Dec!A:C,3,FALSE)</f>
        <v>Teacher</v>
      </c>
      <c r="D11" s="11">
        <v>4505.5</v>
      </c>
      <c r="E11" s="11">
        <v>225.28</v>
      </c>
      <c r="F11" s="11">
        <v>649.69000000000005</v>
      </c>
      <c r="G11" s="11">
        <v>0</v>
      </c>
      <c r="H11" s="11">
        <v>968</v>
      </c>
      <c r="I11" s="11">
        <v>6.22</v>
      </c>
      <c r="J11" s="11">
        <v>0</v>
      </c>
      <c r="Q11" s="11">
        <v>583.76</v>
      </c>
      <c r="R11" s="11">
        <v>203.43</v>
      </c>
      <c r="S11" s="11">
        <v>279.35000000000002</v>
      </c>
      <c r="T11" s="11">
        <v>65.319999999999993</v>
      </c>
      <c r="U11" s="11">
        <v>0</v>
      </c>
      <c r="V11" s="11">
        <v>15.86</v>
      </c>
      <c r="W11" s="11">
        <v>19.8</v>
      </c>
      <c r="X11" s="11">
        <v>442.64</v>
      </c>
      <c r="Y11" s="11">
        <v>279.35000000000002</v>
      </c>
      <c r="Z11" s="11">
        <v>65.319999999999993</v>
      </c>
      <c r="AA11" s="11">
        <v>68.489999999999995</v>
      </c>
      <c r="AB11" s="11">
        <v>0.9</v>
      </c>
      <c r="AC11" s="11">
        <v>28.58</v>
      </c>
      <c r="AD11" s="11">
        <v>0</v>
      </c>
      <c r="AE11" s="11">
        <v>3690.24</v>
      </c>
    </row>
    <row r="12" spans="1:31" x14ac:dyDescent="0.25">
      <c r="A12" s="11" t="s">
        <v>106</v>
      </c>
      <c r="B12" s="11" t="s">
        <v>107</v>
      </c>
      <c r="C12" s="11" t="str">
        <f>VLOOKUP(A12,Dec!A:C,3,FALSE)</f>
        <v>Student Support Staff</v>
      </c>
      <c r="D12" s="11">
        <v>2570.38</v>
      </c>
      <c r="G12" s="11">
        <v>0</v>
      </c>
      <c r="H12" s="11">
        <v>968</v>
      </c>
      <c r="I12" s="11">
        <v>15.43</v>
      </c>
      <c r="J12" s="11">
        <v>0</v>
      </c>
      <c r="K12" s="11">
        <v>199.46</v>
      </c>
      <c r="L12" s="11">
        <v>299.45</v>
      </c>
      <c r="Q12" s="11">
        <v>80.88</v>
      </c>
      <c r="R12" s="11">
        <v>14.85</v>
      </c>
      <c r="T12" s="11">
        <v>37.28</v>
      </c>
      <c r="U12" s="11">
        <v>0</v>
      </c>
      <c r="V12" s="11">
        <v>17.46</v>
      </c>
      <c r="W12" s="11">
        <v>11.29</v>
      </c>
      <c r="X12" s="11">
        <v>108.31</v>
      </c>
      <c r="Z12" s="11">
        <v>37.28</v>
      </c>
      <c r="AA12" s="11">
        <v>39.07</v>
      </c>
      <c r="AB12" s="11">
        <v>0.52</v>
      </c>
      <c r="AC12" s="11">
        <v>31.44</v>
      </c>
      <c r="AD12" s="11">
        <v>0</v>
      </c>
      <c r="AE12" s="11">
        <v>2274.61</v>
      </c>
    </row>
    <row r="13" spans="1:31" x14ac:dyDescent="0.25">
      <c r="A13" s="11" t="s">
        <v>108</v>
      </c>
      <c r="B13" s="11" t="s">
        <v>109</v>
      </c>
      <c r="C13" s="11" t="str">
        <f>VLOOKUP(A13,Dec!A:C,3,FALSE)</f>
        <v>Kitchen Staff</v>
      </c>
      <c r="D13" s="11">
        <v>2471.6999999999998</v>
      </c>
      <c r="G13" s="11">
        <v>37</v>
      </c>
      <c r="H13" s="11">
        <v>968</v>
      </c>
      <c r="I13" s="11">
        <v>3.46</v>
      </c>
      <c r="J13" s="11">
        <v>0</v>
      </c>
      <c r="K13" s="11">
        <v>191.8</v>
      </c>
      <c r="L13" s="11">
        <v>287.95</v>
      </c>
      <c r="Q13" s="11">
        <v>198.93</v>
      </c>
      <c r="R13" s="11">
        <v>127.4</v>
      </c>
      <c r="T13" s="11">
        <v>35.299999999999997</v>
      </c>
      <c r="U13" s="11">
        <v>0</v>
      </c>
      <c r="V13" s="11">
        <v>25.37</v>
      </c>
      <c r="W13" s="11">
        <v>10.86</v>
      </c>
      <c r="X13" s="11">
        <v>150.51</v>
      </c>
      <c r="Z13" s="11">
        <v>35.299999999999997</v>
      </c>
      <c r="AA13" s="11">
        <v>37.57</v>
      </c>
      <c r="AB13" s="11">
        <v>0.49</v>
      </c>
      <c r="AC13" s="11">
        <v>77.150000000000006</v>
      </c>
      <c r="AD13" s="11">
        <v>0</v>
      </c>
      <c r="AE13" s="11">
        <v>2040.51</v>
      </c>
    </row>
    <row r="14" spans="1:31" x14ac:dyDescent="0.25">
      <c r="A14" s="11" t="s">
        <v>112</v>
      </c>
      <c r="B14" s="11" t="s">
        <v>113</v>
      </c>
      <c r="C14" s="11" t="str">
        <f>VLOOKUP(A14,Dec!A:C,3,FALSE)</f>
        <v>Office Administration</v>
      </c>
      <c r="D14" s="11">
        <v>4270</v>
      </c>
      <c r="G14" s="11">
        <v>0</v>
      </c>
      <c r="H14" s="11">
        <v>968</v>
      </c>
      <c r="I14" s="11">
        <v>13.67</v>
      </c>
      <c r="J14" s="11">
        <v>0</v>
      </c>
      <c r="K14" s="11">
        <v>331.35</v>
      </c>
      <c r="L14" s="11">
        <v>497.46</v>
      </c>
      <c r="Q14" s="11">
        <v>713.7</v>
      </c>
      <c r="R14" s="11">
        <v>355.35</v>
      </c>
      <c r="S14" s="11">
        <v>264.74</v>
      </c>
      <c r="T14" s="11">
        <v>61.89</v>
      </c>
      <c r="U14" s="11">
        <v>0</v>
      </c>
      <c r="V14" s="11">
        <v>12.96</v>
      </c>
      <c r="W14" s="11">
        <v>18.760000000000002</v>
      </c>
      <c r="X14" s="11">
        <v>415.75</v>
      </c>
      <c r="Y14" s="11">
        <v>264.74</v>
      </c>
      <c r="Z14" s="11">
        <v>61.89</v>
      </c>
      <c r="AA14" s="11">
        <v>64.91</v>
      </c>
      <c r="AB14" s="11">
        <v>0.86</v>
      </c>
      <c r="AC14" s="11">
        <v>23.35</v>
      </c>
      <c r="AD14" s="11">
        <v>0</v>
      </c>
      <c r="AE14" s="11">
        <v>3211.28</v>
      </c>
    </row>
    <row r="15" spans="1:31" x14ac:dyDescent="0.25">
      <c r="A15" s="11" t="s">
        <v>114</v>
      </c>
      <c r="B15" s="11" t="s">
        <v>115</v>
      </c>
      <c r="C15" s="11" t="str">
        <f>VLOOKUP(A15,Dec!A:C,3,FALSE)</f>
        <v>Student Support Staff</v>
      </c>
      <c r="D15" s="11">
        <v>2370.1</v>
      </c>
      <c r="M15" s="11">
        <v>118.51</v>
      </c>
      <c r="N15" s="11">
        <v>276.12</v>
      </c>
      <c r="Q15" s="11">
        <v>207.29</v>
      </c>
      <c r="R15" s="11">
        <v>147.80000000000001</v>
      </c>
      <c r="T15" s="11">
        <v>34.369999999999997</v>
      </c>
      <c r="U15" s="11">
        <v>0</v>
      </c>
      <c r="V15" s="11">
        <v>14.7</v>
      </c>
      <c r="W15" s="11">
        <v>10.42</v>
      </c>
      <c r="X15" s="11">
        <v>97.34</v>
      </c>
      <c r="Z15" s="11">
        <v>34.369999999999997</v>
      </c>
      <c r="AA15" s="11">
        <v>36.03</v>
      </c>
      <c r="AB15" s="11">
        <v>0.47</v>
      </c>
      <c r="AC15" s="11">
        <v>26.47</v>
      </c>
      <c r="AD15" s="11">
        <v>0</v>
      </c>
      <c r="AE15" s="11">
        <v>2044.3</v>
      </c>
    </row>
    <row r="16" spans="1:31" x14ac:dyDescent="0.25">
      <c r="A16" s="11" t="s">
        <v>116</v>
      </c>
      <c r="B16" s="11" t="s">
        <v>117</v>
      </c>
      <c r="C16" s="11" t="str">
        <f>VLOOKUP(A16,Dec!A:C,3,FALSE)</f>
        <v>Special Education Staff</v>
      </c>
      <c r="D16" s="11">
        <v>5374.96</v>
      </c>
      <c r="G16" s="11">
        <v>132</v>
      </c>
      <c r="H16" s="11">
        <v>968</v>
      </c>
      <c r="I16" s="11">
        <v>8.06</v>
      </c>
      <c r="J16" s="11">
        <v>0</v>
      </c>
      <c r="O16" s="11">
        <v>432.68</v>
      </c>
      <c r="P16" s="11">
        <v>775.06</v>
      </c>
      <c r="Q16" s="11">
        <v>810.43</v>
      </c>
      <c r="R16" s="11">
        <v>371.32</v>
      </c>
      <c r="S16" s="11">
        <v>325.05</v>
      </c>
      <c r="T16" s="11">
        <v>76.03</v>
      </c>
      <c r="U16" s="11">
        <v>0</v>
      </c>
      <c r="V16" s="11">
        <v>14.41</v>
      </c>
      <c r="W16" s="11">
        <v>23.62</v>
      </c>
      <c r="X16" s="11">
        <v>509.82</v>
      </c>
      <c r="Y16" s="11">
        <v>325.05</v>
      </c>
      <c r="Z16" s="11">
        <v>76.03</v>
      </c>
      <c r="AA16" s="11">
        <v>81.7</v>
      </c>
      <c r="AB16" s="11">
        <v>1.08</v>
      </c>
      <c r="AC16" s="11">
        <v>25.96</v>
      </c>
      <c r="AD16" s="11">
        <v>0</v>
      </c>
      <c r="AE16" s="11">
        <v>3991.79</v>
      </c>
    </row>
    <row r="17" spans="1:31" x14ac:dyDescent="0.25">
      <c r="A17" s="11" t="s">
        <v>119</v>
      </c>
      <c r="B17" s="11" t="s">
        <v>120</v>
      </c>
      <c r="C17" s="11" t="str">
        <f>VLOOKUP(A17,Dec!A:C,3,FALSE)</f>
        <v>Teacher</v>
      </c>
      <c r="D17" s="11">
        <v>4348.34</v>
      </c>
      <c r="G17" s="11">
        <v>119</v>
      </c>
      <c r="H17" s="11">
        <v>968</v>
      </c>
      <c r="I17" s="11">
        <v>19.559999999999999</v>
      </c>
      <c r="J17" s="11">
        <v>0</v>
      </c>
      <c r="O17" s="11">
        <v>350.04</v>
      </c>
      <c r="P17" s="11">
        <v>627.04</v>
      </c>
      <c r="Q17" s="11">
        <v>677.38</v>
      </c>
      <c r="R17" s="11">
        <v>318.88</v>
      </c>
      <c r="S17" s="11">
        <v>262.20999999999998</v>
      </c>
      <c r="T17" s="11">
        <v>61.33</v>
      </c>
      <c r="U17" s="11">
        <v>0</v>
      </c>
      <c r="V17" s="11">
        <v>15.86</v>
      </c>
      <c r="W17" s="11">
        <v>19.100000000000001</v>
      </c>
      <c r="X17" s="11">
        <v>419.08</v>
      </c>
      <c r="Y17" s="11">
        <v>262.20999999999998</v>
      </c>
      <c r="Z17" s="11">
        <v>61.33</v>
      </c>
      <c r="AA17" s="11">
        <v>66.099999999999994</v>
      </c>
      <c r="AB17" s="11">
        <v>0.86</v>
      </c>
      <c r="AC17" s="11">
        <v>28.58</v>
      </c>
      <c r="AD17" s="11">
        <v>0</v>
      </c>
      <c r="AE17" s="11">
        <v>3182.36</v>
      </c>
    </row>
    <row r="18" spans="1:31" x14ac:dyDescent="0.25">
      <c r="A18" s="11" t="s">
        <v>141</v>
      </c>
      <c r="B18" s="11" t="s">
        <v>142</v>
      </c>
      <c r="C18" s="11" t="str">
        <f>VLOOKUP(A18,Dec!A:C,3,FALSE)</f>
        <v>Substitute Teacher</v>
      </c>
      <c r="D18" s="11">
        <v>922.87</v>
      </c>
      <c r="Q18" s="11">
        <v>95.32</v>
      </c>
      <c r="R18" s="11">
        <v>13.47</v>
      </c>
      <c r="S18" s="11">
        <v>57.23</v>
      </c>
      <c r="T18" s="11">
        <v>13.38</v>
      </c>
      <c r="U18" s="11">
        <v>0</v>
      </c>
      <c r="V18" s="11">
        <v>7.18</v>
      </c>
      <c r="W18" s="11">
        <v>4.0599999999999996</v>
      </c>
      <c r="X18" s="11">
        <v>97.76</v>
      </c>
      <c r="Y18" s="11">
        <v>57.23</v>
      </c>
      <c r="Z18" s="11">
        <v>13.38</v>
      </c>
      <c r="AA18" s="11">
        <v>14.03</v>
      </c>
      <c r="AB18" s="11">
        <v>0.19</v>
      </c>
      <c r="AC18" s="11">
        <v>12.93</v>
      </c>
      <c r="AD18" s="11">
        <v>0</v>
      </c>
      <c r="AE18" s="11">
        <v>827.55</v>
      </c>
    </row>
    <row r="19" spans="1:31" x14ac:dyDescent="0.25">
      <c r="A19" s="11" t="s">
        <v>123</v>
      </c>
      <c r="B19" s="11" t="s">
        <v>124</v>
      </c>
      <c r="C19" s="11" t="str">
        <f>VLOOKUP(A19,Dec!A:C,3,FALSE)</f>
        <v>Office Administration</v>
      </c>
      <c r="D19" s="11">
        <v>4395.3</v>
      </c>
      <c r="G19" s="11">
        <v>208</v>
      </c>
      <c r="H19" s="11">
        <v>968</v>
      </c>
      <c r="I19" s="11">
        <v>6.16</v>
      </c>
      <c r="J19" s="11">
        <v>0</v>
      </c>
      <c r="K19" s="11">
        <v>341.08</v>
      </c>
      <c r="L19" s="11">
        <v>512.05999999999995</v>
      </c>
      <c r="Q19" s="11">
        <v>103.2</v>
      </c>
      <c r="R19" s="11">
        <v>2.12</v>
      </c>
      <c r="T19" s="11">
        <v>60.72</v>
      </c>
      <c r="U19" s="11">
        <v>0</v>
      </c>
      <c r="V19" s="11">
        <v>21.06</v>
      </c>
      <c r="W19" s="11">
        <v>19.3</v>
      </c>
      <c r="X19" s="11">
        <v>166.32</v>
      </c>
      <c r="Z19" s="11">
        <v>60.72</v>
      </c>
      <c r="AA19" s="11">
        <v>66.8</v>
      </c>
      <c r="AB19" s="11">
        <v>0.88</v>
      </c>
      <c r="AC19" s="11">
        <v>37.92</v>
      </c>
      <c r="AD19" s="11">
        <v>0</v>
      </c>
      <c r="AE19" s="11">
        <v>3736.86</v>
      </c>
    </row>
    <row r="20" spans="1:31" x14ac:dyDescent="0.25">
      <c r="A20" s="11" t="s">
        <v>125</v>
      </c>
      <c r="B20" s="11" t="s">
        <v>126</v>
      </c>
      <c r="C20" s="11" t="str">
        <f>VLOOKUP(A20,Dec!A:C,3,FALSE)</f>
        <v>Teacher</v>
      </c>
      <c r="D20" s="11">
        <v>5103</v>
      </c>
      <c r="E20" s="11">
        <v>255.16</v>
      </c>
      <c r="F20" s="11">
        <v>735.86</v>
      </c>
      <c r="G20" s="11">
        <v>87</v>
      </c>
      <c r="H20" s="11">
        <v>968</v>
      </c>
      <c r="I20" s="11">
        <v>16.32</v>
      </c>
      <c r="J20" s="11">
        <v>0</v>
      </c>
      <c r="Q20" s="11">
        <v>421.98</v>
      </c>
      <c r="R20" s="11">
        <v>0</v>
      </c>
      <c r="S20" s="11">
        <v>310.97000000000003</v>
      </c>
      <c r="T20" s="11">
        <v>72.709999999999994</v>
      </c>
      <c r="U20" s="11">
        <v>0</v>
      </c>
      <c r="V20" s="11">
        <v>15.88</v>
      </c>
      <c r="W20" s="11">
        <v>22.42</v>
      </c>
      <c r="X20" s="11">
        <v>490.84</v>
      </c>
      <c r="Y20" s="11">
        <v>310.97000000000003</v>
      </c>
      <c r="Z20" s="11">
        <v>72.709999999999994</v>
      </c>
      <c r="AA20" s="11">
        <v>77.56</v>
      </c>
      <c r="AB20" s="11">
        <v>1.02</v>
      </c>
      <c r="AC20" s="11">
        <v>28.58</v>
      </c>
      <c r="AD20" s="11">
        <v>0</v>
      </c>
      <c r="AE20" s="11">
        <v>4322.54</v>
      </c>
    </row>
    <row r="21" spans="1:31" x14ac:dyDescent="0.25">
      <c r="A21" s="11" t="s">
        <v>127</v>
      </c>
      <c r="B21" s="11" t="s">
        <v>128</v>
      </c>
      <c r="C21" s="11" t="str">
        <f>VLOOKUP(A21,Dec!A:C,3,FALSE)</f>
        <v>School Administration</v>
      </c>
      <c r="D21" s="11">
        <v>7500</v>
      </c>
      <c r="G21" s="11">
        <v>407</v>
      </c>
      <c r="H21" s="11">
        <v>968</v>
      </c>
      <c r="I21" s="11">
        <v>24</v>
      </c>
      <c r="J21" s="11">
        <v>0</v>
      </c>
      <c r="O21" s="11">
        <v>603.76</v>
      </c>
      <c r="P21" s="11">
        <v>1081.5</v>
      </c>
      <c r="Q21" s="11">
        <v>2082.11</v>
      </c>
      <c r="R21" s="11">
        <v>1485.46</v>
      </c>
      <c r="S21" s="11">
        <v>439.78</v>
      </c>
      <c r="T21" s="11">
        <v>102.87</v>
      </c>
      <c r="U21" s="11">
        <v>0</v>
      </c>
      <c r="V21" s="11">
        <v>21.06</v>
      </c>
      <c r="W21" s="11">
        <v>32.94</v>
      </c>
      <c r="X21" s="11">
        <v>696.07</v>
      </c>
      <c r="Y21" s="11">
        <v>439.78</v>
      </c>
      <c r="Z21" s="11">
        <v>102.87</v>
      </c>
      <c r="AA21" s="11">
        <v>114</v>
      </c>
      <c r="AB21" s="11">
        <v>1.5</v>
      </c>
      <c r="AC21" s="11">
        <v>37.92</v>
      </c>
      <c r="AD21" s="11">
        <v>0</v>
      </c>
      <c r="AE21" s="11">
        <v>4383.13</v>
      </c>
    </row>
    <row r="22" spans="1:31" x14ac:dyDescent="0.25">
      <c r="A22" s="11" t="s">
        <v>129</v>
      </c>
      <c r="B22" s="11" t="s">
        <v>130</v>
      </c>
      <c r="C22" s="11" t="str">
        <f>VLOOKUP(A22,Dec!A:C,3,FALSE)</f>
        <v>Student Support Staff</v>
      </c>
      <c r="D22" s="11">
        <v>2350.64</v>
      </c>
      <c r="G22" s="11">
        <v>119</v>
      </c>
      <c r="H22" s="11">
        <v>968</v>
      </c>
      <c r="I22" s="11">
        <v>1.64</v>
      </c>
      <c r="J22" s="11">
        <v>0</v>
      </c>
      <c r="M22" s="11">
        <v>117.54</v>
      </c>
      <c r="N22" s="11">
        <v>273.85000000000002</v>
      </c>
      <c r="Q22" s="11">
        <v>171.91</v>
      </c>
      <c r="R22" s="11">
        <v>112.82</v>
      </c>
      <c r="T22" s="11">
        <v>32.36</v>
      </c>
      <c r="U22" s="11">
        <v>0</v>
      </c>
      <c r="V22" s="11">
        <v>16.399999999999999</v>
      </c>
      <c r="W22" s="11">
        <v>10.33</v>
      </c>
      <c r="X22" s="11">
        <v>98.09</v>
      </c>
      <c r="Z22" s="11">
        <v>32.36</v>
      </c>
      <c r="AA22" s="11">
        <v>35.729999999999997</v>
      </c>
      <c r="AB22" s="11">
        <v>0.47</v>
      </c>
      <c r="AC22" s="11">
        <v>29.53</v>
      </c>
      <c r="AD22" s="11">
        <v>0</v>
      </c>
      <c r="AE22" s="11">
        <v>1940.55</v>
      </c>
    </row>
    <row r="23" spans="1:31" x14ac:dyDescent="0.25">
      <c r="A23" s="11" t="s">
        <v>100</v>
      </c>
      <c r="D23" s="11">
        <v>50609.05</v>
      </c>
      <c r="E23" s="11">
        <v>856.68</v>
      </c>
      <c r="F23" s="11">
        <v>2023.82</v>
      </c>
      <c r="G23" s="11">
        <v>1226</v>
      </c>
      <c r="H23" s="11">
        <v>10648</v>
      </c>
      <c r="I23" s="11">
        <v>114.52</v>
      </c>
      <c r="J23" s="11">
        <v>0</v>
      </c>
      <c r="K23" s="11">
        <v>1063.69</v>
      </c>
      <c r="L23" s="11">
        <v>1596.92</v>
      </c>
      <c r="M23" s="11">
        <v>236.05</v>
      </c>
      <c r="N23" s="11">
        <v>549.97</v>
      </c>
      <c r="O23" s="11">
        <v>1386.48</v>
      </c>
      <c r="P23" s="11">
        <v>2483.6</v>
      </c>
      <c r="Q23" s="11">
        <v>6527.08</v>
      </c>
      <c r="R23" s="11">
        <v>3168.67</v>
      </c>
      <c r="S23" s="11">
        <v>2206.4899999999998</v>
      </c>
      <c r="T23" s="11">
        <v>716.06</v>
      </c>
      <c r="U23" s="11">
        <v>0</v>
      </c>
      <c r="V23" s="11">
        <v>213.52</v>
      </c>
      <c r="W23" s="11">
        <v>222.34</v>
      </c>
      <c r="X23" s="11">
        <v>4117.96</v>
      </c>
      <c r="Y23" s="11">
        <v>2206.4899999999998</v>
      </c>
      <c r="Z23" s="11">
        <v>716.06</v>
      </c>
      <c r="AA23" s="11">
        <v>769.27</v>
      </c>
      <c r="AB23" s="11">
        <v>10.130000000000001</v>
      </c>
      <c r="AC23" s="11">
        <v>416.01</v>
      </c>
      <c r="AD23" s="11">
        <v>0</v>
      </c>
      <c r="AE23" s="11">
        <v>39198.550000000003</v>
      </c>
    </row>
    <row r="27" spans="1:31" x14ac:dyDescent="0.25">
      <c r="E27" s="11" t="s">
        <v>147</v>
      </c>
      <c r="G27" s="11" t="s">
        <v>147</v>
      </c>
      <c r="I27" s="11" t="s">
        <v>147</v>
      </c>
      <c r="K27" s="11" t="s">
        <v>147</v>
      </c>
      <c r="M27" s="11" t="s">
        <v>147</v>
      </c>
      <c r="O27" s="11" t="s">
        <v>147</v>
      </c>
    </row>
    <row r="28" spans="1:31" x14ac:dyDescent="0.25">
      <c r="A28" s="11" t="s">
        <v>4</v>
      </c>
      <c r="C28" s="11" t="s">
        <v>29</v>
      </c>
      <c r="D28" s="11" t="s">
        <v>30</v>
      </c>
      <c r="E28" s="11">
        <f>IFERROR(INDEX($A$9:$AS$27, 15, MATCH(A28, $A$9:$BA$9, 0)),0)</f>
        <v>1226</v>
      </c>
      <c r="F28" s="11" t="s">
        <v>147</v>
      </c>
    </row>
    <row r="29" spans="1:31" x14ac:dyDescent="0.25">
      <c r="A29" s="11" t="s">
        <v>5</v>
      </c>
      <c r="C29" s="11" t="s">
        <v>31</v>
      </c>
      <c r="D29" s="11" t="s">
        <v>30</v>
      </c>
      <c r="E29" s="11">
        <f t="shared" ref="E29:E43" si="0">IFERROR(INDEX($A$9:$AS$27, 15, MATCH(A29, $A$9:$BA$9, 0)),0)</f>
        <v>10648</v>
      </c>
    </row>
    <row r="30" spans="1:31" x14ac:dyDescent="0.25">
      <c r="A30" s="11" t="s">
        <v>32</v>
      </c>
      <c r="C30" s="11" t="s">
        <v>29</v>
      </c>
      <c r="D30" s="11" t="s">
        <v>33</v>
      </c>
      <c r="E30" s="11">
        <f t="shared" si="0"/>
        <v>856.68</v>
      </c>
      <c r="F30" s="11" t="s">
        <v>147</v>
      </c>
    </row>
    <row r="31" spans="1:31" x14ac:dyDescent="0.25">
      <c r="A31" s="11" t="s">
        <v>34</v>
      </c>
      <c r="C31" s="11" t="s">
        <v>31</v>
      </c>
      <c r="D31" s="11" t="s">
        <v>33</v>
      </c>
      <c r="E31" s="11">
        <f t="shared" si="0"/>
        <v>2023.82</v>
      </c>
    </row>
    <row r="32" spans="1:31" x14ac:dyDescent="0.25">
      <c r="A32" s="11" t="s">
        <v>144</v>
      </c>
      <c r="C32" s="11" t="s">
        <v>29</v>
      </c>
      <c r="D32" s="11" t="s">
        <v>36</v>
      </c>
      <c r="E32" s="11">
        <f t="shared" si="0"/>
        <v>114.52</v>
      </c>
      <c r="F32" s="11" t="s">
        <v>147</v>
      </c>
    </row>
    <row r="33" spans="1:6" x14ac:dyDescent="0.25">
      <c r="A33" s="11" t="s">
        <v>145</v>
      </c>
      <c r="C33" s="11" t="s">
        <v>31</v>
      </c>
      <c r="D33" s="11" t="s">
        <v>36</v>
      </c>
      <c r="E33" s="11">
        <f t="shared" si="0"/>
        <v>0</v>
      </c>
    </row>
    <row r="34" spans="1:6" x14ac:dyDescent="0.25">
      <c r="A34" s="11" t="s">
        <v>38</v>
      </c>
      <c r="C34" s="11" t="s">
        <v>29</v>
      </c>
      <c r="D34" s="11" t="s">
        <v>33</v>
      </c>
      <c r="E34" s="11">
        <f t="shared" si="0"/>
        <v>1063.69</v>
      </c>
      <c r="F34" s="11" t="s">
        <v>147</v>
      </c>
    </row>
    <row r="35" spans="1:6" x14ac:dyDescent="0.25">
      <c r="A35" s="11" t="s">
        <v>39</v>
      </c>
      <c r="C35" s="11" t="s">
        <v>31</v>
      </c>
      <c r="D35" s="11" t="s">
        <v>33</v>
      </c>
      <c r="E35" s="11">
        <f t="shared" si="0"/>
        <v>1596.92</v>
      </c>
    </row>
    <row r="36" spans="1:6" x14ac:dyDescent="0.25">
      <c r="A36" s="11" t="s">
        <v>40</v>
      </c>
      <c r="C36" s="11" t="s">
        <v>29</v>
      </c>
      <c r="D36" s="11" t="s">
        <v>33</v>
      </c>
      <c r="E36" s="11">
        <f t="shared" si="0"/>
        <v>1386.48</v>
      </c>
      <c r="F36" s="11" t="s">
        <v>147</v>
      </c>
    </row>
    <row r="37" spans="1:6" x14ac:dyDescent="0.25">
      <c r="A37" s="11" t="s">
        <v>41</v>
      </c>
      <c r="C37" s="11" t="s">
        <v>31</v>
      </c>
      <c r="D37" s="11" t="s">
        <v>33</v>
      </c>
      <c r="E37" s="11">
        <f t="shared" si="0"/>
        <v>2483.6</v>
      </c>
    </row>
    <row r="38" spans="1:6" x14ac:dyDescent="0.25">
      <c r="A38" s="11" t="s">
        <v>42</v>
      </c>
      <c r="C38" s="11" t="s">
        <v>29</v>
      </c>
      <c r="D38" s="11" t="s">
        <v>43</v>
      </c>
      <c r="E38" s="11">
        <f t="shared" si="0"/>
        <v>0</v>
      </c>
    </row>
    <row r="39" spans="1:6" x14ac:dyDescent="0.25">
      <c r="A39" s="11" t="s">
        <v>44</v>
      </c>
      <c r="C39" s="11" t="s">
        <v>29</v>
      </c>
      <c r="D39" s="11" t="s">
        <v>33</v>
      </c>
      <c r="E39" s="11">
        <f t="shared" si="0"/>
        <v>236.05</v>
      </c>
      <c r="F39" s="11" t="s">
        <v>147</v>
      </c>
    </row>
    <row r="40" spans="1:6" x14ac:dyDescent="0.25">
      <c r="A40" s="11" t="s">
        <v>45</v>
      </c>
      <c r="C40" s="11" t="s">
        <v>31</v>
      </c>
      <c r="D40" s="11" t="s">
        <v>33</v>
      </c>
      <c r="E40" s="11">
        <f t="shared" si="0"/>
        <v>549.97</v>
      </c>
    </row>
    <row r="41" spans="1:6" x14ac:dyDescent="0.25">
      <c r="A41" s="11" t="s">
        <v>46</v>
      </c>
      <c r="C41" s="11" t="s">
        <v>29</v>
      </c>
      <c r="D41" s="11" t="s">
        <v>43</v>
      </c>
      <c r="E41" s="11">
        <f t="shared" si="0"/>
        <v>0</v>
      </c>
    </row>
    <row r="42" spans="1:6" x14ac:dyDescent="0.25">
      <c r="A42" s="11" t="s">
        <v>47</v>
      </c>
      <c r="C42" s="11" t="s">
        <v>29</v>
      </c>
      <c r="D42" s="11" t="s">
        <v>43</v>
      </c>
      <c r="E42" s="11">
        <f t="shared" si="0"/>
        <v>0</v>
      </c>
    </row>
    <row r="43" spans="1:6" x14ac:dyDescent="0.25">
      <c r="A43" s="11" t="s">
        <v>146</v>
      </c>
      <c r="C43" s="11" t="s">
        <v>29</v>
      </c>
      <c r="D43" s="11" t="s">
        <v>148</v>
      </c>
      <c r="E43" s="11">
        <f t="shared" si="0"/>
        <v>0</v>
      </c>
    </row>
    <row r="45" spans="1:6" x14ac:dyDescent="0.25">
      <c r="A45" s="11" t="s">
        <v>135</v>
      </c>
      <c r="C45" s="11" t="s">
        <v>29</v>
      </c>
      <c r="D45" s="11" t="s">
        <v>49</v>
      </c>
      <c r="E45" s="11">
        <f t="shared" ref="E45:E66" si="1">IFERROR(INDEX($A$9:$AS$27, 15, MATCH(A45, $A$9:$BA$9, 0)),0)</f>
        <v>0</v>
      </c>
    </row>
    <row r="46" spans="1:6" x14ac:dyDescent="0.25">
      <c r="A46" s="11" t="s">
        <v>50</v>
      </c>
      <c r="C46" s="11" t="s">
        <v>31</v>
      </c>
      <c r="D46" s="11" t="s">
        <v>49</v>
      </c>
      <c r="E46" s="11">
        <f t="shared" si="1"/>
        <v>0</v>
      </c>
    </row>
    <row r="47" spans="1:6" x14ac:dyDescent="0.25">
      <c r="A47" s="11" t="s">
        <v>6</v>
      </c>
      <c r="C47" s="11">
        <v>0</v>
      </c>
      <c r="D47" s="11">
        <v>0</v>
      </c>
      <c r="E47" s="11">
        <f t="shared" si="1"/>
        <v>6527.08</v>
      </c>
    </row>
    <row r="48" spans="1:6" x14ac:dyDescent="0.25">
      <c r="A48" s="11" t="s">
        <v>7</v>
      </c>
      <c r="C48" s="11" t="s">
        <v>29</v>
      </c>
      <c r="D48" s="11" t="s">
        <v>51</v>
      </c>
      <c r="E48" s="11">
        <f t="shared" si="1"/>
        <v>3168.67</v>
      </c>
    </row>
    <row r="49" spans="1:5" x14ac:dyDescent="0.25">
      <c r="A49" s="11" t="s">
        <v>8</v>
      </c>
      <c r="C49" s="11" t="s">
        <v>29</v>
      </c>
      <c r="D49" s="11" t="s">
        <v>52</v>
      </c>
      <c r="E49" s="11">
        <f t="shared" si="1"/>
        <v>2206.4899999999998</v>
      </c>
    </row>
    <row r="50" spans="1:5" x14ac:dyDescent="0.25">
      <c r="A50" s="11" t="s">
        <v>9</v>
      </c>
      <c r="C50" s="11" t="s">
        <v>29</v>
      </c>
      <c r="D50" s="11" t="s">
        <v>53</v>
      </c>
      <c r="E50" s="11">
        <f t="shared" si="1"/>
        <v>716.06</v>
      </c>
    </row>
    <row r="51" spans="1:5" x14ac:dyDescent="0.25">
      <c r="A51" s="11" t="s">
        <v>10</v>
      </c>
      <c r="C51" s="11" t="s">
        <v>29</v>
      </c>
      <c r="D51" s="11" t="s">
        <v>53</v>
      </c>
      <c r="E51" s="11">
        <f t="shared" si="1"/>
        <v>0</v>
      </c>
    </row>
    <row r="52" spans="1:5" x14ac:dyDescent="0.25">
      <c r="A52" s="11" t="s">
        <v>11</v>
      </c>
      <c r="C52" s="11" t="s">
        <v>29</v>
      </c>
      <c r="D52" s="11" t="s">
        <v>54</v>
      </c>
      <c r="E52" s="11">
        <f t="shared" si="1"/>
        <v>213.52</v>
      </c>
    </row>
    <row r="53" spans="1:5" x14ac:dyDescent="0.25">
      <c r="A53" s="11" t="s">
        <v>12</v>
      </c>
      <c r="C53" s="11" t="s">
        <v>29</v>
      </c>
      <c r="D53" s="11" t="s">
        <v>55</v>
      </c>
      <c r="E53" s="11">
        <f t="shared" si="1"/>
        <v>222.34</v>
      </c>
    </row>
    <row r="54" spans="1:5" x14ac:dyDescent="0.25">
      <c r="A54" s="11" t="s">
        <v>13</v>
      </c>
      <c r="C54" s="11">
        <v>0</v>
      </c>
      <c r="D54" s="11">
        <v>0</v>
      </c>
      <c r="E54" s="11">
        <f t="shared" si="1"/>
        <v>4117.96</v>
      </c>
    </row>
    <row r="55" spans="1:5" x14ac:dyDescent="0.25">
      <c r="A55" s="11" t="s">
        <v>14</v>
      </c>
      <c r="C55" s="11" t="s">
        <v>31</v>
      </c>
      <c r="D55" s="11" t="s">
        <v>52</v>
      </c>
      <c r="E55" s="11">
        <f t="shared" si="1"/>
        <v>2206.4899999999998</v>
      </c>
    </row>
    <row r="56" spans="1:5" x14ac:dyDescent="0.25">
      <c r="A56" s="11" t="s">
        <v>15</v>
      </c>
      <c r="C56" s="11" t="s">
        <v>31</v>
      </c>
      <c r="D56" s="11" t="s">
        <v>53</v>
      </c>
      <c r="E56" s="11">
        <f t="shared" si="1"/>
        <v>716.06</v>
      </c>
    </row>
    <row r="57" spans="1:5" x14ac:dyDescent="0.25">
      <c r="A57" s="11" t="s">
        <v>16</v>
      </c>
      <c r="C57" s="11" t="s">
        <v>31</v>
      </c>
      <c r="D57" s="11" t="s">
        <v>56</v>
      </c>
      <c r="E57" s="11">
        <f t="shared" si="1"/>
        <v>769.27</v>
      </c>
    </row>
    <row r="58" spans="1:5" x14ac:dyDescent="0.25">
      <c r="A58" s="11" t="s">
        <v>17</v>
      </c>
      <c r="C58" s="11" t="s">
        <v>31</v>
      </c>
      <c r="D58" s="11" t="s">
        <v>57</v>
      </c>
      <c r="E58" s="11">
        <f t="shared" si="1"/>
        <v>10.130000000000001</v>
      </c>
    </row>
    <row r="59" spans="1:5" x14ac:dyDescent="0.25">
      <c r="A59" s="11" t="s">
        <v>98</v>
      </c>
      <c r="C59" s="11" t="s">
        <v>31</v>
      </c>
      <c r="D59" s="11" t="s">
        <v>56</v>
      </c>
      <c r="E59" s="11">
        <f t="shared" si="1"/>
        <v>0</v>
      </c>
    </row>
    <row r="60" spans="1:5" x14ac:dyDescent="0.25">
      <c r="A60" s="11" t="s">
        <v>99</v>
      </c>
      <c r="C60" s="11" t="s">
        <v>31</v>
      </c>
      <c r="D60" s="11" t="s">
        <v>57</v>
      </c>
      <c r="E60" s="11">
        <f t="shared" si="1"/>
        <v>0</v>
      </c>
    </row>
    <row r="61" spans="1:5" x14ac:dyDescent="0.25">
      <c r="A61" s="11" t="s">
        <v>18</v>
      </c>
      <c r="C61" s="11" t="s">
        <v>31</v>
      </c>
      <c r="D61" s="11" t="s">
        <v>54</v>
      </c>
      <c r="E61" s="11">
        <f t="shared" si="1"/>
        <v>416.01</v>
      </c>
    </row>
    <row r="62" spans="1:5" x14ac:dyDescent="0.25">
      <c r="A62" s="11" t="s">
        <v>19</v>
      </c>
      <c r="C62" s="11" t="s">
        <v>31</v>
      </c>
      <c r="D62" s="11" t="s">
        <v>55</v>
      </c>
      <c r="E62" s="11">
        <f t="shared" si="1"/>
        <v>0</v>
      </c>
    </row>
    <row r="63" spans="1:5" x14ac:dyDescent="0.25">
      <c r="A63" s="11" t="s">
        <v>21</v>
      </c>
      <c r="C63" s="11">
        <v>0</v>
      </c>
      <c r="D63" s="11">
        <v>0</v>
      </c>
      <c r="E63" s="11">
        <f t="shared" si="1"/>
        <v>39198.550000000003</v>
      </c>
    </row>
    <row r="64" spans="1:5" x14ac:dyDescent="0.25">
      <c r="A64" s="11" t="s">
        <v>20</v>
      </c>
      <c r="C64" s="11">
        <v>0</v>
      </c>
      <c r="D64" s="11" t="s">
        <v>22</v>
      </c>
      <c r="E64" s="11">
        <f t="shared" si="1"/>
        <v>0</v>
      </c>
    </row>
    <row r="65" spans="1:5" x14ac:dyDescent="0.25">
      <c r="A65" s="11" t="s">
        <v>23</v>
      </c>
      <c r="C65" s="11">
        <v>0</v>
      </c>
      <c r="D65" s="11">
        <v>0</v>
      </c>
      <c r="E65" s="11">
        <f t="shared" si="1"/>
        <v>0</v>
      </c>
    </row>
    <row r="66" spans="1:5" x14ac:dyDescent="0.25">
      <c r="A66" s="11" t="s">
        <v>24</v>
      </c>
      <c r="E66" s="11">
        <f t="shared" si="1"/>
        <v>0</v>
      </c>
    </row>
    <row r="67" spans="1:5" x14ac:dyDescent="0.25">
      <c r="A67" s="11" t="s">
        <v>25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AED17-31BA-427C-9AE6-060787781F09}">
  <sheetPr>
    <pageSetUpPr fitToPage="1"/>
  </sheetPr>
  <dimension ref="A1:S150"/>
  <sheetViews>
    <sheetView tabSelected="1" workbookViewId="0">
      <selection activeCell="C40" sqref="A1:C40"/>
    </sheetView>
  </sheetViews>
  <sheetFormatPr defaultRowHeight="15" x14ac:dyDescent="0.25"/>
  <cols>
    <col min="1" max="1" width="32.5703125" bestFit="1" customWidth="1"/>
    <col min="2" max="2" width="12" style="1" customWidth="1"/>
    <col min="4" max="4" width="12.7109375" bestFit="1" customWidth="1"/>
    <col min="5" max="5" width="10.5703125" bestFit="1" customWidth="1"/>
    <col min="6" max="6" width="6.85546875" customWidth="1"/>
    <col min="7" max="7" width="11.28515625" bestFit="1" customWidth="1"/>
    <col min="8" max="8" width="9.28515625" bestFit="1" customWidth="1"/>
    <col min="9" max="9" width="9.85546875" bestFit="1" customWidth="1"/>
    <col min="10" max="10" width="9.5703125" bestFit="1" customWidth="1"/>
    <col min="13" max="13" width="9.85546875" bestFit="1" customWidth="1"/>
    <col min="16" max="16" width="10.140625" bestFit="1" customWidth="1"/>
    <col min="18" max="18" width="59.28515625" bestFit="1" customWidth="1"/>
  </cols>
  <sheetData>
    <row r="1" spans="1:19" x14ac:dyDescent="0.25">
      <c r="A1" s="3" t="s">
        <v>133</v>
      </c>
      <c r="C1" s="11"/>
      <c r="D1" s="11"/>
      <c r="E1" s="11"/>
      <c r="F1" s="11"/>
      <c r="G1" s="11"/>
      <c r="H1" s="11"/>
      <c r="I1" s="11"/>
      <c r="J1" s="11"/>
    </row>
    <row r="2" spans="1:19" x14ac:dyDescent="0.25">
      <c r="A2" s="3" t="s">
        <v>58</v>
      </c>
      <c r="C2" s="11"/>
      <c r="D2" s="11"/>
      <c r="E2" s="11"/>
      <c r="F2" s="11"/>
      <c r="G2" s="11"/>
      <c r="H2" s="11"/>
      <c r="I2" s="11"/>
      <c r="J2" s="11"/>
      <c r="P2" t="s">
        <v>101</v>
      </c>
    </row>
    <row r="3" spans="1:19" x14ac:dyDescent="0.25">
      <c r="A3" s="6">
        <v>44652</v>
      </c>
      <c r="C3" s="11"/>
      <c r="D3" s="11"/>
      <c r="E3" s="11"/>
      <c r="F3" s="11"/>
      <c r="G3" s="11"/>
      <c r="H3" s="11"/>
      <c r="I3" s="11"/>
      <c r="J3" s="11"/>
      <c r="P3" s="17">
        <v>10671.59</v>
      </c>
      <c r="R3" t="s">
        <v>32</v>
      </c>
      <c r="S3" s="11" t="s">
        <v>71</v>
      </c>
    </row>
    <row r="4" spans="1:19" x14ac:dyDescent="0.25">
      <c r="A4" s="3"/>
      <c r="C4" s="11"/>
      <c r="D4" s="11"/>
      <c r="E4" s="11"/>
      <c r="F4" s="11"/>
      <c r="G4" s="11"/>
      <c r="H4" s="11"/>
      <c r="I4" s="11"/>
      <c r="J4" s="11"/>
      <c r="P4" s="17">
        <v>477.81</v>
      </c>
      <c r="R4" t="s">
        <v>34</v>
      </c>
      <c r="S4" s="16" t="s">
        <v>73</v>
      </c>
    </row>
    <row r="5" spans="1:19" x14ac:dyDescent="0.25">
      <c r="A5" s="4" t="s">
        <v>59</v>
      </c>
      <c r="C5" s="11"/>
      <c r="D5" s="4" t="s">
        <v>60</v>
      </c>
      <c r="E5" s="11"/>
      <c r="F5" s="11"/>
      <c r="G5" s="11"/>
      <c r="H5" s="11"/>
      <c r="I5" s="11"/>
      <c r="J5" s="11"/>
      <c r="P5" s="17">
        <f>SUM(P3:P4)</f>
        <v>11149.4</v>
      </c>
      <c r="R5" t="s">
        <v>4</v>
      </c>
      <c r="S5" s="11" t="s">
        <v>71</v>
      </c>
    </row>
    <row r="6" spans="1:19" x14ac:dyDescent="0.25">
      <c r="A6" s="11" t="s">
        <v>61</v>
      </c>
      <c r="B6" s="7">
        <f>SUMIF(Apr!$C$10:$C$110,'Report Page'!A6,Apr!$D$10:$D$110)</f>
        <v>0</v>
      </c>
      <c r="C6" s="11"/>
      <c r="D6" s="11"/>
      <c r="E6" s="11"/>
      <c r="F6" s="11"/>
      <c r="G6" s="11"/>
      <c r="H6" s="11"/>
      <c r="I6" s="11"/>
      <c r="J6" s="11"/>
      <c r="R6" t="s">
        <v>5</v>
      </c>
      <c r="S6" s="16" t="s">
        <v>73</v>
      </c>
    </row>
    <row r="7" spans="1:19" x14ac:dyDescent="0.25">
      <c r="A7" s="11" t="s">
        <v>62</v>
      </c>
      <c r="B7" s="7">
        <f>SUMIF(Apr!$C$10:$C$110,'Report Page'!A7,Apr!$D$10:$D$110)</f>
        <v>2471.6999999999998</v>
      </c>
      <c r="C7" s="11"/>
      <c r="D7" s="11"/>
      <c r="E7" s="11"/>
      <c r="F7" s="11"/>
      <c r="G7" s="11"/>
      <c r="H7" s="11"/>
      <c r="I7" s="11"/>
      <c r="J7" s="11"/>
      <c r="P7" s="17"/>
      <c r="R7" t="s">
        <v>144</v>
      </c>
      <c r="S7" s="11" t="s">
        <v>71</v>
      </c>
    </row>
    <row r="8" spans="1:19" x14ac:dyDescent="0.25">
      <c r="A8" s="11" t="s">
        <v>26</v>
      </c>
      <c r="B8" s="7">
        <f>SUMIF(Apr!$C$10:$C$110,'Report Page'!A8,Apr!$D$10:$D$110)</f>
        <v>8665.2999999999993</v>
      </c>
      <c r="C8" s="11"/>
      <c r="D8" s="11"/>
      <c r="E8" s="11"/>
      <c r="F8" s="11"/>
      <c r="G8" s="11"/>
      <c r="H8" s="11"/>
      <c r="I8" s="11"/>
      <c r="J8" s="11"/>
      <c r="R8" t="s">
        <v>145</v>
      </c>
      <c r="S8" s="16" t="s">
        <v>73</v>
      </c>
    </row>
    <row r="9" spans="1:19" x14ac:dyDescent="0.25">
      <c r="A9" s="11" t="s">
        <v>27</v>
      </c>
      <c r="B9" s="7">
        <f>SUMIF(Apr!$C$10:$C$110,'Report Page'!A9,Apr!$D$10:$D$110)</f>
        <v>7500</v>
      </c>
      <c r="C9" s="11"/>
      <c r="D9" s="11"/>
      <c r="E9" s="11"/>
      <c r="F9" s="11"/>
      <c r="G9" s="11"/>
      <c r="H9" s="11"/>
      <c r="I9" s="11"/>
      <c r="J9" s="11"/>
      <c r="R9" t="s">
        <v>38</v>
      </c>
      <c r="S9" s="11" t="s">
        <v>71</v>
      </c>
    </row>
    <row r="10" spans="1:19" x14ac:dyDescent="0.25">
      <c r="A10" s="11" t="s">
        <v>63</v>
      </c>
      <c r="B10" s="7">
        <f>SUMIF(Apr!$C$10:$C$110,'Report Page'!A10,Apr!$D$10:$D$110)</f>
        <v>5374.96</v>
      </c>
      <c r="C10" s="11"/>
      <c r="D10" s="11"/>
      <c r="E10" s="11"/>
      <c r="F10" s="11"/>
      <c r="G10" s="11"/>
      <c r="H10" s="11"/>
      <c r="I10" s="11"/>
      <c r="J10" s="11"/>
      <c r="R10" t="s">
        <v>39</v>
      </c>
      <c r="S10" s="16" t="s">
        <v>73</v>
      </c>
    </row>
    <row r="11" spans="1:19" x14ac:dyDescent="0.25">
      <c r="A11" s="11" t="s">
        <v>64</v>
      </c>
      <c r="B11" s="7">
        <f>SUMIF(Apr!$C$10:$C$110,'Report Page'!A11,Apr!$D$10:$D$110)</f>
        <v>7291.119999999999</v>
      </c>
      <c r="C11" s="11"/>
      <c r="D11" s="11"/>
      <c r="E11" s="11"/>
      <c r="F11" s="11"/>
      <c r="G11" s="11"/>
      <c r="H11" s="11"/>
      <c r="I11" s="11"/>
      <c r="J11" s="11"/>
      <c r="R11" t="s">
        <v>44</v>
      </c>
      <c r="S11" s="11" t="s">
        <v>71</v>
      </c>
    </row>
    <row r="12" spans="1:19" x14ac:dyDescent="0.25">
      <c r="A12" s="11" t="s">
        <v>65</v>
      </c>
      <c r="B12" s="7">
        <f>SUMIF(Apr!$C$10:$C$110,'Report Page'!A12,Apr!$D$10:$D$110)</f>
        <v>922.87</v>
      </c>
      <c r="C12" s="11"/>
      <c r="D12" s="11"/>
      <c r="E12" s="11"/>
      <c r="F12" s="11"/>
      <c r="G12" s="11"/>
      <c r="H12" s="11"/>
      <c r="I12" s="11"/>
      <c r="J12" s="11"/>
      <c r="R12" t="s">
        <v>45</v>
      </c>
      <c r="S12" s="16" t="s">
        <v>73</v>
      </c>
    </row>
    <row r="13" spans="1:19" x14ac:dyDescent="0.25">
      <c r="A13" s="11" t="s">
        <v>28</v>
      </c>
      <c r="B13" s="7">
        <f>SUMIF(Apr!$C$10:$C$110,'Report Page'!A13,Apr!$D$10:$D$110)</f>
        <v>18383.099999999999</v>
      </c>
      <c r="C13" s="11"/>
      <c r="D13" s="11"/>
      <c r="E13" s="11"/>
      <c r="F13" s="11"/>
      <c r="G13" s="11"/>
      <c r="H13" s="11"/>
      <c r="I13" s="11"/>
      <c r="J13" s="11"/>
      <c r="R13" t="s">
        <v>40</v>
      </c>
      <c r="S13" s="11" t="s">
        <v>71</v>
      </c>
    </row>
    <row r="14" spans="1:19" x14ac:dyDescent="0.25">
      <c r="A14" s="3" t="s">
        <v>66</v>
      </c>
      <c r="B14" s="18">
        <f>SUM(B6:B13)</f>
        <v>50609.049999999996</v>
      </c>
      <c r="C14" s="11"/>
      <c r="D14" s="5" t="s">
        <v>67</v>
      </c>
      <c r="E14" s="20">
        <f>+Apr!D23</f>
        <v>50609.05</v>
      </c>
      <c r="F14" s="11" t="s">
        <v>68</v>
      </c>
      <c r="G14" s="5">
        <f>B14-E14</f>
        <v>0</v>
      </c>
      <c r="H14" s="11"/>
      <c r="I14" s="11"/>
      <c r="J14" s="11"/>
      <c r="R14" t="s">
        <v>41</v>
      </c>
      <c r="S14" s="16" t="s">
        <v>73</v>
      </c>
    </row>
    <row r="15" spans="1:19" x14ac:dyDescent="0.25">
      <c r="A15" s="11"/>
      <c r="C15" s="11"/>
      <c r="D15" s="11"/>
      <c r="E15" s="11"/>
      <c r="F15" s="11"/>
      <c r="G15" s="11"/>
      <c r="H15" s="10"/>
      <c r="I15" s="10"/>
      <c r="J15" s="10"/>
      <c r="R15" t="s">
        <v>6</v>
      </c>
    </row>
    <row r="16" spans="1:19" x14ac:dyDescent="0.25">
      <c r="A16" s="4" t="s">
        <v>69</v>
      </c>
      <c r="C16" s="11"/>
      <c r="D16" s="10"/>
      <c r="E16" s="10"/>
      <c r="F16" s="11"/>
      <c r="G16" s="11"/>
      <c r="H16" s="10"/>
      <c r="I16" s="10"/>
      <c r="J16" s="10"/>
      <c r="R16" t="s">
        <v>7</v>
      </c>
    </row>
    <row r="17" spans="1:18" x14ac:dyDescent="0.25">
      <c r="A17" s="11" t="s">
        <v>33</v>
      </c>
      <c r="B17" s="1">
        <f>SUMIFS(Apr!$E$26:$E$67, Apr!$D$26:$D$67,'Report Page'!A17,Apr!$C$26:$C$67,"EE")</f>
        <v>3542.9</v>
      </c>
      <c r="C17" s="11"/>
      <c r="D17" s="10"/>
      <c r="E17" s="16"/>
      <c r="F17" s="11"/>
      <c r="G17" s="11"/>
      <c r="H17" s="10"/>
      <c r="I17" s="10"/>
      <c r="J17" s="10"/>
      <c r="K17" s="11"/>
      <c r="L17" s="11"/>
      <c r="M17" s="11"/>
      <c r="R17" t="s">
        <v>8</v>
      </c>
    </row>
    <row r="18" spans="1:18" x14ac:dyDescent="0.25">
      <c r="A18" s="11" t="s">
        <v>30</v>
      </c>
      <c r="B18" s="1">
        <f>SUMIFS(Apr!$E$26:$E$67, Apr!$D$26:$D$67,'Report Page'!A18,Apr!$C$26:$C$67,"EE")</f>
        <v>1226</v>
      </c>
      <c r="C18" s="11"/>
      <c r="D18" s="10"/>
      <c r="E18" s="16"/>
      <c r="F18" s="11"/>
      <c r="G18" s="11"/>
      <c r="H18" s="10"/>
      <c r="I18" s="10"/>
      <c r="J18" s="10"/>
      <c r="K18" s="11"/>
      <c r="L18" s="11"/>
      <c r="M18" s="11"/>
      <c r="R18" t="s">
        <v>9</v>
      </c>
    </row>
    <row r="19" spans="1:18" x14ac:dyDescent="0.25">
      <c r="A19" s="11" t="s">
        <v>36</v>
      </c>
      <c r="B19" s="1">
        <f>SUMIFS(Apr!$E$26:$E$67, Apr!$D$26:$D$67,'Report Page'!A19,Apr!$C$26:$C$67,"EE")</f>
        <v>114.52</v>
      </c>
      <c r="C19" s="11"/>
      <c r="D19" s="10"/>
      <c r="E19" s="16"/>
      <c r="F19" s="11"/>
      <c r="G19" s="11"/>
      <c r="H19" s="10"/>
      <c r="I19" s="10"/>
      <c r="J19" s="10"/>
      <c r="K19" s="11"/>
      <c r="L19" s="11"/>
      <c r="M19" s="11"/>
      <c r="R19" t="s">
        <v>10</v>
      </c>
    </row>
    <row r="20" spans="1:18" x14ac:dyDescent="0.25">
      <c r="A20" s="11" t="s">
        <v>43</v>
      </c>
      <c r="B20" s="1">
        <f>SUMIFS(Apr!$E$26:$E$67, Apr!$D$26:$D$67,'Report Page'!A20,Apr!$C$26:$C$67,"EE")</f>
        <v>0</v>
      </c>
      <c r="C20" s="11"/>
      <c r="D20" s="10"/>
      <c r="E20" s="10"/>
      <c r="F20" s="11"/>
      <c r="G20" s="11"/>
      <c r="H20" s="10"/>
      <c r="I20" s="10"/>
      <c r="J20" s="10"/>
      <c r="K20" s="11"/>
      <c r="L20" s="11"/>
      <c r="M20" s="5"/>
      <c r="R20" t="s">
        <v>11</v>
      </c>
    </row>
    <row r="21" spans="1:18" x14ac:dyDescent="0.25">
      <c r="A21" s="11" t="s">
        <v>51</v>
      </c>
      <c r="B21" s="1">
        <f>SUMIFS(Apr!$E$26:$E$67, Apr!$D$26:$D$67,'Report Page'!A21,Apr!$C$26:$C$67,"EE")</f>
        <v>3168.67</v>
      </c>
      <c r="C21" s="11"/>
      <c r="D21" s="16"/>
      <c r="E21" s="16"/>
      <c r="F21" s="11"/>
      <c r="G21" s="11"/>
      <c r="H21" s="10"/>
      <c r="I21" s="10"/>
      <c r="J21" s="10"/>
      <c r="K21" s="11"/>
      <c r="L21" s="11"/>
      <c r="M21" s="11"/>
      <c r="R21" t="s">
        <v>12</v>
      </c>
    </row>
    <row r="22" spans="1:18" x14ac:dyDescent="0.25">
      <c r="A22" s="11" t="s">
        <v>52</v>
      </c>
      <c r="B22" s="1">
        <f>SUMIFS(Apr!$E$26:$E$67, Apr!$D$26:$D$67,'Report Page'!A22,Apr!$C$26:$C$67,"EE")</f>
        <v>2206.4899999999998</v>
      </c>
      <c r="C22" s="11"/>
      <c r="D22" s="16"/>
      <c r="E22" s="10"/>
      <c r="F22" s="11"/>
      <c r="G22" s="11"/>
      <c r="H22" s="10"/>
      <c r="I22" s="10"/>
      <c r="J22" s="10"/>
      <c r="K22" s="11"/>
      <c r="L22" s="11"/>
      <c r="M22" s="11"/>
    </row>
    <row r="23" spans="1:18" x14ac:dyDescent="0.25">
      <c r="A23" s="11" t="s">
        <v>53</v>
      </c>
      <c r="B23" s="1">
        <f>SUMIFS(Apr!$E$26:$E$67, Apr!$D$26:$D$67,'Report Page'!A23,Apr!$C$26:$C$67,"EE")</f>
        <v>716.06</v>
      </c>
      <c r="C23" s="11"/>
      <c r="D23" s="16"/>
      <c r="E23" s="10"/>
      <c r="F23" s="11"/>
      <c r="G23" s="11"/>
      <c r="H23" s="10"/>
      <c r="I23" s="10"/>
      <c r="J23" s="10"/>
      <c r="K23" s="11"/>
      <c r="L23" s="11"/>
      <c r="M23" s="11"/>
    </row>
    <row r="24" spans="1:18" x14ac:dyDescent="0.25">
      <c r="A24" s="11" t="s">
        <v>148</v>
      </c>
      <c r="B24" s="1">
        <f>SUMIFS(Apr!$E$26:$E$67, Apr!$D$26:$D$67,'Report Page'!A24,Apr!$C$26:$C$67,"EE")</f>
        <v>0</v>
      </c>
      <c r="C24" s="11"/>
      <c r="D24" s="10"/>
      <c r="E24" s="16"/>
      <c r="F24" s="11"/>
      <c r="G24" s="11"/>
      <c r="H24" s="10"/>
      <c r="I24" s="10"/>
      <c r="J24" s="10"/>
      <c r="K24" s="11"/>
      <c r="L24" s="11"/>
      <c r="M24" s="11"/>
    </row>
    <row r="25" spans="1:18" x14ac:dyDescent="0.25">
      <c r="A25" s="11" t="s">
        <v>54</v>
      </c>
      <c r="B25" s="1">
        <f>SUMIFS(Apr!$E$26:$E$67, Apr!$D$26:$D$67,'Report Page'!A25,Apr!$C$26:$C$67,"EE")</f>
        <v>213.52</v>
      </c>
      <c r="C25" s="11"/>
      <c r="D25" s="11" t="s">
        <v>70</v>
      </c>
      <c r="E25" s="12">
        <f>+Apr!Q23</f>
        <v>6527.08</v>
      </c>
      <c r="F25" s="11"/>
      <c r="G25" s="11"/>
      <c r="H25" s="10"/>
      <c r="I25" s="10"/>
      <c r="J25" s="10"/>
      <c r="K25" s="11"/>
      <c r="L25" s="11"/>
      <c r="M25" s="5"/>
    </row>
    <row r="26" spans="1:18" x14ac:dyDescent="0.25">
      <c r="A26" s="11" t="s">
        <v>55</v>
      </c>
      <c r="B26" s="1">
        <f>SUMIFS(Apr!$E$26:$E$67, Apr!$D$26:$D$67,'Report Page'!A26,Apr!$C$26:$C$67,"EE")</f>
        <v>222.34</v>
      </c>
      <c r="C26" s="11"/>
      <c r="D26" s="11" t="s">
        <v>71</v>
      </c>
      <c r="E26" s="12">
        <f>SUMIF(Apr!8:8,'Report Page'!D26,Apr!23:23)</f>
        <v>4883.42</v>
      </c>
      <c r="F26" s="11"/>
      <c r="G26" s="11"/>
      <c r="H26" s="10"/>
      <c r="I26" s="10"/>
      <c r="J26" s="10"/>
      <c r="K26" s="11"/>
      <c r="L26" s="11"/>
      <c r="M26" s="5"/>
    </row>
    <row r="27" spans="1:18" x14ac:dyDescent="0.25">
      <c r="A27" s="3" t="s">
        <v>66</v>
      </c>
      <c r="B27" s="2">
        <f>SUM(B17:B26)</f>
        <v>11410.5</v>
      </c>
      <c r="C27" s="11"/>
      <c r="D27" s="11" t="s">
        <v>66</v>
      </c>
      <c r="E27" s="5">
        <f>E25+E26</f>
        <v>11410.5</v>
      </c>
      <c r="F27" s="11" t="s">
        <v>68</v>
      </c>
      <c r="G27" s="5">
        <f>B27-E27</f>
        <v>0</v>
      </c>
      <c r="H27" s="11"/>
      <c r="I27" s="11"/>
      <c r="J27" s="11"/>
      <c r="K27" s="11"/>
      <c r="L27" s="11"/>
      <c r="M27" s="11"/>
    </row>
    <row r="28" spans="1:18" x14ac:dyDescent="0.25">
      <c r="A28" s="11"/>
      <c r="C28" s="11"/>
      <c r="D28" s="16"/>
      <c r="E28" s="16"/>
      <c r="F28" s="11"/>
      <c r="G28" s="11"/>
      <c r="H28" s="11"/>
      <c r="I28" s="11"/>
      <c r="J28" s="11"/>
      <c r="K28" s="11"/>
      <c r="L28" s="11"/>
      <c r="M28" s="11"/>
    </row>
    <row r="29" spans="1:18" x14ac:dyDescent="0.25">
      <c r="A29" s="4" t="s">
        <v>72</v>
      </c>
      <c r="C29" s="11"/>
      <c r="D29" s="10"/>
      <c r="E29" s="10"/>
      <c r="F29" s="11"/>
      <c r="G29" s="5"/>
      <c r="H29" s="10"/>
      <c r="I29" s="10"/>
      <c r="J29" s="15"/>
      <c r="K29" s="11"/>
      <c r="L29" s="11"/>
      <c r="M29" s="11"/>
    </row>
    <row r="30" spans="1:18" x14ac:dyDescent="0.25">
      <c r="A30" s="11" t="s">
        <v>33</v>
      </c>
      <c r="B30" s="1">
        <f>SUMIFS(Apr!$E$26:$E$67, Apr!$D$26:$D$67,'Report Page'!A30,Apr!$C$26:$C$67,"ER")</f>
        <v>6654.31</v>
      </c>
      <c r="C30" s="11"/>
      <c r="D30" s="10"/>
      <c r="E30" s="10"/>
      <c r="F30" s="11"/>
      <c r="G30" s="11"/>
      <c r="H30" s="10"/>
      <c r="I30" s="10"/>
      <c r="J30" s="15"/>
      <c r="K30" s="11"/>
      <c r="L30" s="11"/>
      <c r="M30" s="11"/>
    </row>
    <row r="31" spans="1:18" x14ac:dyDescent="0.25">
      <c r="A31" s="11" t="s">
        <v>30</v>
      </c>
      <c r="B31" s="1">
        <f>SUMIFS(Apr!$E$26:$E$67, Apr!$D$26:$D$67,'Report Page'!A31,Apr!$C$26:$C$67,"ER")</f>
        <v>10648</v>
      </c>
      <c r="C31" s="11"/>
      <c r="D31" s="10"/>
      <c r="E31" s="10"/>
      <c r="F31" s="11"/>
      <c r="G31" s="11"/>
      <c r="H31" s="10"/>
      <c r="I31" s="10"/>
      <c r="J31" s="15"/>
      <c r="K31" s="11"/>
      <c r="L31" s="11"/>
      <c r="M31" s="11"/>
    </row>
    <row r="32" spans="1:18" x14ac:dyDescent="0.25">
      <c r="A32" s="11" t="s">
        <v>52</v>
      </c>
      <c r="B32" s="1">
        <f>SUMIFS(Apr!$E$26:$E$67, Apr!$D$26:$D$67,'Report Page'!A32,Apr!$C$26:$C$67,"ER")</f>
        <v>2206.4899999999998</v>
      </c>
      <c r="C32" s="11"/>
      <c r="D32" s="10"/>
      <c r="E32" s="10"/>
      <c r="F32" s="11"/>
      <c r="G32" s="11"/>
      <c r="H32" s="10"/>
      <c r="I32" s="10"/>
      <c r="J32" s="15"/>
      <c r="K32" s="11"/>
      <c r="L32" s="11"/>
      <c r="M32" s="11"/>
    </row>
    <row r="33" spans="1:10" x14ac:dyDescent="0.25">
      <c r="A33" s="11" t="s">
        <v>53</v>
      </c>
      <c r="B33" s="1">
        <f>SUMIFS(Apr!$E$26:$E$67, Apr!$D$26:$D$67,'Report Page'!A33,Apr!$C$26:$C$67,"ER")</f>
        <v>716.06</v>
      </c>
      <c r="C33" s="11"/>
      <c r="D33" s="10"/>
      <c r="E33" s="10"/>
      <c r="F33" s="11"/>
      <c r="G33" s="11"/>
      <c r="H33" s="10"/>
      <c r="I33" s="10"/>
      <c r="J33" s="10"/>
    </row>
    <row r="34" spans="1:10" x14ac:dyDescent="0.25">
      <c r="A34" s="11" t="s">
        <v>56</v>
      </c>
      <c r="B34" s="1">
        <f>SUMIFS(Apr!$E$26:$E$67, Apr!$D$26:$D$67,'Report Page'!A34,Apr!$C$26:$C$67,"ER")</f>
        <v>769.27</v>
      </c>
      <c r="C34" s="11"/>
      <c r="D34" s="10"/>
      <c r="E34" s="10"/>
      <c r="F34" s="11"/>
      <c r="G34" s="11"/>
      <c r="H34" s="10"/>
      <c r="I34" s="10"/>
      <c r="J34" s="10"/>
    </row>
    <row r="35" spans="1:10" x14ac:dyDescent="0.25">
      <c r="A35" s="11" t="s">
        <v>57</v>
      </c>
      <c r="B35" s="1">
        <f>SUMIFS(Apr!$E$26:$E$67, Apr!$D$26:$D$67,'Report Page'!A35,Apr!$C$26:$C$67,"ER")</f>
        <v>10.130000000000001</v>
      </c>
      <c r="C35" s="11"/>
      <c r="D35" s="10"/>
      <c r="E35" s="10"/>
      <c r="F35" s="11"/>
      <c r="G35" s="11"/>
      <c r="H35" s="10"/>
      <c r="I35" s="10"/>
      <c r="J35" s="10"/>
    </row>
    <row r="36" spans="1:10" x14ac:dyDescent="0.25">
      <c r="A36" s="11" t="s">
        <v>55</v>
      </c>
      <c r="B36" s="1">
        <f>SUMIFS(Apr!$E$26:$E$67, Apr!$D$26:$D$67,'Report Page'!A36,Apr!$C$26:$C$67,"ER")</f>
        <v>0</v>
      </c>
      <c r="C36" s="11"/>
      <c r="D36" s="16" t="s">
        <v>73</v>
      </c>
      <c r="E36" s="12">
        <f>SUMIF(Apr!8:8,'Report Page'!D36,Apr!23:23)</f>
        <v>17302.309999999998</v>
      </c>
      <c r="F36" s="11"/>
      <c r="G36" s="11"/>
      <c r="H36" s="10"/>
      <c r="I36" s="10"/>
      <c r="J36" s="10"/>
    </row>
    <row r="37" spans="1:10" x14ac:dyDescent="0.25">
      <c r="A37" s="11" t="s">
        <v>54</v>
      </c>
      <c r="B37" s="1">
        <f>SUMIFS(Apr!$E$26:$E$67, Apr!$D$26:$D$67,'Report Page'!A37,Apr!$C$26:$C$67,"ER")</f>
        <v>416.01</v>
      </c>
      <c r="C37" s="11"/>
      <c r="D37" s="16" t="s">
        <v>74</v>
      </c>
      <c r="E37" s="12">
        <f>+Apr!X23</f>
        <v>4117.96</v>
      </c>
      <c r="F37" s="11"/>
      <c r="G37" s="11"/>
      <c r="H37" s="11"/>
      <c r="I37" s="11"/>
      <c r="J37" s="11"/>
    </row>
    <row r="38" spans="1:10" x14ac:dyDescent="0.25">
      <c r="A38" s="3" t="s">
        <v>66</v>
      </c>
      <c r="B38" s="2">
        <f>SUM(B30:B37)</f>
        <v>21420.270000000004</v>
      </c>
      <c r="C38" s="11"/>
      <c r="D38" s="16" t="s">
        <v>66</v>
      </c>
      <c r="E38" s="16">
        <f>SUM(E36:E37)</f>
        <v>21420.269999999997</v>
      </c>
      <c r="F38" s="11" t="s">
        <v>68</v>
      </c>
      <c r="G38" s="5">
        <f>B38-E38</f>
        <v>0</v>
      </c>
      <c r="H38" s="11"/>
      <c r="I38" s="11"/>
      <c r="J38" s="11"/>
    </row>
    <row r="39" spans="1:10" x14ac:dyDescent="0.25">
      <c r="A39" s="11"/>
      <c r="C39" s="11"/>
      <c r="D39" s="10"/>
      <c r="E39" s="10"/>
      <c r="F39" s="11"/>
      <c r="G39" s="11"/>
      <c r="H39" s="11"/>
      <c r="I39" s="11"/>
      <c r="J39" s="11"/>
    </row>
    <row r="40" spans="1:10" ht="17.25" x14ac:dyDescent="0.4">
      <c r="A40" s="3" t="s">
        <v>75</v>
      </c>
      <c r="B40" s="8">
        <f>B14-B27</f>
        <v>39198.549999999996</v>
      </c>
      <c r="C40" s="11"/>
      <c r="D40" s="16"/>
      <c r="E40" s="10"/>
      <c r="F40" s="11"/>
      <c r="G40" s="11"/>
      <c r="H40" s="11"/>
      <c r="I40" s="11"/>
      <c r="J40" s="11"/>
    </row>
    <row r="45" spans="1:10" x14ac:dyDescent="0.25">
      <c r="A45" s="13" t="s">
        <v>28</v>
      </c>
      <c r="B45" s="14" t="s">
        <v>28</v>
      </c>
      <c r="C45" s="11"/>
      <c r="D45" s="11"/>
      <c r="E45" s="11"/>
      <c r="F45" s="11"/>
      <c r="G45" s="11"/>
      <c r="H45" s="11"/>
      <c r="I45" s="11"/>
      <c r="J45" s="11"/>
    </row>
    <row r="46" spans="1:10" x14ac:dyDescent="0.25">
      <c r="A46" s="13" t="s">
        <v>61</v>
      </c>
      <c r="B46" s="14" t="s">
        <v>61</v>
      </c>
      <c r="C46" s="11"/>
      <c r="D46" s="11"/>
      <c r="E46" s="11"/>
      <c r="F46" s="11"/>
      <c r="G46" s="11"/>
      <c r="H46" s="11"/>
      <c r="I46" s="11"/>
      <c r="J46" s="11"/>
    </row>
    <row r="47" spans="1:10" x14ac:dyDescent="0.25">
      <c r="A47" s="13" t="s">
        <v>76</v>
      </c>
      <c r="B47" s="14" t="s">
        <v>63</v>
      </c>
      <c r="C47" s="11"/>
      <c r="D47" s="11"/>
      <c r="E47" s="11"/>
      <c r="F47" s="11"/>
      <c r="G47" s="11"/>
      <c r="H47" s="11"/>
      <c r="I47" s="11"/>
      <c r="J47" s="11"/>
    </row>
    <row r="48" spans="1:10" x14ac:dyDescent="0.25">
      <c r="A48" s="13" t="s">
        <v>77</v>
      </c>
      <c r="B48" s="14" t="s">
        <v>64</v>
      </c>
      <c r="C48" s="11"/>
      <c r="D48" s="11"/>
      <c r="E48" s="11"/>
      <c r="F48" s="11"/>
      <c r="G48" s="11"/>
      <c r="H48" s="11"/>
      <c r="I48" s="11"/>
      <c r="J48" s="11"/>
    </row>
    <row r="49" spans="1:2" x14ac:dyDescent="0.25">
      <c r="A49" s="13" t="s">
        <v>78</v>
      </c>
      <c r="B49" s="14" t="s">
        <v>64</v>
      </c>
    </row>
    <row r="50" spans="1:2" x14ac:dyDescent="0.25">
      <c r="A50" s="13" t="s">
        <v>79</v>
      </c>
      <c r="B50" s="14" t="s">
        <v>27</v>
      </c>
    </row>
    <row r="51" spans="1:2" x14ac:dyDescent="0.25">
      <c r="A51" s="13" t="s">
        <v>80</v>
      </c>
      <c r="B51" s="14" t="s">
        <v>26</v>
      </c>
    </row>
    <row r="52" spans="1:2" x14ac:dyDescent="0.25">
      <c r="A52" s="13" t="s">
        <v>81</v>
      </c>
      <c r="B52" s="14" t="s">
        <v>26</v>
      </c>
    </row>
    <row r="53" spans="1:2" x14ac:dyDescent="0.25">
      <c r="A53" s="13" t="s">
        <v>82</v>
      </c>
      <c r="B53" s="14" t="s">
        <v>26</v>
      </c>
    </row>
    <row r="54" spans="1:2" x14ac:dyDescent="0.25">
      <c r="A54" s="13" t="s">
        <v>83</v>
      </c>
      <c r="B54" s="14" t="s">
        <v>27</v>
      </c>
    </row>
    <row r="55" spans="1:2" x14ac:dyDescent="0.25">
      <c r="A55" s="13" t="s">
        <v>84</v>
      </c>
      <c r="B55" s="14" t="s">
        <v>26</v>
      </c>
    </row>
    <row r="56" spans="1:2" x14ac:dyDescent="0.25">
      <c r="A56" s="13" t="s">
        <v>85</v>
      </c>
      <c r="B56" s="14" t="s">
        <v>61</v>
      </c>
    </row>
    <row r="57" spans="1:2" x14ac:dyDescent="0.25">
      <c r="A57" s="13" t="s">
        <v>65</v>
      </c>
      <c r="B57" s="13" t="s">
        <v>65</v>
      </c>
    </row>
    <row r="58" spans="1:2" x14ac:dyDescent="0.25">
      <c r="A58" s="13" t="s">
        <v>86</v>
      </c>
      <c r="B58" s="13" t="s">
        <v>86</v>
      </c>
    </row>
    <row r="59" spans="1:2" x14ac:dyDescent="0.25">
      <c r="A59" s="13" t="s">
        <v>87</v>
      </c>
      <c r="B59" s="14" t="s">
        <v>62</v>
      </c>
    </row>
    <row r="60" spans="1:2" x14ac:dyDescent="0.25">
      <c r="A60" s="13" t="s">
        <v>88</v>
      </c>
      <c r="B60" s="14" t="s">
        <v>27</v>
      </c>
    </row>
    <row r="61" spans="1:2" x14ac:dyDescent="0.25">
      <c r="A61" s="13" t="s">
        <v>89</v>
      </c>
      <c r="B61" s="14" t="s">
        <v>27</v>
      </c>
    </row>
    <row r="62" spans="1:2" x14ac:dyDescent="0.25">
      <c r="A62" s="13" t="s">
        <v>90</v>
      </c>
      <c r="B62" s="14" t="s">
        <v>26</v>
      </c>
    </row>
    <row r="63" spans="1:2" x14ac:dyDescent="0.25">
      <c r="A63" s="13" t="s">
        <v>91</v>
      </c>
      <c r="B63" s="14" t="s">
        <v>62</v>
      </c>
    </row>
    <row r="64" spans="1:2" x14ac:dyDescent="0.25">
      <c r="A64" s="13" t="s">
        <v>92</v>
      </c>
      <c r="B64" s="14" t="s">
        <v>27</v>
      </c>
    </row>
    <row r="65" spans="1:2" x14ac:dyDescent="0.25">
      <c r="A65" s="13" t="s">
        <v>93</v>
      </c>
      <c r="B65" s="14" t="s">
        <v>63</v>
      </c>
    </row>
    <row r="66" spans="1:2" x14ac:dyDescent="0.25">
      <c r="A66" s="13" t="s">
        <v>94</v>
      </c>
      <c r="B66" s="14" t="s">
        <v>64</v>
      </c>
    </row>
    <row r="67" spans="1:2" x14ac:dyDescent="0.25">
      <c r="A67" s="13" t="s">
        <v>95</v>
      </c>
      <c r="B67" s="14" t="s">
        <v>26</v>
      </c>
    </row>
    <row r="71" spans="1:2" x14ac:dyDescent="0.25">
      <c r="A71" s="1" t="s">
        <v>61</v>
      </c>
    </row>
    <row r="72" spans="1:2" x14ac:dyDescent="0.25">
      <c r="A72" s="1" t="s">
        <v>62</v>
      </c>
    </row>
    <row r="73" spans="1:2" x14ac:dyDescent="0.25">
      <c r="A73" s="1" t="s">
        <v>26</v>
      </c>
    </row>
    <row r="74" spans="1:2" x14ac:dyDescent="0.25">
      <c r="A74" s="1" t="s">
        <v>27</v>
      </c>
    </row>
    <row r="75" spans="1:2" x14ac:dyDescent="0.25">
      <c r="A75" s="1" t="s">
        <v>63</v>
      </c>
    </row>
    <row r="76" spans="1:2" x14ac:dyDescent="0.25">
      <c r="A76" s="1" t="s">
        <v>64</v>
      </c>
    </row>
    <row r="77" spans="1:2" x14ac:dyDescent="0.25">
      <c r="A77" s="11" t="s">
        <v>65</v>
      </c>
    </row>
    <row r="78" spans="1:2" x14ac:dyDescent="0.25">
      <c r="A78" s="11" t="s">
        <v>86</v>
      </c>
    </row>
    <row r="79" spans="1:2" x14ac:dyDescent="0.25">
      <c r="A79" s="1" t="s">
        <v>28</v>
      </c>
    </row>
    <row r="95" spans="2:2" x14ac:dyDescent="0.25">
      <c r="B95" s="11"/>
    </row>
    <row r="96" spans="2:2" x14ac:dyDescent="0.25">
      <c r="B96" s="11"/>
    </row>
    <row r="97" spans="2:2" x14ac:dyDescent="0.25">
      <c r="B97" s="11"/>
    </row>
    <row r="98" spans="2:2" x14ac:dyDescent="0.25">
      <c r="B98" s="11"/>
    </row>
    <row r="99" spans="2:2" x14ac:dyDescent="0.25">
      <c r="B99" s="11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  <row r="109" spans="2:2" x14ac:dyDescent="0.25">
      <c r="B109" s="11"/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  <row r="120" spans="2:2" x14ac:dyDescent="0.25">
      <c r="B120" s="11"/>
    </row>
    <row r="121" spans="2:2" x14ac:dyDescent="0.25">
      <c r="B121" s="11"/>
    </row>
    <row r="122" spans="2:2" x14ac:dyDescent="0.25">
      <c r="B122" s="11"/>
    </row>
    <row r="123" spans="2:2" x14ac:dyDescent="0.25">
      <c r="B123" s="11"/>
    </row>
    <row r="124" spans="2:2" x14ac:dyDescent="0.25">
      <c r="B124" s="11"/>
    </row>
    <row r="125" spans="2:2" x14ac:dyDescent="0.25">
      <c r="B125" s="11"/>
    </row>
    <row r="126" spans="2:2" x14ac:dyDescent="0.25">
      <c r="B126" s="11"/>
    </row>
    <row r="127" spans="2:2" x14ac:dyDescent="0.25">
      <c r="B127" s="11"/>
    </row>
    <row r="128" spans="2:2" x14ac:dyDescent="0.25">
      <c r="B128" s="11"/>
    </row>
    <row r="129" spans="2:2" x14ac:dyDescent="0.25">
      <c r="B129" s="11"/>
    </row>
    <row r="130" spans="2:2" x14ac:dyDescent="0.25">
      <c r="B130" s="11"/>
    </row>
    <row r="131" spans="2:2" x14ac:dyDescent="0.25">
      <c r="B131" s="11"/>
    </row>
    <row r="132" spans="2:2" x14ac:dyDescent="0.25">
      <c r="B132" s="11"/>
    </row>
    <row r="133" spans="2:2" x14ac:dyDescent="0.25">
      <c r="B133" s="11"/>
    </row>
    <row r="134" spans="2:2" x14ac:dyDescent="0.25">
      <c r="B134" s="11"/>
    </row>
    <row r="135" spans="2:2" x14ac:dyDescent="0.25">
      <c r="B135" s="11"/>
    </row>
    <row r="136" spans="2:2" x14ac:dyDescent="0.25">
      <c r="B136" s="11"/>
    </row>
    <row r="137" spans="2:2" x14ac:dyDescent="0.25">
      <c r="B137" s="11"/>
    </row>
    <row r="138" spans="2:2" x14ac:dyDescent="0.25">
      <c r="B138" s="11"/>
    </row>
    <row r="139" spans="2:2" x14ac:dyDescent="0.25">
      <c r="B139" s="11"/>
    </row>
    <row r="140" spans="2:2" x14ac:dyDescent="0.25">
      <c r="B140" s="11"/>
    </row>
    <row r="141" spans="2:2" x14ac:dyDescent="0.25">
      <c r="B141" s="11"/>
    </row>
    <row r="142" spans="2:2" x14ac:dyDescent="0.25">
      <c r="B142" s="11"/>
    </row>
    <row r="143" spans="2:2" x14ac:dyDescent="0.25">
      <c r="B143" s="11"/>
    </row>
    <row r="144" spans="2:2" x14ac:dyDescent="0.25">
      <c r="B144" s="11"/>
    </row>
    <row r="145" spans="2:2" x14ac:dyDescent="0.25">
      <c r="B145" s="11"/>
    </row>
    <row r="146" spans="2:2" x14ac:dyDescent="0.25">
      <c r="B146" s="11"/>
    </row>
    <row r="147" spans="2:2" x14ac:dyDescent="0.25">
      <c r="B147" s="11"/>
    </row>
    <row r="148" spans="2:2" x14ac:dyDescent="0.25">
      <c r="B148" s="11"/>
    </row>
    <row r="149" spans="2:2" x14ac:dyDescent="0.25">
      <c r="B149" s="11"/>
    </row>
    <row r="150" spans="2:2" x14ac:dyDescent="0.25">
      <c r="B150" s="11"/>
    </row>
  </sheetData>
  <printOptions horizontalCentered="1"/>
  <pageMargins left="0.7" right="0.7" top="0.75" bottom="0.75" header="0.3" footer="0.3"/>
  <pageSetup scale="50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Sept</vt:lpstr>
      <vt:lpstr>Oct</vt:lpstr>
      <vt:lpstr>Nov</vt:lpstr>
      <vt:lpstr>Dec</vt:lpstr>
      <vt:lpstr>Jan</vt:lpstr>
      <vt:lpstr>Feb</vt:lpstr>
      <vt:lpstr>Mar</vt:lpstr>
      <vt:lpstr>Apr</vt:lpstr>
      <vt:lpstr>Report Page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Bill Kiolbasa</dc:creator>
  <cp:keywords/>
  <dc:description/>
  <cp:lastModifiedBy>mpaolini p</cp:lastModifiedBy>
  <cp:revision/>
  <cp:lastPrinted>2022-02-17T00:56:40Z</cp:lastPrinted>
  <dcterms:created xsi:type="dcterms:W3CDTF">2020-10-19T17:38:13Z</dcterms:created>
  <dcterms:modified xsi:type="dcterms:W3CDTF">2022-05-16T22:34:26Z</dcterms:modified>
  <cp:category/>
  <cp:contentStatus/>
</cp:coreProperties>
</file>