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100 AR" sheetId="1" r:id="rId4"/>
    <sheet state="visible" name="1110 Undeposited Funds" sheetId="2" r:id="rId5"/>
    <sheet state="visible" name="1150 Prepaids" sheetId="3" r:id="rId6"/>
    <sheet state="visible" name="Fixed Assets" sheetId="4" r:id="rId7"/>
    <sheet state="visible" name="1510 Facilities in Progress" sheetId="5" r:id="rId8"/>
    <sheet state="visible" name="2100 AP" sheetId="6" r:id="rId9"/>
    <sheet state="visible" name="2101 Accrued AP &amp; Payroll" sheetId="7" r:id="rId10"/>
    <sheet state="visible" name="2155 - DRS" sheetId="8" r:id="rId11"/>
    <sheet state="visible" name="2156 SEBB" sheetId="9" r:id="rId12"/>
    <sheet state="visible" name="2157 HSAFSADCAP" sheetId="10" r:id="rId13"/>
    <sheet state="visible" name="2158 LTD" sheetId="11" r:id="rId14"/>
    <sheet state="visible" name="2171 Use Tax Payable" sheetId="12" r:id="rId15"/>
    <sheet state="visible" name="2180 Refundable Advs" sheetId="13" r:id="rId16"/>
    <sheet state="visible" name="2202 Loan Payable - short-term" sheetId="14" r:id="rId17"/>
    <sheet state="visible" name="2501 Construction Loan" sheetId="15" r:id="rId18"/>
    <sheet state="visible" name="2999 Restricted NA" sheetId="16" r:id="rId19"/>
  </sheets>
  <definedNames/>
  <calcPr/>
</workbook>
</file>

<file path=xl/sharedStrings.xml><?xml version="1.0" encoding="utf-8"?>
<sst xmlns="http://schemas.openxmlformats.org/spreadsheetml/2006/main" count="899" uniqueCount="230">
  <si>
    <t>Pullman Community Montessori</t>
  </si>
  <si>
    <t>1100 Accounts Receivable</t>
  </si>
  <si>
    <t>Debit</t>
  </si>
  <si>
    <t>Credit</t>
  </si>
  <si>
    <t>Balance</t>
  </si>
  <si>
    <t>WA Charters CSP</t>
  </si>
  <si>
    <t>WA Charters COVID grant</t>
  </si>
  <si>
    <t>WA Charters Planning Year grant</t>
  </si>
  <si>
    <t>WA Charters Implementation grant</t>
  </si>
  <si>
    <t>Raza CSP bridge loan</t>
  </si>
  <si>
    <t>Erika Horino - repay stipend (net)</t>
  </si>
  <si>
    <t>Gusto - EE/ER taxes due back for Erika stipend</t>
  </si>
  <si>
    <t>Total</t>
  </si>
  <si>
    <t>Per GL</t>
  </si>
  <si>
    <t>Variance</t>
  </si>
  <si>
    <t>YEAR-END</t>
  </si>
  <si>
    <t>1110 Undeposited Funds</t>
  </si>
  <si>
    <t>Stripe donation 12/30 transferred to bank Jan</t>
  </si>
  <si>
    <t>1150 Prepaids &amp; Other Assets</t>
  </si>
  <si>
    <t>BoardOnTrack 7/15/20 - 7/14/21</t>
  </si>
  <si>
    <t>Teton Science School 8/3/20 - 5/31/21</t>
  </si>
  <si>
    <t>SchoolMint 8/24/20 - 8/23/21</t>
  </si>
  <si>
    <t>NCMPS 9/1/20 - 6/30/21</t>
  </si>
  <si>
    <t>Building liability insurance 2/10/21 - 2/10/22</t>
  </si>
  <si>
    <t>Nienhuis deposit on materials order for SY21-22</t>
  </si>
  <si>
    <t>BoardOnTrack 7/15/21 - 7/14/22</t>
  </si>
  <si>
    <t>Teton Science School 6/1/21 - 5/31/22</t>
  </si>
  <si>
    <t>Charter School Technologies - refund pending</t>
  </si>
  <si>
    <t>WA Charters TMC Collaborative SY21-22 Q1</t>
  </si>
  <si>
    <t>FIRST Insurance - Board of Trustees liability 8/26/21 - 8/25/22</t>
  </si>
  <si>
    <t>1500-1503 Fixed Assets, net with 1550 Accumulated Depreciation</t>
  </si>
  <si>
    <t xml:space="preserve">Date Placed </t>
  </si>
  <si>
    <t>Depreciation</t>
  </si>
  <si>
    <t>Begin</t>
  </si>
  <si>
    <t>8/31/20</t>
  </si>
  <si>
    <t>12/31/20</t>
  </si>
  <si>
    <t>8/31/21</t>
  </si>
  <si>
    <t>8/31/22</t>
  </si>
  <si>
    <t>8/31/23</t>
  </si>
  <si>
    <t>8/31/24</t>
  </si>
  <si>
    <t>8/31/25</t>
  </si>
  <si>
    <t>8/31/26</t>
  </si>
  <si>
    <t>in Service</t>
  </si>
  <si>
    <t>Period</t>
  </si>
  <si>
    <t>OFM Code</t>
  </si>
  <si>
    <t>Addition</t>
  </si>
  <si>
    <t>1500 Facilities</t>
  </si>
  <si>
    <t>1501 Capitalized Equipment</t>
  </si>
  <si>
    <t>SHI - 61 Chromebooks, 4 desktops, 4 monitors, 2 ThinkPads</t>
  </si>
  <si>
    <t>4 years</t>
  </si>
  <si>
    <t>7013</t>
  </si>
  <si>
    <t>SHI - 5 Surface laptops, 2 charging carts</t>
  </si>
  <si>
    <t>Sylvane - 7 HEPA air filters</t>
  </si>
  <si>
    <t>7 years</t>
  </si>
  <si>
    <t>7290</t>
  </si>
  <si>
    <t>1502 Land</t>
  </si>
  <si>
    <t>1503 Leasehold Improvements</t>
  </si>
  <si>
    <t>School renovations</t>
  </si>
  <si>
    <t>5 years (lease term)</t>
  </si>
  <si>
    <t>n/a</t>
  </si>
  <si>
    <t>if renewal is reasonably assured, can do over the renewal period as well</t>
  </si>
  <si>
    <t>1504 Furniture, Fixtures &amp; Other</t>
  </si>
  <si>
    <t>Kohburg - classroom furniture</t>
  </si>
  <si>
    <t>10 years</t>
  </si>
  <si>
    <t>7112</t>
  </si>
  <si>
    <t>MeTEOR - classroom furniture</t>
  </si>
  <si>
    <t>Per GL (net book value)</t>
  </si>
  <si>
    <t>1510 Facilities in Progress</t>
  </si>
  <si>
    <t>Raza deposit for loan negotiations</t>
  </si>
  <si>
    <t>City of Pullman building remodel permit</t>
  </si>
  <si>
    <t>Apex Law Group</t>
  </si>
  <si>
    <t>Infinity Custom Construction</t>
  </si>
  <si>
    <t>Fire Control Sprinkler Systems</t>
  </si>
  <si>
    <t>Raza invoice packages</t>
  </si>
  <si>
    <t>Capitalize to Leasehold Improvements</t>
  </si>
  <si>
    <t>2100 Accounts Payable</t>
  </si>
  <si>
    <t>As of August 31, 2021</t>
  </si>
  <si>
    <t>As of September 30, 2021</t>
  </si>
  <si>
    <t>As of October 31, 2021</t>
  </si>
  <si>
    <t>As of November 30, 2021</t>
  </si>
  <si>
    <t>Current</t>
  </si>
  <si>
    <t>1 - 30</t>
  </si>
  <si>
    <t>31 - 60</t>
  </si>
  <si>
    <t>61 - 90</t>
  </si>
  <si>
    <t>91 and over</t>
  </si>
  <si>
    <t>Friends of Gladish</t>
  </si>
  <si>
    <t>Apex Law Group PLLC</t>
  </si>
  <si>
    <t>American Montessori Society</t>
  </si>
  <si>
    <t>Joule Growth Partners</t>
  </si>
  <si>
    <t>Cecelia Bockenstedt</t>
  </si>
  <si>
    <t>Great American Insurance Group</t>
  </si>
  <si>
    <t>Ccooper Services</t>
  </si>
  <si>
    <t>Teton Science School</t>
  </si>
  <si>
    <t>Christina Brandt</t>
  </si>
  <si>
    <t>Fork Refrigeration, Inc</t>
  </si>
  <si>
    <t>BoardOnTrack</t>
  </si>
  <si>
    <t>NEWESD 101</t>
  </si>
  <si>
    <t>Desiree Porter</t>
  </si>
  <si>
    <t>Galexis Technologies</t>
  </si>
  <si>
    <t>PresenceLearning, Inc</t>
  </si>
  <si>
    <t>Stamper Reubens</t>
  </si>
  <si>
    <t>Fire Control Sprinkler Systems Co, Inc</t>
  </si>
  <si>
    <t>YMCA of the Palouse</t>
  </si>
  <si>
    <t>MeTEOR Education, LLC</t>
  </si>
  <si>
    <t>J&amp;H Printing</t>
  </si>
  <si>
    <t>Hertz Furniture</t>
  </si>
  <si>
    <t>FIRST Insurance Funding</t>
  </si>
  <si>
    <t>TOTAL</t>
  </si>
  <si>
    <t>Terry's Dairy, Inc</t>
  </si>
  <si>
    <t>Heutink USA (Nienhuis)</t>
  </si>
  <si>
    <t>First Step Internet</t>
  </si>
  <si>
    <t>Tribune Publishing Company</t>
  </si>
  <si>
    <t>Jan Williams</t>
  </si>
  <si>
    <t>WA State Charter Schools Association</t>
  </si>
  <si>
    <t>Smartsheet Inc</t>
  </si>
  <si>
    <t>Jana Breitsprecher</t>
  </si>
  <si>
    <t>WSIPC</t>
  </si>
  <si>
    <t>Pullman Chamber and Visitor Center</t>
  </si>
  <si>
    <t>Melissa Anderson</t>
  </si>
  <si>
    <t>Brittany Hill</t>
  </si>
  <si>
    <t>Sylvane, Inc</t>
  </si>
  <si>
    <t>HCA-SEBB Benefits</t>
  </si>
  <si>
    <t>Raza</t>
  </si>
  <si>
    <t>Tami O'Kinsella</t>
  </si>
  <si>
    <t>Audalia Creative</t>
  </si>
  <si>
    <t>Public Montessori in Action</t>
  </si>
  <si>
    <t>Traci Darling</t>
  </si>
  <si>
    <t>Wellfleet Group, LLC</t>
  </si>
  <si>
    <t>Charter Technologies</t>
  </si>
  <si>
    <t>Maitri Learning</t>
  </si>
  <si>
    <t>Healthy School Food Collective</t>
  </si>
  <si>
    <t>NWEA</t>
  </si>
  <si>
    <t>Daydreamin' Graphics</t>
  </si>
  <si>
    <t>Terry's Dairy</t>
  </si>
  <si>
    <t>Wellfleet Group</t>
  </si>
  <si>
    <t>2101 Accrued Accounts &amp; Payroll Payable</t>
  </si>
  <si>
    <t>Pay period x/16 - x/31 paid following month (10th)</t>
  </si>
  <si>
    <t>2155 DRS Payable</t>
  </si>
  <si>
    <t>DRS Sep Payroll &amp; Remittance</t>
  </si>
  <si>
    <t>DRS Oct Payroll &amp; Remittance</t>
  </si>
  <si>
    <t>DRS Nov Payroll &amp; Remittance</t>
  </si>
  <si>
    <t>DRS Nov Payroll &amp; Remittance - Kendrick</t>
  </si>
  <si>
    <t>Kendrick</t>
  </si>
  <si>
    <t>Amanda Schaeffer Wilfong</t>
  </si>
  <si>
    <t>Amanda/Katie</t>
  </si>
  <si>
    <t>Contributions reported to DRS but not taken out from EE, wil need to "eat" it</t>
  </si>
  <si>
    <t>Remaining</t>
  </si>
  <si>
    <t>Debits =</t>
  </si>
  <si>
    <t>Payments to DRS</t>
  </si>
  <si>
    <t>Credts =</t>
  </si>
  <si>
    <t>Liability going up due to payroll</t>
  </si>
  <si>
    <t>2156 Health Insurance Payable - SEBB</t>
  </si>
  <si>
    <t>Sep Billing File - Sept + Oct Coverage</t>
  </si>
  <si>
    <t>Payroll - EE</t>
  </si>
  <si>
    <t>Payroll - ER</t>
  </si>
  <si>
    <t>Adjs</t>
  </si>
  <si>
    <t>Oct Billing File - Nov Coverage</t>
  </si>
  <si>
    <t>Payroll 1 - EE</t>
  </si>
  <si>
    <t>Payroll 1 - ER</t>
  </si>
  <si>
    <t>Payroll 2 - EE</t>
  </si>
  <si>
    <t>Payroll 2 - ER</t>
  </si>
  <si>
    <t>Nov Billing File - Dec Coverage</t>
  </si>
  <si>
    <t>Dec Billing File - Jan Coverage</t>
  </si>
  <si>
    <t>Jan Billing File - Feb Coverage</t>
  </si>
  <si>
    <t>Anderson, Melissa</t>
  </si>
  <si>
    <t>Brandt, Christina</t>
  </si>
  <si>
    <t>Breitsprecher, Jana</t>
  </si>
  <si>
    <t>Heft, Benjamin</t>
  </si>
  <si>
    <t>Horino, Erika</t>
  </si>
  <si>
    <t>Johnson-Rodriguez, Holly</t>
  </si>
  <si>
    <t>Kendrick, Katie TERM 10/15</t>
  </si>
  <si>
    <t>Klein, Emily</t>
  </si>
  <si>
    <t>Klein, John</t>
  </si>
  <si>
    <t>Need credit for Jan</t>
  </si>
  <si>
    <t>LaMonica, Cindy</t>
  </si>
  <si>
    <t>2 months tobacco surcharge to be addressed</t>
  </si>
  <si>
    <t>O'Kinsella, Tami</t>
  </si>
  <si>
    <t>Porter, Desiree</t>
  </si>
  <si>
    <t>Schaeffer-Wilfong, Amanda</t>
  </si>
  <si>
    <t>4 months tobacco surcharge to be addressed</t>
  </si>
  <si>
    <t>Sullivan, Laylah</t>
  </si>
  <si>
    <t>Velarde, Kim</t>
  </si>
  <si>
    <t>Williams, Jan TERM 8/13</t>
  </si>
  <si>
    <t>Billing file total - paid in 9/22 AP</t>
  </si>
  <si>
    <t>Billing file total - paid in 10/X AP</t>
  </si>
  <si>
    <t>Billing file total - paid in 11/X AP</t>
  </si>
  <si>
    <t>Billing file total - paid in 12/X AP</t>
  </si>
  <si>
    <t>Billing file total - paid in 1/X AP</t>
  </si>
  <si>
    <t>Laylah</t>
  </si>
  <si>
    <t>9/25 should have been ($273/2)</t>
  </si>
  <si>
    <t>9/25 was ($33/2)</t>
  </si>
  <si>
    <t>10/8 should have been ($273/2)</t>
  </si>
  <si>
    <t>10/8 was ($33/2)</t>
  </si>
  <si>
    <t>10/25 should be ($273/2)</t>
  </si>
  <si>
    <t>Total 10/25 deduction</t>
  </si>
  <si>
    <t>2157 HSA/FSA/DCAP Payable - SEBB</t>
  </si>
  <si>
    <t>October payroll deductions</t>
  </si>
  <si>
    <t>November payroll deductions</t>
  </si>
  <si>
    <t>2158 LTD Payable</t>
  </si>
  <si>
    <t>September payroll deductions</t>
  </si>
  <si>
    <t>December payroll deductions</t>
  </si>
  <si>
    <t>LTD Supplemental Percentage</t>
  </si>
  <si>
    <t>Base Pay (Insured Amount)</t>
  </si>
  <si>
    <t xml:space="preserve">Deduction </t>
  </si>
  <si>
    <t>Schaeffer Wilfong, Amanda</t>
  </si>
  <si>
    <t>2171 Use Tax Payable</t>
  </si>
  <si>
    <t>Kohburg classroom furniture</t>
  </si>
  <si>
    <t>Maitri Learning classroom supplies</t>
  </si>
  <si>
    <t>Montessori Services classroom supplies</t>
  </si>
  <si>
    <t>Montessori Outlet classroom supplies</t>
  </si>
  <si>
    <t>Albanesi Educational Center</t>
  </si>
  <si>
    <t>Alison's Montessori classroom supplies</t>
  </si>
  <si>
    <t xml:space="preserve">Heggerty Literacy </t>
  </si>
  <si>
    <t>Keys to the Universe</t>
  </si>
  <si>
    <t>Etsy</t>
  </si>
  <si>
    <t>Sylvane</t>
  </si>
  <si>
    <t>Nienhuis</t>
  </si>
  <si>
    <t>2180 Refundable Advances</t>
  </si>
  <si>
    <t>WA Charters Implementation grant advance</t>
  </si>
  <si>
    <t>2202 Loan Payable - short-term</t>
  </si>
  <si>
    <t>Raza bridge loan</t>
  </si>
  <si>
    <t>2501 Construction Loan</t>
  </si>
  <si>
    <t>WA Charters</t>
  </si>
  <si>
    <t>Raza construction loan</t>
  </si>
  <si>
    <t>2999 Restricted Net Assets</t>
  </si>
  <si>
    <t>Release</t>
  </si>
  <si>
    <t>Restrict</t>
  </si>
  <si>
    <t>WA Charters COVID grant for FACE coordinator</t>
  </si>
  <si>
    <t>Doreen Main for relocation stipends</t>
  </si>
  <si>
    <t>WA Charters COVID grant II for summer PD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</si>
</sst>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(* #,##0.00_);_(* \(#,##0.00\);_(* &quot;-&quot;??_);_(@_)"/>
    <numFmt numFmtId="165" formatCode="m/d/yyyy"/>
    <numFmt numFmtId="166" formatCode="#,##0.00;(#,##0.00)"/>
    <numFmt numFmtId="167" formatCode="_(* #,##0_);_(* \(#,##0\);_(* &quot;-&quot;??_);_(@_)"/>
    <numFmt numFmtId="168" formatCode="_(* #,##0.0000_);_(* \(#,##0.0000\);_(* &quot;-&quot;??.000_);_(@_)"/>
  </numFmts>
  <fonts count="25">
    <font>
      <sz val="11.0"/>
      <color theme="1"/>
      <name val="Calibri"/>
    </font>
    <font>
      <b/>
      <sz val="11.0"/>
      <color theme="1"/>
      <name val="Calibri"/>
    </font>
    <font/>
    <font>
      <b/>
      <sz val="11.0"/>
      <color rgb="FFFF0000"/>
      <name val="Calibri"/>
    </font>
    <font>
      <color theme="1"/>
      <name val="Calibri"/>
    </font>
    <font>
      <sz val="11.0"/>
      <color rgb="FFFF0000"/>
      <name val="Calibri"/>
    </font>
    <font>
      <b/>
      <sz val="11.0"/>
      <color rgb="FF000000"/>
      <name val="Calibri"/>
    </font>
    <font>
      <sz val="11.0"/>
      <color rgb="FF000000"/>
      <name val="Calibri"/>
    </font>
    <font>
      <i/>
      <sz val="11.0"/>
      <color rgb="FFA5A5A5"/>
      <name val="Calibri"/>
    </font>
    <font>
      <b/>
      <i/>
      <sz val="11.0"/>
      <color rgb="FFA5A5A5"/>
      <name val="Calibri"/>
    </font>
    <font>
      <b/>
      <u/>
      <sz val="11.0"/>
      <color rgb="FF1155CC"/>
      <name val="Calibri"/>
    </font>
    <font>
      <sz val="9.0"/>
      <color theme="1"/>
      <name val="Calibri"/>
    </font>
    <font>
      <i/>
      <sz val="11.0"/>
      <color rgb="FF999999"/>
      <name val="Calibri"/>
    </font>
    <font>
      <sz val="9.0"/>
      <color rgb="FF000000"/>
      <name val="Calibri"/>
    </font>
    <font>
      <b/>
      <color rgb="FFFF0000"/>
      <name val="Arial"/>
    </font>
    <font>
      <b/>
      <color rgb="FF000000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sz val="8.0"/>
      <color rgb="FF000000"/>
      <name val="Arial"/>
    </font>
    <font>
      <color rgb="FF000000"/>
      <name val="Calibri"/>
    </font>
    <font>
      <i/>
      <color rgb="FF999999"/>
      <name val="Calibri"/>
    </font>
    <font>
      <b/>
      <i/>
      <sz val="11.0"/>
      <color rgb="FF999999"/>
      <name val="Calibri"/>
    </font>
    <font>
      <b/>
      <sz val="11.0"/>
      <color rgb="FFCC0000"/>
      <name val="Calibri"/>
    </font>
    <font>
      <i/>
      <sz val="11.0"/>
      <color rgb="FF0000FF"/>
      <name val="Calibri"/>
    </font>
    <font>
      <sz val="11.0"/>
      <color rgb="FFFFFFFF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E599"/>
        <bgColor rgb="FFFFE59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7A7A7A"/>
        <bgColor rgb="FF7A7A7A"/>
      </patternFill>
    </fill>
  </fills>
  <borders count="9">
    <border/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16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0" numFmtId="0" xfId="0" applyFont="1"/>
    <xf borderId="1" fillId="0" fontId="1" numFmtId="17" xfId="0" applyAlignment="1" applyBorder="1" applyFont="1" applyNumberFormat="1">
      <alignment horizontal="center"/>
    </xf>
    <xf borderId="2" fillId="0" fontId="2" numFmtId="0" xfId="0" applyBorder="1" applyFont="1"/>
    <xf borderId="1" fillId="0" fontId="1" numFmtId="17" xfId="0" applyAlignment="1" applyBorder="1" applyFont="1" applyNumberFormat="1">
      <alignment horizontal="center" readingOrder="0"/>
    </xf>
    <xf borderId="1" fillId="0" fontId="3" numFmtId="17" xfId="0" applyAlignment="1" applyBorder="1" applyFont="1" applyNumberFormat="1">
      <alignment horizontal="center" readingOrder="0"/>
    </xf>
    <xf borderId="0" fillId="0" fontId="0" numFmtId="0" xfId="0" applyAlignment="1" applyFont="1">
      <alignment horizontal="right"/>
    </xf>
    <xf borderId="3" fillId="0" fontId="1" numFmtId="164" xfId="0" applyAlignment="1" applyBorder="1" applyFont="1" applyNumberFormat="1">
      <alignment horizontal="right"/>
    </xf>
    <xf borderId="4" fillId="0" fontId="1" numFmtId="164" xfId="0" applyAlignment="1" applyBorder="1" applyFont="1" applyNumberFormat="1">
      <alignment horizontal="right"/>
    </xf>
    <xf borderId="5" fillId="0" fontId="1" numFmtId="164" xfId="0" applyAlignment="1" applyBorder="1" applyFont="1" applyNumberFormat="1">
      <alignment horizontal="right"/>
    </xf>
    <xf borderId="0" fillId="0" fontId="4" numFmtId="0" xfId="0" applyAlignment="1" applyFont="1">
      <alignment readingOrder="0"/>
    </xf>
    <xf borderId="1" fillId="0" fontId="0" numFmtId="164" xfId="0" applyBorder="1" applyFont="1" applyNumberFormat="1"/>
    <xf borderId="0" fillId="0" fontId="0" numFmtId="164" xfId="0" applyFont="1" applyNumberFormat="1"/>
    <xf borderId="2" fillId="0" fontId="0" numFmtId="164" xfId="0" applyBorder="1" applyFont="1" applyNumberFormat="1"/>
    <xf borderId="1" fillId="0" fontId="0" numFmtId="164" xfId="0" applyAlignment="1" applyBorder="1" applyFont="1" applyNumberFormat="1">
      <alignment readingOrder="0"/>
    </xf>
    <xf borderId="0" fillId="0" fontId="0" numFmtId="164" xfId="0" applyAlignment="1" applyFont="1" applyNumberFormat="1">
      <alignment readingOrder="0"/>
    </xf>
    <xf borderId="0" fillId="0" fontId="4" numFmtId="0" xfId="0" applyFont="1"/>
    <xf borderId="1" fillId="0" fontId="5" numFmtId="164" xfId="0" applyBorder="1" applyFont="1" applyNumberFormat="1"/>
    <xf borderId="0" fillId="0" fontId="5" numFmtId="164" xfId="0" applyFont="1" applyNumberFormat="1"/>
    <xf borderId="6" fillId="0" fontId="0" numFmtId="164" xfId="0" applyBorder="1" applyFont="1" applyNumberFormat="1"/>
    <xf borderId="2" fillId="0" fontId="0" numFmtId="164" xfId="0" applyAlignment="1" applyBorder="1" applyFont="1" applyNumberFormat="1">
      <alignment readingOrder="0"/>
    </xf>
    <xf borderId="0" fillId="0" fontId="3" numFmtId="164" xfId="0" applyAlignment="1" applyFont="1" applyNumberFormat="1">
      <alignment horizontal="right" readingOrder="0"/>
    </xf>
    <xf borderId="1" fillId="0" fontId="6" numFmtId="17" xfId="0" applyAlignment="1" applyBorder="1" applyFont="1" applyNumberFormat="1">
      <alignment horizontal="center" readingOrder="0"/>
    </xf>
    <xf borderId="0" fillId="0" fontId="1" numFmtId="0" xfId="0" applyAlignment="1" applyFont="1">
      <alignment horizontal="center"/>
    </xf>
    <xf borderId="0" fillId="0" fontId="1" numFmtId="49" xfId="0" applyAlignment="1" applyFont="1" applyNumberFormat="1">
      <alignment horizontal="center"/>
    </xf>
    <xf borderId="0" fillId="0" fontId="7" numFmtId="0" xfId="0" applyFont="1"/>
    <xf borderId="0" fillId="0" fontId="8" numFmtId="0" xfId="0" applyFont="1"/>
    <xf borderId="0" fillId="0" fontId="1" numFmtId="0" xfId="0" applyAlignment="1" applyFont="1">
      <alignment horizontal="center" readingOrder="0"/>
    </xf>
    <xf borderId="0" fillId="0" fontId="1" numFmtId="164" xfId="0" applyAlignment="1" applyFont="1" applyNumberFormat="1">
      <alignment horizontal="right"/>
    </xf>
    <xf borderId="1" fillId="0" fontId="1" numFmtId="49" xfId="0" applyAlignment="1" applyBorder="1" applyFont="1" applyNumberFormat="1">
      <alignment horizontal="center" readingOrder="0"/>
    </xf>
    <xf borderId="0" fillId="0" fontId="1" numFmtId="49" xfId="0" applyAlignment="1" applyFont="1" applyNumberFormat="1">
      <alignment horizontal="center" readingOrder="0"/>
    </xf>
    <xf borderId="0" fillId="0" fontId="6" numFmtId="49" xfId="0" applyAlignment="1" applyFont="1" applyNumberFormat="1">
      <alignment horizontal="center" readingOrder="0"/>
    </xf>
    <xf borderId="0" fillId="0" fontId="9" numFmtId="49" xfId="0" applyAlignment="1" applyFont="1" applyNumberFormat="1">
      <alignment horizontal="center" readingOrder="0"/>
    </xf>
    <xf borderId="4" fillId="0" fontId="1" numFmtId="0" xfId="0" applyAlignment="1" applyBorder="1" applyFont="1">
      <alignment horizontal="center"/>
    </xf>
    <xf borderId="4" fillId="0" fontId="1" numFmtId="0" xfId="0" applyAlignment="1" applyBorder="1" applyFont="1">
      <alignment horizontal="center" readingOrder="0"/>
    </xf>
    <xf borderId="4" fillId="0" fontId="10" numFmtId="49" xfId="0" applyAlignment="1" applyBorder="1" applyFont="1" applyNumberFormat="1">
      <alignment horizontal="center" readingOrder="0"/>
    </xf>
    <xf borderId="4" fillId="0" fontId="1" numFmtId="164" xfId="0" applyAlignment="1" applyBorder="1" applyFont="1" applyNumberFormat="1">
      <alignment horizontal="right" readingOrder="0"/>
    </xf>
    <xf borderId="3" fillId="0" fontId="6" numFmtId="164" xfId="0" applyAlignment="1" applyBorder="1" applyFont="1" applyNumberFormat="1">
      <alignment horizontal="right"/>
    </xf>
    <xf borderId="4" fillId="0" fontId="6" numFmtId="164" xfId="0" applyAlignment="1" applyBorder="1" applyFont="1" applyNumberFormat="1">
      <alignment horizontal="right" readingOrder="0"/>
    </xf>
    <xf borderId="5" fillId="0" fontId="6" numFmtId="164" xfId="0" applyAlignment="1" applyBorder="1" applyFont="1" applyNumberFormat="1">
      <alignment horizontal="right"/>
    </xf>
    <xf borderId="3" fillId="0" fontId="9" numFmtId="164" xfId="0" applyAlignment="1" applyBorder="1" applyFont="1" applyNumberFormat="1">
      <alignment horizontal="right"/>
    </xf>
    <xf borderId="4" fillId="0" fontId="9" numFmtId="164" xfId="0" applyAlignment="1" applyBorder="1" applyFont="1" applyNumberFormat="1">
      <alignment horizontal="right" readingOrder="0"/>
    </xf>
    <xf borderId="5" fillId="0" fontId="9" numFmtId="164" xfId="0" applyAlignment="1" applyBorder="1" applyFont="1" applyNumberFormat="1">
      <alignment horizontal="right"/>
    </xf>
    <xf borderId="0" fillId="0" fontId="1" numFmtId="0" xfId="0" applyAlignment="1" applyFont="1">
      <alignment horizontal="left"/>
    </xf>
    <xf borderId="2" fillId="0" fontId="1" numFmtId="164" xfId="0" applyAlignment="1" applyBorder="1" applyFont="1" applyNumberFormat="1">
      <alignment horizontal="right"/>
    </xf>
    <xf borderId="1" fillId="0" fontId="1" numFmtId="164" xfId="0" applyAlignment="1" applyBorder="1" applyFont="1" applyNumberFormat="1">
      <alignment horizontal="right"/>
    </xf>
    <xf borderId="1" fillId="0" fontId="6" numFmtId="164" xfId="0" applyAlignment="1" applyBorder="1" applyFont="1" applyNumberFormat="1">
      <alignment horizontal="right"/>
    </xf>
    <xf borderId="0" fillId="0" fontId="6" numFmtId="164" xfId="0" applyAlignment="1" applyFont="1" applyNumberFormat="1">
      <alignment horizontal="right"/>
    </xf>
    <xf borderId="2" fillId="0" fontId="6" numFmtId="164" xfId="0" applyAlignment="1" applyBorder="1" applyFont="1" applyNumberFormat="1">
      <alignment horizontal="right"/>
    </xf>
    <xf borderId="1" fillId="0" fontId="9" numFmtId="164" xfId="0" applyAlignment="1" applyBorder="1" applyFont="1" applyNumberFormat="1">
      <alignment horizontal="right"/>
    </xf>
    <xf borderId="0" fillId="0" fontId="9" numFmtId="164" xfId="0" applyAlignment="1" applyFont="1" applyNumberFormat="1">
      <alignment horizontal="right"/>
    </xf>
    <xf borderId="2" fillId="0" fontId="9" numFmtId="164" xfId="0" applyAlignment="1" applyBorder="1" applyFont="1" applyNumberFormat="1">
      <alignment horizontal="right"/>
    </xf>
    <xf borderId="0" fillId="0" fontId="0" numFmtId="14" xfId="0" applyAlignment="1" applyFont="1" applyNumberFormat="1">
      <alignment horizontal="center"/>
    </xf>
    <xf borderId="0" fillId="0" fontId="0" numFmtId="0" xfId="0" applyAlignment="1" applyFont="1">
      <alignment horizontal="center"/>
    </xf>
    <xf borderId="0" fillId="0" fontId="0" numFmtId="49" xfId="0" applyAlignment="1" applyFont="1" applyNumberFormat="1">
      <alignment horizontal="center"/>
    </xf>
    <xf borderId="1" fillId="0" fontId="7" numFmtId="164" xfId="0" applyBorder="1" applyFont="1" applyNumberFormat="1"/>
    <xf borderId="0" fillId="0" fontId="7" numFmtId="164" xfId="0" applyFont="1" applyNumberFormat="1"/>
    <xf borderId="2" fillId="0" fontId="7" numFmtId="164" xfId="0" applyBorder="1" applyFont="1" applyNumberFormat="1"/>
    <xf borderId="1" fillId="0" fontId="8" numFmtId="164" xfId="0" applyBorder="1" applyFont="1" applyNumberFormat="1"/>
    <xf borderId="0" fillId="0" fontId="8" numFmtId="164" xfId="0" applyFont="1" applyNumberFormat="1"/>
    <xf borderId="2" fillId="0" fontId="8" numFmtId="164" xfId="0" applyBorder="1" applyFont="1" applyNumberFormat="1"/>
    <xf borderId="0" fillId="0" fontId="11" numFmtId="0" xfId="0" applyAlignment="1" applyFont="1">
      <alignment readingOrder="0"/>
    </xf>
    <xf borderId="0" fillId="0" fontId="0" numFmtId="165" xfId="0" applyAlignment="1" applyFont="1" applyNumberFormat="1">
      <alignment horizontal="center" readingOrder="0"/>
    </xf>
    <xf borderId="0" fillId="0" fontId="0" numFmtId="0" xfId="0" applyAlignment="1" applyFont="1">
      <alignment horizontal="center" vertical="bottom"/>
    </xf>
    <xf borderId="0" fillId="0" fontId="0" numFmtId="49" xfId="0" applyAlignment="1" applyFont="1" applyNumberFormat="1">
      <alignment horizontal="center" vertical="bottom"/>
    </xf>
    <xf borderId="1" fillId="0" fontId="7" numFmtId="164" xfId="0" applyAlignment="1" applyBorder="1" applyFont="1" applyNumberFormat="1">
      <alignment readingOrder="0"/>
    </xf>
    <xf borderId="0" fillId="0" fontId="12" numFmtId="164" xfId="0" applyFont="1" applyNumberFormat="1"/>
    <xf borderId="0" fillId="0" fontId="12" numFmtId="164" xfId="0" applyAlignment="1" applyFont="1" applyNumberFormat="1">
      <alignment readingOrder="0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49" xfId="0" applyAlignment="1" applyFont="1" applyNumberFormat="1">
      <alignment horizontal="center" readingOrder="0"/>
    </xf>
    <xf borderId="0" fillId="0" fontId="1" numFmtId="0" xfId="0" applyAlignment="1" applyFont="1">
      <alignment horizontal="left" readingOrder="0"/>
    </xf>
    <xf borderId="0" fillId="0" fontId="13" numFmtId="0" xfId="0" applyAlignment="1" applyFont="1">
      <alignment horizontal="center" readingOrder="0" vertical="center"/>
    </xf>
    <xf borderId="0" fillId="2" fontId="0" numFmtId="0" xfId="0" applyAlignment="1" applyFill="1" applyFont="1">
      <alignment horizontal="center"/>
    </xf>
    <xf borderId="0" fillId="2" fontId="0" numFmtId="14" xfId="0" applyAlignment="1" applyFont="1" applyNumberFormat="1">
      <alignment horizontal="center"/>
    </xf>
    <xf borderId="0" fillId="2" fontId="0" numFmtId="0" xfId="0" applyAlignment="1" applyFont="1">
      <alignment horizontal="center" readingOrder="0"/>
    </xf>
    <xf borderId="0" fillId="2" fontId="0" numFmtId="0" xfId="0" applyAlignment="1" applyFont="1">
      <alignment horizontal="right" readingOrder="0"/>
    </xf>
    <xf borderId="7" fillId="0" fontId="0" numFmtId="164" xfId="0" applyBorder="1" applyFont="1" applyNumberFormat="1"/>
    <xf borderId="8" fillId="0" fontId="0" numFmtId="164" xfId="0" applyBorder="1" applyFont="1" applyNumberFormat="1"/>
    <xf borderId="7" fillId="0" fontId="7" numFmtId="164" xfId="0" applyBorder="1" applyFont="1" applyNumberFormat="1"/>
    <xf borderId="8" fillId="0" fontId="7" numFmtId="164" xfId="0" applyBorder="1" applyFont="1" applyNumberFormat="1"/>
    <xf borderId="6" fillId="0" fontId="7" numFmtId="164" xfId="0" applyBorder="1" applyFont="1" applyNumberFormat="1"/>
    <xf borderId="7" fillId="0" fontId="8" numFmtId="164" xfId="0" applyBorder="1" applyFont="1" applyNumberFormat="1"/>
    <xf borderId="8" fillId="0" fontId="8" numFmtId="164" xfId="0" applyBorder="1" applyFont="1" applyNumberFormat="1"/>
    <xf borderId="6" fillId="0" fontId="8" numFmtId="164" xfId="0" applyBorder="1" applyFont="1" applyNumberFormat="1"/>
    <xf borderId="2" fillId="0" fontId="7" numFmtId="164" xfId="0" applyAlignment="1" applyBorder="1" applyFont="1" applyNumberFormat="1">
      <alignment readingOrder="0"/>
    </xf>
    <xf borderId="0" fillId="0" fontId="4" numFmtId="49" xfId="0" applyAlignment="1" applyFont="1" applyNumberFormat="1">
      <alignment horizontal="center"/>
    </xf>
    <xf borderId="4" fillId="0" fontId="6" numFmtId="164" xfId="0" applyAlignment="1" applyBorder="1" applyFont="1" applyNumberFormat="1">
      <alignment horizontal="right"/>
    </xf>
    <xf borderId="0" fillId="0" fontId="7" numFmtId="164" xfId="0" applyAlignment="1" applyFont="1" applyNumberFormat="1">
      <alignment readingOrder="0"/>
    </xf>
    <xf borderId="0" fillId="0" fontId="4" numFmtId="166" xfId="0" applyFont="1" applyNumberFormat="1"/>
    <xf borderId="4" fillId="0" fontId="14" numFmtId="0" xfId="0" applyAlignment="1" applyBorder="1" applyFont="1">
      <alignment horizontal="center" readingOrder="0" shrinkToFit="0" vertical="bottom" wrapText="0"/>
    </xf>
    <xf borderId="4" fillId="0" fontId="2" numFmtId="0" xfId="0" applyBorder="1" applyFont="1"/>
    <xf borderId="4" fillId="0" fontId="15" numFmtId="0" xfId="0" applyAlignment="1" applyBorder="1" applyFont="1">
      <alignment horizontal="center" readingOrder="0" shrinkToFit="0" vertical="bottom" wrapText="0"/>
    </xf>
    <xf borderId="0" fillId="0" fontId="7" numFmtId="0" xfId="0" applyAlignment="1" applyFont="1">
      <alignment vertical="bottom"/>
    </xf>
    <xf borderId="4" fillId="0" fontId="16" numFmtId="166" xfId="0" applyAlignment="1" applyBorder="1" applyFont="1" applyNumberFormat="1">
      <alignment horizontal="center" readingOrder="0" vertical="bottom"/>
    </xf>
    <xf borderId="0" fillId="0" fontId="17" numFmtId="0" xfId="0" applyAlignment="1" applyFont="1">
      <alignment horizontal="left" readingOrder="0" vertical="bottom"/>
    </xf>
    <xf borderId="0" fillId="0" fontId="18" numFmtId="166" xfId="0" applyAlignment="1" applyFont="1" applyNumberFormat="1">
      <alignment horizontal="right" readingOrder="0" vertical="bottom"/>
    </xf>
    <xf borderId="0" fillId="0" fontId="18" numFmtId="166" xfId="0" applyAlignment="1" applyFont="1" applyNumberFormat="1">
      <alignment vertical="bottom"/>
    </xf>
    <xf borderId="0" fillId="0" fontId="17" numFmtId="0" xfId="0" applyAlignment="1" applyFont="1">
      <alignment horizontal="left" readingOrder="0" vertical="bottom"/>
    </xf>
    <xf borderId="0" fillId="0" fontId="18" numFmtId="166" xfId="0" applyAlignment="1" applyFont="1" applyNumberFormat="1">
      <alignment vertical="bottom"/>
    </xf>
    <xf borderId="0" fillId="0" fontId="18" numFmtId="166" xfId="0" applyAlignment="1" applyFont="1" applyNumberFormat="1">
      <alignment horizontal="right" readingOrder="0" vertical="bottom"/>
    </xf>
    <xf borderId="8" fillId="0" fontId="17" numFmtId="166" xfId="0" applyAlignment="1" applyBorder="1" applyFont="1" applyNumberFormat="1">
      <alignment horizontal="right" readingOrder="0" vertical="bottom"/>
    </xf>
    <xf borderId="8" fillId="0" fontId="17" numFmtId="166" xfId="0" applyAlignment="1" applyBorder="1" applyFont="1" applyNumberFormat="1">
      <alignment horizontal="right" readingOrder="0" vertical="bottom"/>
    </xf>
    <xf borderId="0" fillId="0" fontId="17" numFmtId="166" xfId="0" applyAlignment="1" applyFont="1" applyNumberFormat="1">
      <alignment horizontal="right" readingOrder="0" vertical="bottom"/>
    </xf>
    <xf borderId="0" fillId="0" fontId="1" numFmtId="0" xfId="0" applyAlignment="1" applyFont="1">
      <alignment readingOrder="0"/>
    </xf>
    <xf borderId="0" fillId="0" fontId="0" numFmtId="167" xfId="0" applyAlignment="1" applyFont="1" applyNumberFormat="1">
      <alignment readingOrder="0"/>
    </xf>
    <xf borderId="0" fillId="0" fontId="4" numFmtId="10" xfId="0" applyAlignment="1" applyFont="1" applyNumberFormat="1">
      <alignment horizontal="left" readingOrder="0"/>
    </xf>
    <xf borderId="0" fillId="0" fontId="4" numFmtId="10" xfId="0" applyAlignment="1" applyFont="1" applyNumberFormat="1">
      <alignment horizontal="right" readingOrder="0"/>
    </xf>
    <xf borderId="8" fillId="0" fontId="4" numFmtId="0" xfId="0" applyBorder="1" applyFont="1"/>
    <xf borderId="0" fillId="0" fontId="7" numFmtId="164" xfId="0" applyAlignment="1" applyFont="1" applyNumberFormat="1">
      <alignment horizontal="right" readingOrder="0" shrinkToFit="0" vertical="bottom" wrapText="0"/>
    </xf>
    <xf borderId="0" fillId="0" fontId="6" numFmtId="0" xfId="0" applyAlignment="1" applyFont="1">
      <alignment readingOrder="0"/>
    </xf>
    <xf borderId="0" fillId="0" fontId="19" numFmtId="0" xfId="0" applyFont="1"/>
    <xf borderId="0" fillId="0" fontId="20" numFmtId="0" xfId="0" applyFont="1"/>
    <xf borderId="1" fillId="0" fontId="21" numFmtId="17" xfId="0" applyAlignment="1" applyBorder="1" applyFont="1" applyNumberFormat="1">
      <alignment horizontal="center" readingOrder="0"/>
    </xf>
    <xf borderId="0" fillId="0" fontId="22" numFmtId="17" xfId="0" applyAlignment="1" applyFont="1" applyNumberFormat="1">
      <alignment horizontal="center"/>
    </xf>
    <xf borderId="3" fillId="0" fontId="6" numFmtId="164" xfId="0" applyAlignment="1" applyBorder="1" applyFont="1" applyNumberFormat="1">
      <alignment horizontal="right" readingOrder="0" shrinkToFit="0" wrapText="1"/>
    </xf>
    <xf borderId="4" fillId="0" fontId="6" numFmtId="164" xfId="0" applyAlignment="1" applyBorder="1" applyFont="1" applyNumberFormat="1">
      <alignment horizontal="right" readingOrder="0" shrinkToFit="0" wrapText="1"/>
    </xf>
    <xf borderId="4" fillId="0" fontId="1" numFmtId="164" xfId="0" applyAlignment="1" applyBorder="1" applyFont="1" applyNumberFormat="1">
      <alignment horizontal="right" readingOrder="0" shrinkToFit="0" wrapText="1"/>
    </xf>
    <xf borderId="3" fillId="0" fontId="1" numFmtId="164" xfId="0" applyAlignment="1" applyBorder="1" applyFont="1" applyNumberFormat="1">
      <alignment horizontal="right" readingOrder="0" shrinkToFit="0" wrapText="1"/>
    </xf>
    <xf borderId="3" fillId="0" fontId="21" numFmtId="164" xfId="0" applyAlignment="1" applyBorder="1" applyFont="1" applyNumberFormat="1">
      <alignment horizontal="right" readingOrder="0" shrinkToFit="0" wrapText="1"/>
    </xf>
    <xf borderId="4" fillId="0" fontId="21" numFmtId="164" xfId="0" applyAlignment="1" applyBorder="1" applyFont="1" applyNumberFormat="1">
      <alignment horizontal="right" readingOrder="0" shrinkToFit="0" wrapText="1"/>
    </xf>
    <xf borderId="4" fillId="0" fontId="21" numFmtId="164" xfId="0" applyAlignment="1" applyBorder="1" applyFont="1" applyNumberFormat="1">
      <alignment horizontal="right" readingOrder="0"/>
    </xf>
    <xf borderId="5" fillId="0" fontId="21" numFmtId="164" xfId="0" applyAlignment="1" applyBorder="1" applyFont="1" applyNumberFormat="1">
      <alignment horizontal="right"/>
    </xf>
    <xf borderId="1" fillId="0" fontId="12" numFmtId="164" xfId="0" applyAlignment="1" applyBorder="1" applyFont="1" applyNumberFormat="1">
      <alignment readingOrder="0"/>
    </xf>
    <xf borderId="2" fillId="0" fontId="12" numFmtId="164" xfId="0" applyBorder="1" applyFont="1" applyNumberFormat="1"/>
    <xf borderId="0" fillId="3" fontId="12" numFmtId="164" xfId="0" applyAlignment="1" applyFill="1" applyFont="1" applyNumberFormat="1">
      <alignment readingOrder="0"/>
    </xf>
    <xf borderId="0" fillId="4" fontId="0" numFmtId="164" xfId="0" applyAlignment="1" applyFill="1" applyFont="1" applyNumberFormat="1">
      <alignment readingOrder="0"/>
    </xf>
    <xf borderId="0" fillId="4" fontId="12" numFmtId="164" xfId="0" applyAlignment="1" applyFont="1" applyNumberFormat="1">
      <alignment readingOrder="0"/>
    </xf>
    <xf borderId="0" fillId="0" fontId="23" numFmtId="164" xfId="0" applyAlignment="1" applyFont="1" applyNumberFormat="1">
      <alignment readingOrder="0"/>
    </xf>
    <xf borderId="1" fillId="5" fontId="12" numFmtId="164" xfId="0" applyAlignment="1" applyBorder="1" applyFill="1" applyFont="1" applyNumberFormat="1">
      <alignment readingOrder="0"/>
    </xf>
    <xf borderId="0" fillId="5" fontId="12" numFmtId="164" xfId="0" applyAlignment="1" applyFont="1" applyNumberFormat="1">
      <alignment readingOrder="0"/>
    </xf>
    <xf borderId="2" fillId="4" fontId="12" numFmtId="164" xfId="0" applyBorder="1" applyFont="1" applyNumberFormat="1"/>
    <xf borderId="0" fillId="5" fontId="12" numFmtId="164" xfId="0" applyFont="1" applyNumberFormat="1"/>
    <xf borderId="2" fillId="5" fontId="12" numFmtId="164" xfId="0" applyBorder="1" applyFont="1" applyNumberFormat="1"/>
    <xf borderId="8" fillId="0" fontId="12" numFmtId="164" xfId="0" applyBorder="1" applyFont="1" applyNumberFormat="1"/>
    <xf borderId="6" fillId="0" fontId="12" numFmtId="164" xfId="0" applyBorder="1" applyFont="1" applyNumberFormat="1"/>
    <xf borderId="2" fillId="0" fontId="12" numFmtId="164" xfId="0" applyAlignment="1" applyBorder="1" applyFont="1" applyNumberFormat="1">
      <alignment readingOrder="0"/>
    </xf>
    <xf borderId="4" fillId="0" fontId="0" numFmtId="164" xfId="0" applyAlignment="1" applyBorder="1" applyFont="1" applyNumberFormat="1">
      <alignment readingOrder="0"/>
    </xf>
    <xf borderId="0" fillId="0" fontId="12" numFmtId="0" xfId="0" applyFont="1"/>
    <xf borderId="3" fillId="0" fontId="21" numFmtId="164" xfId="0" applyAlignment="1" applyBorder="1" applyFont="1" applyNumberFormat="1">
      <alignment horizontal="right"/>
    </xf>
    <xf borderId="4" fillId="0" fontId="21" numFmtId="164" xfId="0" applyAlignment="1" applyBorder="1" applyFont="1" applyNumberFormat="1">
      <alignment horizontal="right"/>
    </xf>
    <xf borderId="1" fillId="0" fontId="12" numFmtId="164" xfId="0" applyBorder="1" applyFont="1" applyNumberFormat="1"/>
    <xf borderId="0" fillId="0" fontId="12" numFmtId="164" xfId="0" applyAlignment="1" applyFont="1" applyNumberFormat="1">
      <alignment horizontal="right" readingOrder="0" shrinkToFit="0" vertical="bottom" wrapText="0"/>
    </xf>
    <xf borderId="0" fillId="6" fontId="24" numFmtId="164" xfId="0" applyAlignment="1" applyFill="1" applyFont="1" applyNumberFormat="1">
      <alignment horizontal="right" shrinkToFit="0" vertical="bottom" wrapText="1"/>
    </xf>
    <xf borderId="2" fillId="6" fontId="24" numFmtId="164" xfId="0" applyAlignment="1" applyBorder="1" applyFont="1" applyNumberFormat="1">
      <alignment horizontal="right" vertical="bottom"/>
    </xf>
    <xf borderId="0" fillId="6" fontId="12" numFmtId="164" xfId="0" applyAlignment="1" applyFont="1" applyNumberFormat="1">
      <alignment horizontal="right" shrinkToFit="0" vertical="bottom" wrapText="1"/>
    </xf>
    <xf borderId="2" fillId="6" fontId="12" numFmtId="164" xfId="0" applyAlignment="1" applyBorder="1" applyFont="1" applyNumberFormat="1">
      <alignment horizontal="right" vertical="bottom"/>
    </xf>
    <xf borderId="0" fillId="0" fontId="0" numFmtId="168" xfId="0" applyAlignment="1" applyFont="1" applyNumberFormat="1">
      <alignment horizontal="right" readingOrder="0" vertical="bottom"/>
    </xf>
    <xf borderId="0" fillId="0" fontId="0" numFmtId="166" xfId="0" applyAlignment="1" applyFont="1" applyNumberFormat="1">
      <alignment horizontal="right" readingOrder="0" vertical="bottom"/>
    </xf>
    <xf borderId="2" fillId="0" fontId="0" numFmtId="166" xfId="0" applyAlignment="1" applyBorder="1" applyFont="1" applyNumberFormat="1">
      <alignment horizontal="right" vertical="bottom"/>
    </xf>
    <xf borderId="0" fillId="0" fontId="12" numFmtId="168" xfId="0" applyAlignment="1" applyFont="1" applyNumberFormat="1">
      <alignment horizontal="right" readingOrder="0" vertical="bottom"/>
    </xf>
    <xf borderId="0" fillId="0" fontId="12" numFmtId="166" xfId="0" applyAlignment="1" applyFont="1" applyNumberFormat="1">
      <alignment horizontal="right" readingOrder="0" vertical="bottom"/>
    </xf>
    <xf borderId="2" fillId="0" fontId="12" numFmtId="166" xfId="0" applyAlignment="1" applyBorder="1" applyFont="1" applyNumberFormat="1">
      <alignment horizontal="right" vertical="bottom"/>
    </xf>
    <xf borderId="0" fillId="4" fontId="12" numFmtId="168" xfId="0" applyAlignment="1" applyFont="1" applyNumberFormat="1">
      <alignment horizontal="right" readingOrder="0" vertical="bottom"/>
    </xf>
    <xf borderId="0" fillId="0" fontId="0" numFmtId="168" xfId="0" applyAlignment="1" applyFont="1" applyNumberFormat="1">
      <alignment horizontal="right" vertical="bottom"/>
    </xf>
    <xf borderId="0" fillId="0" fontId="0" numFmtId="166" xfId="0" applyAlignment="1" applyFont="1" applyNumberFormat="1">
      <alignment horizontal="right" vertical="bottom"/>
    </xf>
    <xf borderId="6" fillId="0" fontId="0" numFmtId="166" xfId="0" applyAlignment="1" applyBorder="1" applyFont="1" applyNumberFormat="1">
      <alignment horizontal="right" vertical="bottom"/>
    </xf>
    <xf borderId="3" fillId="0" fontId="1" numFmtId="164" xfId="0" applyAlignment="1" applyBorder="1" applyFont="1" applyNumberFormat="1">
      <alignment horizontal="right" readingOrder="0"/>
    </xf>
    <xf borderId="3" fillId="0" fontId="6" numFmtId="164" xfId="0" applyAlignment="1" applyBorder="1" applyFont="1" applyNumberFormat="1">
      <alignment horizontal="righ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ofm.wa.gov/sites/default/files/public/legacy/policy/30.50.htm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1.29"/>
    <col customWidth="1" hidden="1" min="5" max="5" width="10.57"/>
    <col customWidth="1" hidden="1" min="6" max="6" width="11.29"/>
    <col customWidth="1" hidden="1" min="7" max="8" width="10.57"/>
    <col customWidth="1" hidden="1" min="9" max="9" width="11.29"/>
    <col customWidth="1" hidden="1" min="10" max="11" width="10.57"/>
    <col customWidth="1" hidden="1" min="12" max="12" width="11.29"/>
    <col customWidth="1" hidden="1" min="13" max="14" width="10.57"/>
    <col customWidth="1" hidden="1" min="15" max="15" width="11.29"/>
    <col customWidth="1" hidden="1" min="16" max="16" width="10.57"/>
    <col customWidth="1" hidden="1" min="17" max="17" width="11.14"/>
    <col customWidth="1" hidden="1" min="18" max="18" width="11.29"/>
    <col customWidth="1" hidden="1" min="19" max="19" width="11.86"/>
    <col customWidth="1" hidden="1" min="20" max="20" width="11.14"/>
    <col customWidth="1" hidden="1" min="21" max="21" width="11.29"/>
    <col customWidth="1" hidden="1" min="22" max="22" width="11.86"/>
    <col customWidth="1" hidden="1" min="23" max="23" width="11.14"/>
    <col customWidth="1" hidden="1" min="24" max="24" width="11.29"/>
    <col customWidth="1" hidden="1" min="25" max="26" width="11.14"/>
    <col customWidth="1" hidden="1" min="27" max="27" width="11.29"/>
    <col customWidth="1" hidden="1" min="28" max="29" width="11.14"/>
    <col customWidth="1" hidden="1" min="30" max="30" width="11.29"/>
    <col customWidth="1" hidden="1" min="31" max="32" width="11.14"/>
    <col customWidth="1" hidden="1" min="33" max="33" width="11.29"/>
    <col customWidth="1" hidden="1" min="34" max="35" width="11.14"/>
    <col customWidth="1" hidden="1" min="36" max="36" width="11.29"/>
    <col customWidth="1" hidden="1" min="37" max="37" width="12.57"/>
    <col customWidth="1" hidden="1" min="38" max="38" width="11.86"/>
    <col customWidth="1" hidden="1" min="39" max="39" width="11.29"/>
    <col customWidth="1" hidden="1" min="40" max="40" width="12.57"/>
    <col customWidth="1" min="41" max="41" width="11.86"/>
    <col customWidth="1" min="42" max="42" width="11.29"/>
    <col customWidth="1" min="43" max="43" width="12.57"/>
    <col customWidth="1" min="44" max="44" width="11.86"/>
    <col customWidth="1" min="45" max="45" width="11.29"/>
    <col customWidth="1" min="46" max="46" width="12.57"/>
    <col customWidth="1" min="47" max="47" width="11.86"/>
    <col customWidth="1" min="48" max="48" width="11.29"/>
    <col customWidth="1" min="49" max="49" width="12.57"/>
    <col customWidth="1" min="50" max="50" width="11.86"/>
    <col customWidth="1" min="51" max="51" width="11.29"/>
    <col customWidth="1" min="52" max="52" width="12.57"/>
    <col customWidth="1" min="53" max="58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>
      <c r="A2" s="1" t="s">
        <v>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5">
        <v>44378.0</v>
      </c>
      <c r="AN3" s="4"/>
      <c r="AO3" s="6">
        <v>44409.0</v>
      </c>
      <c r="AQ3" s="4"/>
      <c r="AR3" s="5">
        <v>44440.0</v>
      </c>
      <c r="AT3" s="4"/>
      <c r="AU3" s="5">
        <v>44470.0</v>
      </c>
      <c r="AW3" s="4"/>
      <c r="AX3" s="5">
        <v>44501.0</v>
      </c>
      <c r="AZ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8" t="s">
        <v>2</v>
      </c>
      <c r="AM4" s="9" t="s">
        <v>3</v>
      </c>
      <c r="AN4" s="10" t="s">
        <v>4</v>
      </c>
      <c r="AO4" s="8" t="s">
        <v>2</v>
      </c>
      <c r="AP4" s="9" t="s">
        <v>3</v>
      </c>
      <c r="AQ4" s="10" t="s">
        <v>4</v>
      </c>
      <c r="AR4" s="8" t="s">
        <v>2</v>
      </c>
      <c r="AS4" s="9" t="s">
        <v>3</v>
      </c>
      <c r="AT4" s="10" t="s">
        <v>4</v>
      </c>
      <c r="AU4" s="8" t="s">
        <v>2</v>
      </c>
      <c r="AV4" s="9" t="s">
        <v>3</v>
      </c>
      <c r="AW4" s="10" t="s">
        <v>4</v>
      </c>
      <c r="AX4" s="8" t="s">
        <v>2</v>
      </c>
      <c r="AY4" s="9" t="s">
        <v>3</v>
      </c>
      <c r="AZ4" s="10" t="s">
        <v>4</v>
      </c>
      <c r="BA4" s="7"/>
      <c r="BB4" s="7"/>
      <c r="BC4" s="7"/>
      <c r="BD4" s="7"/>
      <c r="BE4" s="7"/>
      <c r="BF4" s="7"/>
    </row>
    <row r="5">
      <c r="A5" s="11" t="s">
        <v>5</v>
      </c>
      <c r="B5" s="12"/>
      <c r="C5" s="13"/>
      <c r="D5" s="14">
        <f t="shared" ref="D5:D23" si="1">SUM(B5:C5)</f>
        <v>0</v>
      </c>
      <c r="E5" s="12"/>
      <c r="F5" s="13"/>
      <c r="G5" s="14">
        <f t="shared" ref="G5:G23" si="2">SUM(D5:F5)</f>
        <v>0</v>
      </c>
      <c r="H5" s="12"/>
      <c r="I5" s="13"/>
      <c r="J5" s="14">
        <f t="shared" ref="J5:J23" si="3">SUM(G5:I5)</f>
        <v>0</v>
      </c>
      <c r="K5" s="12">
        <v>4692.47</v>
      </c>
      <c r="L5" s="13"/>
      <c r="M5" s="14">
        <f t="shared" ref="M5:M23" si="4">SUM(J5:L5)</f>
        <v>4692.47</v>
      </c>
      <c r="N5" s="12">
        <v>5455.59</v>
      </c>
      <c r="O5" s="13">
        <v>-4692.47</v>
      </c>
      <c r="P5" s="14">
        <f t="shared" ref="P5:P23" si="5">SUM(M5:O5)</f>
        <v>5455.59</v>
      </c>
      <c r="Q5" s="12">
        <v>15589.04</v>
      </c>
      <c r="R5" s="13">
        <v>-5455.59</v>
      </c>
      <c r="S5" s="14">
        <f t="shared" ref="S5:S23" si="6">SUM(P5:R5)</f>
        <v>15589.04</v>
      </c>
      <c r="T5" s="12">
        <v>19509.19</v>
      </c>
      <c r="U5" s="13"/>
      <c r="V5" s="14">
        <f t="shared" ref="V5:V23" si="7">SUM(S5:U5)</f>
        <v>35098.23</v>
      </c>
      <c r="W5" s="12">
        <v>19947.4</v>
      </c>
      <c r="X5" s="13">
        <v>-15589.04</v>
      </c>
      <c r="Y5" s="14">
        <f t="shared" ref="Y5:Y23" si="8">SUM(V5:X5)</f>
        <v>39456.59</v>
      </c>
      <c r="Z5" s="15">
        <v>20590.06</v>
      </c>
      <c r="AA5" s="13">
        <f>-19509.19-19947.4</f>
        <v>-39456.59</v>
      </c>
      <c r="AB5" s="14">
        <f t="shared" ref="AB5:AB23" si="9">SUM(Y5:AA5)</f>
        <v>20590.06</v>
      </c>
      <c r="AC5" s="15">
        <v>21416.92</v>
      </c>
      <c r="AD5" s="16">
        <v>-20590.06</v>
      </c>
      <c r="AE5" s="14">
        <f t="shared" ref="AE5:AE23" si="10">SUM(AB5:AD5)</f>
        <v>21416.92</v>
      </c>
      <c r="AF5" s="15">
        <v>21364.38</v>
      </c>
      <c r="AG5" s="16">
        <v>-21416.92</v>
      </c>
      <c r="AH5" s="14">
        <f t="shared" ref="AH5:AH23" si="11">SUM(AE5:AG5)</f>
        <v>21364.38</v>
      </c>
      <c r="AI5" s="15">
        <v>71822.79</v>
      </c>
      <c r="AJ5" s="16">
        <v>-21364.38</v>
      </c>
      <c r="AK5" s="14">
        <f t="shared" ref="AK5:AK23" si="12">SUM(AH5:AJ5)</f>
        <v>71822.79</v>
      </c>
      <c r="AL5" s="15">
        <v>97143.36</v>
      </c>
      <c r="AM5" s="16">
        <v>-71822.79</v>
      </c>
      <c r="AN5" s="14">
        <f t="shared" ref="AN5:AN23" si="13">SUM(AK5:AM5)</f>
        <v>97143.36</v>
      </c>
      <c r="AO5" s="15">
        <f>42273.77+28811.46</f>
        <v>71085.23</v>
      </c>
      <c r="AP5" s="16">
        <v>-97143.36</v>
      </c>
      <c r="AQ5" s="14">
        <f>round(SUM(AN5:AP5),2)</f>
        <v>71085.23</v>
      </c>
      <c r="AR5" s="15">
        <v>26722.77</v>
      </c>
      <c r="AS5" s="16">
        <f>-28811.46-42273.77</f>
        <v>-71085.23</v>
      </c>
      <c r="AT5" s="14">
        <f>round(SUM(AQ5:AS5),2)</f>
        <v>26722.77</v>
      </c>
      <c r="AU5" s="15">
        <v>11464.88</v>
      </c>
      <c r="AV5" s="16">
        <v>-26722.77</v>
      </c>
      <c r="AW5" s="14">
        <f>round(SUM(AT5:AV5),2)</f>
        <v>11464.88</v>
      </c>
      <c r="AX5" s="15">
        <v>8505.57</v>
      </c>
      <c r="AY5" s="16">
        <v>-11464.88</v>
      </c>
      <c r="AZ5" s="14">
        <f>round(SUM(AW5:AY5),2)</f>
        <v>8505.57</v>
      </c>
    </row>
    <row r="6">
      <c r="A6" s="17" t="s">
        <v>6</v>
      </c>
      <c r="B6" s="12"/>
      <c r="C6" s="13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>
        <v>15000.0</v>
      </c>
      <c r="L6" s="13"/>
      <c r="M6" s="14">
        <f t="shared" si="4"/>
        <v>15000</v>
      </c>
      <c r="N6" s="12"/>
      <c r="O6" s="13">
        <v>-15000.0</v>
      </c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2"/>
      <c r="AD6" s="13"/>
      <c r="AE6" s="14">
        <f t="shared" si="10"/>
        <v>0</v>
      </c>
      <c r="AF6" s="12"/>
      <c r="AG6" s="13"/>
      <c r="AH6" s="14">
        <f t="shared" si="11"/>
        <v>0</v>
      </c>
      <c r="AI6" s="12"/>
      <c r="AJ6" s="13"/>
      <c r="AK6" s="14">
        <f t="shared" si="12"/>
        <v>0</v>
      </c>
      <c r="AL6" s="12"/>
      <c r="AM6" s="13"/>
      <c r="AN6" s="14">
        <f t="shared" si="13"/>
        <v>0</v>
      </c>
      <c r="AO6" s="12"/>
      <c r="AP6" s="13"/>
      <c r="AQ6" s="14">
        <f t="shared" ref="AQ6:AQ23" si="14">SUM(AN6:AP6)</f>
        <v>0</v>
      </c>
      <c r="AR6" s="12"/>
      <c r="AS6" s="13"/>
      <c r="AT6" s="14">
        <f t="shared" ref="AT6:AT23" si="15">SUM(AQ6:AS6)</f>
        <v>0</v>
      </c>
      <c r="AU6" s="12"/>
      <c r="AV6" s="13"/>
      <c r="AW6" s="14">
        <f t="shared" ref="AW6:AW23" si="16">SUM(AT6:AV6)</f>
        <v>0</v>
      </c>
      <c r="AX6" s="12"/>
      <c r="AY6" s="13"/>
      <c r="AZ6" s="14">
        <f t="shared" ref="AZ6:AZ23" si="17">SUM(AW6:AY6)</f>
        <v>0</v>
      </c>
    </row>
    <row r="7">
      <c r="A7" s="11" t="s">
        <v>7</v>
      </c>
      <c r="B7" s="12"/>
      <c r="C7" s="13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>
        <v>0.0</v>
      </c>
      <c r="L7" s="13"/>
      <c r="M7" s="14">
        <f t="shared" si="4"/>
        <v>0</v>
      </c>
      <c r="N7" s="12"/>
      <c r="O7" s="13"/>
      <c r="P7" s="14">
        <f t="shared" si="5"/>
        <v>0</v>
      </c>
      <c r="Q7" s="15">
        <v>87000.0</v>
      </c>
      <c r="R7" s="16"/>
      <c r="S7" s="14">
        <f t="shared" si="6"/>
        <v>87000</v>
      </c>
      <c r="T7" s="15"/>
      <c r="U7" s="16">
        <v>-34500.0</v>
      </c>
      <c r="V7" s="14">
        <f t="shared" si="7"/>
        <v>52500</v>
      </c>
      <c r="W7" s="12"/>
      <c r="X7" s="13"/>
      <c r="Y7" s="14">
        <f t="shared" si="8"/>
        <v>52500</v>
      </c>
      <c r="Z7" s="15"/>
      <c r="AA7" s="16">
        <v>-52500.0</v>
      </c>
      <c r="AB7" s="14">
        <f t="shared" si="9"/>
        <v>0</v>
      </c>
      <c r="AC7" s="12"/>
      <c r="AD7" s="13"/>
      <c r="AE7" s="14">
        <f t="shared" si="10"/>
        <v>0</v>
      </c>
      <c r="AF7" s="12"/>
      <c r="AG7" s="13"/>
      <c r="AH7" s="14">
        <f t="shared" si="11"/>
        <v>0</v>
      </c>
      <c r="AI7" s="12"/>
      <c r="AJ7" s="13"/>
      <c r="AK7" s="14">
        <f t="shared" si="12"/>
        <v>0</v>
      </c>
      <c r="AL7" s="12"/>
      <c r="AM7" s="13"/>
      <c r="AN7" s="14">
        <f t="shared" si="13"/>
        <v>0</v>
      </c>
      <c r="AO7" s="12"/>
      <c r="AP7" s="13"/>
      <c r="AQ7" s="14">
        <f t="shared" si="14"/>
        <v>0</v>
      </c>
      <c r="AR7" s="12"/>
      <c r="AS7" s="13"/>
      <c r="AT7" s="14">
        <f t="shared" si="15"/>
        <v>0</v>
      </c>
      <c r="AU7" s="12"/>
      <c r="AV7" s="13"/>
      <c r="AW7" s="14">
        <f t="shared" si="16"/>
        <v>0</v>
      </c>
      <c r="AX7" s="12"/>
      <c r="AY7" s="13"/>
      <c r="AZ7" s="14">
        <f t="shared" si="17"/>
        <v>0</v>
      </c>
    </row>
    <row r="8">
      <c r="A8" s="11" t="s">
        <v>8</v>
      </c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3"/>
      <c r="AH8" s="14">
        <f t="shared" si="11"/>
        <v>0</v>
      </c>
      <c r="AI8" s="15"/>
      <c r="AJ8" s="13"/>
      <c r="AK8" s="14">
        <f t="shared" si="12"/>
        <v>0</v>
      </c>
      <c r="AL8" s="15">
        <v>264500.0</v>
      </c>
      <c r="AM8" s="13"/>
      <c r="AN8" s="14">
        <f t="shared" si="13"/>
        <v>264500</v>
      </c>
      <c r="AO8" s="15"/>
      <c r="AP8" s="13"/>
      <c r="AQ8" s="14">
        <f t="shared" si="14"/>
        <v>264500</v>
      </c>
      <c r="AR8" s="15"/>
      <c r="AS8" s="16">
        <v>-84700.0</v>
      </c>
      <c r="AT8" s="14">
        <f t="shared" si="15"/>
        <v>179800</v>
      </c>
      <c r="AU8" s="15"/>
      <c r="AV8" s="16"/>
      <c r="AW8" s="14">
        <f t="shared" si="16"/>
        <v>179800</v>
      </c>
      <c r="AX8" s="15"/>
      <c r="AY8" s="16"/>
      <c r="AZ8" s="14">
        <f t="shared" si="17"/>
        <v>179800</v>
      </c>
    </row>
    <row r="9">
      <c r="A9" s="11" t="s">
        <v>9</v>
      </c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3"/>
      <c r="AK9" s="14">
        <f t="shared" si="12"/>
        <v>0</v>
      </c>
      <c r="AL9" s="15">
        <v>41003.89</v>
      </c>
      <c r="AM9" s="13"/>
      <c r="AN9" s="14">
        <f t="shared" si="13"/>
        <v>41003.89</v>
      </c>
      <c r="AO9" s="15"/>
      <c r="AP9" s="16">
        <v>-41003.89</v>
      </c>
      <c r="AQ9" s="14">
        <f t="shared" si="14"/>
        <v>0</v>
      </c>
      <c r="AR9" s="15"/>
      <c r="AS9" s="16"/>
      <c r="AT9" s="14">
        <f t="shared" si="15"/>
        <v>0</v>
      </c>
      <c r="AU9" s="15"/>
      <c r="AV9" s="16"/>
      <c r="AW9" s="14">
        <f t="shared" si="16"/>
        <v>0</v>
      </c>
      <c r="AX9" s="15"/>
      <c r="AY9" s="16"/>
      <c r="AZ9" s="14">
        <f t="shared" si="17"/>
        <v>0</v>
      </c>
    </row>
    <row r="10">
      <c r="A10" s="11" t="s">
        <v>10</v>
      </c>
      <c r="B10" s="18"/>
      <c r="C10" s="19"/>
      <c r="D10" s="14">
        <f t="shared" si="1"/>
        <v>0</v>
      </c>
      <c r="E10" s="18"/>
      <c r="F10" s="19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12"/>
      <c r="AM10" s="13"/>
      <c r="AN10" s="14">
        <f t="shared" si="13"/>
        <v>0</v>
      </c>
      <c r="AO10" s="15">
        <v>8095.28</v>
      </c>
      <c r="AP10" s="13"/>
      <c r="AQ10" s="14">
        <f t="shared" si="14"/>
        <v>8095.28</v>
      </c>
      <c r="AR10" s="15"/>
      <c r="AS10" s="13"/>
      <c r="AT10" s="14">
        <f t="shared" si="15"/>
        <v>8095.28</v>
      </c>
      <c r="AU10" s="15"/>
      <c r="AV10" s="13"/>
      <c r="AW10" s="14">
        <f t="shared" si="16"/>
        <v>8095.28</v>
      </c>
      <c r="AX10" s="15"/>
      <c r="AY10" s="16"/>
      <c r="AZ10" s="14">
        <f t="shared" si="17"/>
        <v>8095.28</v>
      </c>
    </row>
    <row r="11">
      <c r="A11" s="11" t="s">
        <v>11</v>
      </c>
      <c r="B11" s="12"/>
      <c r="C11" s="19"/>
      <c r="D11" s="14">
        <f t="shared" si="1"/>
        <v>0</v>
      </c>
      <c r="E11" s="12"/>
      <c r="F11" s="19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12"/>
      <c r="AM11" s="13"/>
      <c r="AN11" s="14">
        <f t="shared" si="13"/>
        <v>0</v>
      </c>
      <c r="AO11" s="15">
        <v>4983.52</v>
      </c>
      <c r="AP11" s="13"/>
      <c r="AQ11" s="14">
        <f t="shared" si="14"/>
        <v>4983.52</v>
      </c>
      <c r="AR11" s="15"/>
      <c r="AS11" s="13"/>
      <c r="AT11" s="14">
        <f t="shared" si="15"/>
        <v>4983.52</v>
      </c>
      <c r="AU11" s="15"/>
      <c r="AV11" s="13"/>
      <c r="AW11" s="14">
        <f t="shared" si="16"/>
        <v>4983.52</v>
      </c>
      <c r="AX11" s="15"/>
      <c r="AY11" s="16"/>
      <c r="AZ11" s="14">
        <f t="shared" si="17"/>
        <v>4983.52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12"/>
      <c r="AM12" s="13"/>
      <c r="AN12" s="14">
        <f t="shared" si="13"/>
        <v>0</v>
      </c>
      <c r="AO12" s="12"/>
      <c r="AP12" s="13"/>
      <c r="AQ12" s="14">
        <f t="shared" si="14"/>
        <v>0</v>
      </c>
      <c r="AR12" s="12"/>
      <c r="AS12" s="13"/>
      <c r="AT12" s="14">
        <f t="shared" si="15"/>
        <v>0</v>
      </c>
      <c r="AU12" s="12"/>
      <c r="AV12" s="13"/>
      <c r="AW12" s="14">
        <f t="shared" si="16"/>
        <v>0</v>
      </c>
      <c r="AX12" s="12"/>
      <c r="AY12" s="13"/>
      <c r="AZ12" s="14">
        <f t="shared" si="17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12"/>
      <c r="AM13" s="13"/>
      <c r="AN13" s="14">
        <f t="shared" si="13"/>
        <v>0</v>
      </c>
      <c r="AO13" s="12"/>
      <c r="AP13" s="13"/>
      <c r="AQ13" s="14">
        <f t="shared" si="14"/>
        <v>0</v>
      </c>
      <c r="AR13" s="12"/>
      <c r="AS13" s="13"/>
      <c r="AT13" s="14">
        <f t="shared" si="15"/>
        <v>0</v>
      </c>
      <c r="AU13" s="12"/>
      <c r="AV13" s="13"/>
      <c r="AW13" s="14">
        <f t="shared" si="16"/>
        <v>0</v>
      </c>
      <c r="AX13" s="12"/>
      <c r="AY13" s="13"/>
      <c r="AZ13" s="14">
        <f t="shared" si="17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12"/>
      <c r="AM14" s="13"/>
      <c r="AN14" s="14">
        <f t="shared" si="13"/>
        <v>0</v>
      </c>
      <c r="AO14" s="12"/>
      <c r="AP14" s="13"/>
      <c r="AQ14" s="14">
        <f t="shared" si="14"/>
        <v>0</v>
      </c>
      <c r="AR14" s="12"/>
      <c r="AS14" s="13"/>
      <c r="AT14" s="14">
        <f t="shared" si="15"/>
        <v>0</v>
      </c>
      <c r="AU14" s="12"/>
      <c r="AV14" s="13"/>
      <c r="AW14" s="14">
        <f t="shared" si="16"/>
        <v>0</v>
      </c>
      <c r="AX14" s="12"/>
      <c r="AY14" s="13"/>
      <c r="AZ14" s="14">
        <f t="shared" si="17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12"/>
      <c r="AM15" s="13"/>
      <c r="AN15" s="14">
        <f t="shared" si="13"/>
        <v>0</v>
      </c>
      <c r="AO15" s="12"/>
      <c r="AP15" s="13"/>
      <c r="AQ15" s="14">
        <f t="shared" si="14"/>
        <v>0</v>
      </c>
      <c r="AR15" s="12"/>
      <c r="AS15" s="13"/>
      <c r="AT15" s="14">
        <f t="shared" si="15"/>
        <v>0</v>
      </c>
      <c r="AU15" s="12"/>
      <c r="AV15" s="13"/>
      <c r="AW15" s="14">
        <f t="shared" si="16"/>
        <v>0</v>
      </c>
      <c r="AX15" s="12"/>
      <c r="AY15" s="13"/>
      <c r="AZ15" s="14">
        <f t="shared" si="17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12"/>
      <c r="AM16" s="13"/>
      <c r="AN16" s="14">
        <f t="shared" si="13"/>
        <v>0</v>
      </c>
      <c r="AO16" s="12"/>
      <c r="AP16" s="13"/>
      <c r="AQ16" s="14">
        <f t="shared" si="14"/>
        <v>0</v>
      </c>
      <c r="AR16" s="12"/>
      <c r="AS16" s="13"/>
      <c r="AT16" s="14">
        <f t="shared" si="15"/>
        <v>0</v>
      </c>
      <c r="AU16" s="12"/>
      <c r="AV16" s="13"/>
      <c r="AW16" s="14">
        <f t="shared" si="16"/>
        <v>0</v>
      </c>
      <c r="AX16" s="12"/>
      <c r="AY16" s="13"/>
      <c r="AZ16" s="14">
        <f t="shared" si="17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12"/>
      <c r="AM17" s="13"/>
      <c r="AN17" s="14">
        <f t="shared" si="13"/>
        <v>0</v>
      </c>
      <c r="AO17" s="12"/>
      <c r="AP17" s="13"/>
      <c r="AQ17" s="14">
        <f t="shared" si="14"/>
        <v>0</v>
      </c>
      <c r="AR17" s="12"/>
      <c r="AS17" s="13"/>
      <c r="AT17" s="14">
        <f t="shared" si="15"/>
        <v>0</v>
      </c>
      <c r="AU17" s="12"/>
      <c r="AV17" s="13"/>
      <c r="AW17" s="14">
        <f t="shared" si="16"/>
        <v>0</v>
      </c>
      <c r="AX17" s="12"/>
      <c r="AY17" s="13"/>
      <c r="AZ17" s="14">
        <f t="shared" si="1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12"/>
      <c r="AM18" s="13"/>
      <c r="AN18" s="14">
        <f t="shared" si="13"/>
        <v>0</v>
      </c>
      <c r="AO18" s="12"/>
      <c r="AP18" s="13"/>
      <c r="AQ18" s="14">
        <f t="shared" si="14"/>
        <v>0</v>
      </c>
      <c r="AR18" s="12"/>
      <c r="AS18" s="13"/>
      <c r="AT18" s="14">
        <f t="shared" si="15"/>
        <v>0</v>
      </c>
      <c r="AU18" s="12"/>
      <c r="AV18" s="13"/>
      <c r="AW18" s="14">
        <f t="shared" si="16"/>
        <v>0</v>
      </c>
      <c r="AX18" s="12"/>
      <c r="AY18" s="13"/>
      <c r="AZ18" s="14">
        <f t="shared" si="1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12"/>
      <c r="AM19" s="13"/>
      <c r="AN19" s="14">
        <f t="shared" si="13"/>
        <v>0</v>
      </c>
      <c r="AO19" s="12"/>
      <c r="AP19" s="13"/>
      <c r="AQ19" s="14">
        <f t="shared" si="14"/>
        <v>0</v>
      </c>
      <c r="AR19" s="12"/>
      <c r="AS19" s="13"/>
      <c r="AT19" s="14">
        <f t="shared" si="15"/>
        <v>0</v>
      </c>
      <c r="AU19" s="12"/>
      <c r="AV19" s="13"/>
      <c r="AW19" s="14">
        <f t="shared" si="16"/>
        <v>0</v>
      </c>
      <c r="AX19" s="12"/>
      <c r="AY19" s="13"/>
      <c r="AZ19" s="14">
        <f t="shared" si="17"/>
        <v>0</v>
      </c>
    </row>
    <row r="20" ht="15.75" customHeight="1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12"/>
      <c r="AM20" s="13"/>
      <c r="AN20" s="14">
        <f t="shared" si="13"/>
        <v>0</v>
      </c>
      <c r="AO20" s="12"/>
      <c r="AP20" s="13"/>
      <c r="AQ20" s="14">
        <f t="shared" si="14"/>
        <v>0</v>
      </c>
      <c r="AR20" s="12"/>
      <c r="AS20" s="13"/>
      <c r="AT20" s="14">
        <f t="shared" si="15"/>
        <v>0</v>
      </c>
      <c r="AU20" s="12"/>
      <c r="AV20" s="13"/>
      <c r="AW20" s="14">
        <f t="shared" si="16"/>
        <v>0</v>
      </c>
      <c r="AX20" s="12"/>
      <c r="AY20" s="13"/>
      <c r="AZ20" s="14">
        <f t="shared" si="1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12"/>
      <c r="AM21" s="13"/>
      <c r="AN21" s="14">
        <f t="shared" si="13"/>
        <v>0</v>
      </c>
      <c r="AO21" s="12"/>
      <c r="AP21" s="13"/>
      <c r="AQ21" s="14">
        <f t="shared" si="14"/>
        <v>0</v>
      </c>
      <c r="AR21" s="12"/>
      <c r="AS21" s="13"/>
      <c r="AT21" s="14">
        <f t="shared" si="15"/>
        <v>0</v>
      </c>
      <c r="AU21" s="12"/>
      <c r="AV21" s="13"/>
      <c r="AW21" s="14">
        <f t="shared" si="16"/>
        <v>0</v>
      </c>
      <c r="AX21" s="12"/>
      <c r="AY21" s="13"/>
      <c r="AZ21" s="14">
        <f t="shared" si="1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12"/>
      <c r="AM22" s="13"/>
      <c r="AN22" s="14">
        <f t="shared" si="13"/>
        <v>0</v>
      </c>
      <c r="AO22" s="12"/>
      <c r="AP22" s="13"/>
      <c r="AQ22" s="14">
        <f t="shared" si="14"/>
        <v>0</v>
      </c>
      <c r="AR22" s="12"/>
      <c r="AS22" s="13"/>
      <c r="AT22" s="14">
        <f t="shared" si="15"/>
        <v>0</v>
      </c>
      <c r="AU22" s="12"/>
      <c r="AV22" s="13"/>
      <c r="AW22" s="14">
        <f t="shared" si="16"/>
        <v>0</v>
      </c>
      <c r="AX22" s="12"/>
      <c r="AY22" s="13"/>
      <c r="AZ22" s="14">
        <f t="shared" si="1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12"/>
      <c r="AM23" s="13"/>
      <c r="AN23" s="14">
        <f t="shared" si="13"/>
        <v>0</v>
      </c>
      <c r="AO23" s="12"/>
      <c r="AP23" s="13"/>
      <c r="AQ23" s="14">
        <f t="shared" si="14"/>
        <v>0</v>
      </c>
      <c r="AR23" s="12"/>
      <c r="AS23" s="13"/>
      <c r="AT23" s="14">
        <f t="shared" si="15"/>
        <v>0</v>
      </c>
      <c r="AU23" s="12"/>
      <c r="AV23" s="13"/>
      <c r="AW23" s="14">
        <f t="shared" si="16"/>
        <v>0</v>
      </c>
      <c r="AX23" s="12"/>
      <c r="AY23" s="13"/>
      <c r="AZ23" s="14">
        <f t="shared" si="17"/>
        <v>0</v>
      </c>
    </row>
    <row r="24" ht="15.75" customHeight="1">
      <c r="A24" s="17" t="s">
        <v>12</v>
      </c>
      <c r="B24" s="13"/>
      <c r="C24" s="13"/>
      <c r="D24" s="20">
        <f>SUM(D5:D23)</f>
        <v>0</v>
      </c>
      <c r="E24" s="13"/>
      <c r="F24" s="13"/>
      <c r="G24" s="20">
        <f>SUM(G5:G23)</f>
        <v>0</v>
      </c>
      <c r="H24" s="13"/>
      <c r="I24" s="13"/>
      <c r="J24" s="20">
        <f>SUM(J5:J23)</f>
        <v>0</v>
      </c>
      <c r="K24" s="13"/>
      <c r="L24" s="13"/>
      <c r="M24" s="20">
        <f>SUM(M5:M23)</f>
        <v>19692.47</v>
      </c>
      <c r="N24" s="13"/>
      <c r="O24" s="13"/>
      <c r="P24" s="20">
        <f>SUM(P5:P23)</f>
        <v>5455.59</v>
      </c>
      <c r="Q24" s="13"/>
      <c r="R24" s="13"/>
      <c r="S24" s="20">
        <f>SUM(S5:S23)</f>
        <v>102589.04</v>
      </c>
      <c r="T24" s="13"/>
      <c r="U24" s="13"/>
      <c r="V24" s="20">
        <f>SUM(V5:V23)</f>
        <v>87598.23</v>
      </c>
      <c r="W24" s="13"/>
      <c r="X24" s="13"/>
      <c r="Y24" s="20">
        <f>SUM(Y5:Y23)</f>
        <v>91956.59</v>
      </c>
      <c r="Z24" s="13"/>
      <c r="AA24" s="13"/>
      <c r="AB24" s="20">
        <f>SUM(AB5:AB23)</f>
        <v>20590.06</v>
      </c>
      <c r="AC24" s="13"/>
      <c r="AD24" s="13"/>
      <c r="AE24" s="20">
        <f>SUM(AE5:AE23)</f>
        <v>21416.92</v>
      </c>
      <c r="AF24" s="13"/>
      <c r="AG24" s="13"/>
      <c r="AH24" s="20">
        <f>SUM(AH5:AH23)</f>
        <v>21364.38</v>
      </c>
      <c r="AI24" s="13"/>
      <c r="AJ24" s="13"/>
      <c r="AK24" s="20">
        <f>SUM(AK5:AK23)</f>
        <v>71822.79</v>
      </c>
      <c r="AL24" s="13"/>
      <c r="AM24" s="13"/>
      <c r="AN24" s="20">
        <f>SUM(AN5:AN23)</f>
        <v>402647.25</v>
      </c>
      <c r="AO24" s="13"/>
      <c r="AP24" s="13"/>
      <c r="AQ24" s="20">
        <f>SUM(AQ5:AQ23)</f>
        <v>348664.03</v>
      </c>
      <c r="AR24" s="13"/>
      <c r="AS24" s="13"/>
      <c r="AT24" s="20">
        <f>SUM(AT5:AT23)</f>
        <v>219601.57</v>
      </c>
      <c r="AU24" s="13"/>
      <c r="AV24" s="13"/>
      <c r="AW24" s="20">
        <f>SUM(AW5:AW23)</f>
        <v>204343.68</v>
      </c>
      <c r="AX24" s="13"/>
      <c r="AY24" s="13"/>
      <c r="AZ24" s="20">
        <f>SUM(AZ5:AZ23)</f>
        <v>201384.37</v>
      </c>
    </row>
    <row r="25" ht="15.75" customHeight="1">
      <c r="A25" s="17" t="s">
        <v>13</v>
      </c>
      <c r="B25" s="13"/>
      <c r="C25" s="13"/>
      <c r="D25" s="14">
        <v>0.0</v>
      </c>
      <c r="E25" s="13"/>
      <c r="F25" s="13"/>
      <c r="G25" s="14">
        <v>0.0</v>
      </c>
      <c r="H25" s="13"/>
      <c r="I25" s="13"/>
      <c r="J25" s="14">
        <v>0.0</v>
      </c>
      <c r="K25" s="13"/>
      <c r="L25" s="13"/>
      <c r="M25" s="14">
        <v>19692.47</v>
      </c>
      <c r="N25" s="13"/>
      <c r="O25" s="13"/>
      <c r="P25" s="14">
        <v>5455.59</v>
      </c>
      <c r="Q25" s="13"/>
      <c r="R25" s="13"/>
      <c r="S25" s="21">
        <v>102589.04</v>
      </c>
      <c r="T25" s="13"/>
      <c r="U25" s="13"/>
      <c r="V25" s="21">
        <v>87598.23</v>
      </c>
      <c r="W25" s="13"/>
      <c r="X25" s="13"/>
      <c r="Y25" s="21">
        <v>91956.59</v>
      </c>
      <c r="Z25" s="13"/>
      <c r="AA25" s="13"/>
      <c r="AB25" s="21">
        <v>20590.06</v>
      </c>
      <c r="AC25" s="13"/>
      <c r="AD25" s="13"/>
      <c r="AE25" s="21">
        <v>21416.92</v>
      </c>
      <c r="AF25" s="13"/>
      <c r="AG25" s="13"/>
      <c r="AH25" s="21">
        <v>21364.38</v>
      </c>
      <c r="AI25" s="13"/>
      <c r="AJ25" s="13"/>
      <c r="AK25" s="21">
        <v>71822.79</v>
      </c>
      <c r="AL25" s="13"/>
      <c r="AM25" s="13"/>
      <c r="AN25" s="21">
        <v>402647.25</v>
      </c>
      <c r="AO25" s="13"/>
      <c r="AP25" s="13"/>
      <c r="AQ25" s="21">
        <v>348664.03</v>
      </c>
      <c r="AR25" s="13"/>
      <c r="AS25" s="13"/>
      <c r="AT25" s="21">
        <v>219601.57</v>
      </c>
      <c r="AU25" s="13"/>
      <c r="AV25" s="13"/>
      <c r="AW25" s="21">
        <v>204343.68</v>
      </c>
      <c r="AX25" s="13"/>
      <c r="AY25" s="13"/>
      <c r="AZ25" s="21">
        <v>201384.37</v>
      </c>
    </row>
    <row r="26" ht="15.75" customHeight="1">
      <c r="A26" s="17" t="s">
        <v>14</v>
      </c>
      <c r="B26" s="13"/>
      <c r="C26" s="13"/>
      <c r="D26" s="14">
        <f>D24-D25</f>
        <v>0</v>
      </c>
      <c r="E26" s="13"/>
      <c r="F26" s="13"/>
      <c r="G26" s="14">
        <f>G24-G25</f>
        <v>0</v>
      </c>
      <c r="H26" s="13"/>
      <c r="I26" s="13"/>
      <c r="J26" s="14">
        <f>J24-J25</f>
        <v>0</v>
      </c>
      <c r="K26" s="13"/>
      <c r="L26" s="13"/>
      <c r="M26" s="14">
        <f>M24-M25</f>
        <v>0</v>
      </c>
      <c r="N26" s="13"/>
      <c r="O26" s="13"/>
      <c r="P26" s="14">
        <f>P24-P25</f>
        <v>0</v>
      </c>
      <c r="Q26" s="13"/>
      <c r="R26" s="13"/>
      <c r="S26" s="14">
        <f>round(S24-S25,2)</f>
        <v>0</v>
      </c>
      <c r="T26" s="13"/>
      <c r="U26" s="13"/>
      <c r="V26" s="14">
        <f>round(V24-V25,2)</f>
        <v>0</v>
      </c>
      <c r="W26" s="13"/>
      <c r="X26" s="13"/>
      <c r="Y26" s="14">
        <f>round(Y24-Y25,2)</f>
        <v>0</v>
      </c>
      <c r="Z26" s="13"/>
      <c r="AA26" s="13"/>
      <c r="AB26" s="14">
        <f>round(AB24-AB25,2)</f>
        <v>0</v>
      </c>
      <c r="AC26" s="13"/>
      <c r="AD26" s="13"/>
      <c r="AE26" s="14">
        <f>round(AE24-AE25,2)</f>
        <v>0</v>
      </c>
      <c r="AF26" s="13"/>
      <c r="AG26" s="13"/>
      <c r="AH26" s="14">
        <f>round(AH24-AH25,2)</f>
        <v>0</v>
      </c>
      <c r="AI26" s="13"/>
      <c r="AJ26" s="13"/>
      <c r="AK26" s="14">
        <f>round(AK24-AK25,2)</f>
        <v>0</v>
      </c>
      <c r="AL26" s="13"/>
      <c r="AM26" s="13"/>
      <c r="AN26" s="14">
        <f>round(AN24-AN25,2)</f>
        <v>0</v>
      </c>
      <c r="AO26" s="13"/>
      <c r="AP26" s="13"/>
      <c r="AQ26" s="14">
        <f>round(AQ24-AQ25,2)</f>
        <v>0</v>
      </c>
      <c r="AR26" s="13"/>
      <c r="AS26" s="13"/>
      <c r="AT26" s="14">
        <f>round(AT24-AT25,2)</f>
        <v>0</v>
      </c>
      <c r="AU26" s="13"/>
      <c r="AV26" s="13"/>
      <c r="AW26" s="14">
        <f>round(AW24-AW25,2)</f>
        <v>0</v>
      </c>
      <c r="AX26" s="13"/>
      <c r="AY26" s="13"/>
      <c r="AZ26" s="14">
        <f>round(AZ24-AZ25,2)</f>
        <v>0</v>
      </c>
    </row>
    <row r="27" ht="15.75" customHeight="1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22" t="s">
        <v>15</v>
      </c>
      <c r="AR27" s="13"/>
      <c r="AS27" s="13"/>
      <c r="AT27" s="13"/>
      <c r="AU27" s="13"/>
      <c r="AV27" s="13"/>
      <c r="AW27" s="13"/>
      <c r="AX27" s="13"/>
      <c r="AY27" s="13"/>
      <c r="AZ27" s="13"/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ht="15.75" customHeight="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</sheetData>
  <mergeCells count="17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AX3:AZ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min="2" max="2" width="10.57"/>
    <col customWidth="1" min="3" max="4" width="12.57"/>
    <col customWidth="1" min="5" max="5" width="10.57"/>
    <col customWidth="1" min="6" max="7" width="12.57"/>
    <col customWidth="1" min="8" max="20" width="8.71"/>
  </cols>
  <sheetData>
    <row r="1">
      <c r="A1" s="1" t="s">
        <v>0</v>
      </c>
      <c r="B1" s="2"/>
      <c r="C1" s="2"/>
      <c r="D1" s="2"/>
      <c r="E1" s="2"/>
      <c r="F1" s="2"/>
      <c r="G1" s="2"/>
    </row>
    <row r="2">
      <c r="A2" s="105" t="s">
        <v>195</v>
      </c>
      <c r="B2" s="2"/>
      <c r="C2" s="2"/>
      <c r="D2" s="2"/>
      <c r="E2" s="2"/>
      <c r="F2" s="2"/>
      <c r="G2" s="2"/>
    </row>
    <row r="3">
      <c r="B3" s="5">
        <v>44470.0</v>
      </c>
      <c r="D3" s="4"/>
      <c r="E3" s="5">
        <v>44501.0</v>
      </c>
      <c r="G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>
      <c r="A5" s="11" t="s">
        <v>196</v>
      </c>
      <c r="B5" s="12"/>
      <c r="C5" s="16">
        <v>-160.0</v>
      </c>
      <c r="D5" s="14">
        <f t="shared" ref="D5:D24" si="1">SUM(B5:C5)</f>
        <v>-160</v>
      </c>
      <c r="E5" s="15">
        <v>160.0</v>
      </c>
      <c r="F5" s="16"/>
      <c r="G5" s="14">
        <f t="shared" ref="G5:G24" si="2">SUM(D5:F5)</f>
        <v>0</v>
      </c>
    </row>
    <row r="6">
      <c r="A6" s="11" t="s">
        <v>197</v>
      </c>
      <c r="B6" s="12"/>
      <c r="C6" s="16"/>
      <c r="D6" s="14">
        <f t="shared" si="1"/>
        <v>0</v>
      </c>
      <c r="E6" s="15">
        <v>160.0</v>
      </c>
      <c r="F6" s="16">
        <f>-160-160</f>
        <v>-320</v>
      </c>
      <c r="G6" s="14">
        <f t="shared" si="2"/>
        <v>-160</v>
      </c>
    </row>
    <row r="7">
      <c r="B7" s="12"/>
      <c r="C7" s="16"/>
      <c r="D7" s="14">
        <f t="shared" si="1"/>
        <v>0</v>
      </c>
      <c r="E7" s="12"/>
      <c r="F7" s="16"/>
      <c r="G7" s="14">
        <f t="shared" si="2"/>
        <v>0</v>
      </c>
    </row>
    <row r="8">
      <c r="B8" s="12"/>
      <c r="C8" s="16"/>
      <c r="D8" s="14">
        <f t="shared" si="1"/>
        <v>0</v>
      </c>
      <c r="E8" s="12"/>
      <c r="F8" s="16"/>
      <c r="G8" s="14">
        <f t="shared" si="2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</row>
    <row r="25" ht="15.75" customHeight="1">
      <c r="A25" s="17" t="s">
        <v>12</v>
      </c>
      <c r="B25" s="13"/>
      <c r="C25" s="13"/>
      <c r="D25" s="20">
        <f>SUM(D5:D24)</f>
        <v>-160</v>
      </c>
      <c r="E25" s="13"/>
      <c r="F25" s="13"/>
      <c r="G25" s="20">
        <f>SUM(G5:G24)</f>
        <v>-160</v>
      </c>
    </row>
    <row r="26" ht="15.75" customHeight="1">
      <c r="A26" s="17" t="s">
        <v>13</v>
      </c>
      <c r="B26" s="13"/>
      <c r="C26" s="13"/>
      <c r="D26" s="21">
        <v>-160.0</v>
      </c>
      <c r="E26" s="13"/>
      <c r="F26" s="13"/>
      <c r="G26" s="21">
        <v>-160.0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</row>
    <row r="28" ht="15.75" customHeight="1">
      <c r="B28" s="13"/>
      <c r="C28" s="13"/>
      <c r="D28" s="13"/>
      <c r="E28" s="13"/>
      <c r="F28" s="13"/>
      <c r="G28" s="13"/>
    </row>
    <row r="29" ht="15.75" customHeight="1">
      <c r="B29" s="16"/>
      <c r="C29" s="13"/>
      <c r="D29" s="110"/>
      <c r="E29" s="16"/>
      <c r="F29" s="13"/>
      <c r="G29" s="110"/>
    </row>
    <row r="30" ht="15.75" customHeight="1">
      <c r="B30" s="16"/>
      <c r="C30" s="13"/>
      <c r="D30" s="13"/>
      <c r="E30" s="16"/>
      <c r="F30" s="13"/>
      <c r="G30" s="13"/>
    </row>
    <row r="31" ht="15.75" customHeight="1">
      <c r="B31" s="13"/>
      <c r="C31" s="13"/>
      <c r="D31" s="13"/>
      <c r="E31" s="13"/>
      <c r="F31" s="13"/>
      <c r="G31" s="13"/>
    </row>
    <row r="32" ht="15.75" customHeight="1">
      <c r="B32" s="13"/>
      <c r="C32" s="13"/>
      <c r="D32" s="13"/>
      <c r="E32" s="13"/>
      <c r="F32" s="13"/>
      <c r="G32" s="13"/>
    </row>
    <row r="33" ht="15.75" customHeight="1">
      <c r="B33" s="13"/>
      <c r="C33" s="13"/>
      <c r="D33" s="13"/>
      <c r="E33" s="13"/>
      <c r="F33" s="13"/>
      <c r="G33" s="13"/>
    </row>
    <row r="34" ht="15.75" customHeight="1">
      <c r="B34" s="13"/>
      <c r="C34" s="13"/>
      <c r="D34" s="13"/>
      <c r="E34" s="13"/>
      <c r="F34" s="13"/>
      <c r="G34" s="13"/>
    </row>
    <row r="35" ht="15.75" customHeight="1">
      <c r="B35" s="13"/>
      <c r="C35" s="13"/>
      <c r="D35" s="13"/>
      <c r="E35" s="13"/>
      <c r="F35" s="13"/>
      <c r="G35" s="13"/>
    </row>
    <row r="36" ht="15.75" customHeight="1">
      <c r="B36" s="13"/>
      <c r="C36" s="13"/>
      <c r="D36" s="13"/>
      <c r="E36" s="13"/>
      <c r="F36" s="13"/>
      <c r="G36" s="13"/>
    </row>
    <row r="37" ht="15.75" customHeight="1">
      <c r="B37" s="13"/>
      <c r="C37" s="13"/>
      <c r="D37" s="13"/>
      <c r="E37" s="13"/>
      <c r="F37" s="13"/>
      <c r="G37" s="13"/>
    </row>
    <row r="38" ht="15.75" customHeight="1">
      <c r="B38" s="13"/>
      <c r="C38" s="13"/>
      <c r="D38" s="13"/>
      <c r="E38" s="13"/>
      <c r="F38" s="13"/>
      <c r="G38" s="13"/>
    </row>
    <row r="39" ht="15.75" customHeight="1">
      <c r="B39" s="13"/>
      <c r="C39" s="13"/>
      <c r="D39" s="13"/>
      <c r="E39" s="13"/>
      <c r="F39" s="13"/>
      <c r="G39" s="13"/>
    </row>
    <row r="40" ht="15.75" customHeight="1">
      <c r="B40" s="13"/>
      <c r="C40" s="13"/>
      <c r="D40" s="13"/>
      <c r="E40" s="13"/>
      <c r="F40" s="13"/>
      <c r="G40" s="13"/>
    </row>
    <row r="41" ht="15.75" customHeight="1">
      <c r="B41" s="13"/>
      <c r="C41" s="13"/>
      <c r="D41" s="13"/>
      <c r="E41" s="13"/>
      <c r="F41" s="13"/>
      <c r="G41" s="13"/>
    </row>
    <row r="42" ht="15.75" customHeight="1">
      <c r="B42" s="13"/>
      <c r="C42" s="13"/>
      <c r="D42" s="13"/>
      <c r="E42" s="13"/>
      <c r="F42" s="13"/>
      <c r="G42" s="13"/>
    </row>
    <row r="43" ht="15.75" customHeight="1">
      <c r="B43" s="13"/>
      <c r="C43" s="13"/>
      <c r="D43" s="13"/>
      <c r="E43" s="13"/>
      <c r="F43" s="13"/>
      <c r="G43" s="13"/>
    </row>
    <row r="44" ht="15.75" customHeight="1">
      <c r="B44" s="13"/>
      <c r="C44" s="13"/>
      <c r="D44" s="13"/>
      <c r="E44" s="13"/>
      <c r="F44" s="13"/>
      <c r="G44" s="13"/>
    </row>
    <row r="45" ht="15.75" customHeight="1">
      <c r="B45" s="13"/>
      <c r="C45" s="13"/>
      <c r="D45" s="13"/>
      <c r="E45" s="13"/>
      <c r="F45" s="13"/>
      <c r="G45" s="13"/>
    </row>
    <row r="46" ht="15.75" customHeight="1">
      <c r="B46" s="13"/>
      <c r="C46" s="13"/>
      <c r="D46" s="13"/>
      <c r="E46" s="13"/>
      <c r="F46" s="13"/>
      <c r="G46" s="13"/>
    </row>
    <row r="47" ht="15.75" customHeight="1">
      <c r="B47" s="13"/>
      <c r="C47" s="13"/>
      <c r="D47" s="13"/>
      <c r="E47" s="13"/>
      <c r="F47" s="13"/>
      <c r="G47" s="13"/>
    </row>
    <row r="48" ht="15.75" customHeight="1">
      <c r="B48" s="13"/>
      <c r="C48" s="13"/>
      <c r="D48" s="13"/>
      <c r="E48" s="13"/>
      <c r="F48" s="13"/>
      <c r="G48" s="13"/>
    </row>
    <row r="49" ht="15.75" customHeight="1">
      <c r="B49" s="13"/>
      <c r="C49" s="13"/>
      <c r="D49" s="13"/>
      <c r="E49" s="13"/>
      <c r="F49" s="13"/>
      <c r="G49" s="13"/>
    </row>
    <row r="50" ht="15.75" customHeight="1">
      <c r="B50" s="13"/>
      <c r="C50" s="13"/>
      <c r="D50" s="13"/>
      <c r="E50" s="13"/>
      <c r="F50" s="13"/>
      <c r="G50" s="13"/>
    </row>
    <row r="51" ht="15.75" customHeight="1">
      <c r="B51" s="13"/>
      <c r="C51" s="13"/>
      <c r="D51" s="13"/>
      <c r="E51" s="13"/>
      <c r="F51" s="13"/>
      <c r="G51" s="13"/>
    </row>
    <row r="52" ht="15.75" customHeight="1">
      <c r="B52" s="13"/>
      <c r="C52" s="13"/>
      <c r="D52" s="13"/>
      <c r="E52" s="13"/>
      <c r="F52" s="13"/>
      <c r="G52" s="13"/>
    </row>
    <row r="53" ht="15.75" customHeight="1">
      <c r="B53" s="13"/>
      <c r="C53" s="13"/>
      <c r="D53" s="13"/>
      <c r="E53" s="13"/>
      <c r="F53" s="13"/>
      <c r="G53" s="13"/>
    </row>
    <row r="54" ht="15.75" customHeight="1">
      <c r="B54" s="13"/>
      <c r="C54" s="13"/>
      <c r="D54" s="13"/>
      <c r="E54" s="13"/>
      <c r="F54" s="13"/>
      <c r="G54" s="13"/>
    </row>
    <row r="55" ht="15.75" customHeight="1">
      <c r="B55" s="13"/>
      <c r="C55" s="13"/>
      <c r="D55" s="13"/>
      <c r="E55" s="13"/>
      <c r="F55" s="13"/>
      <c r="G55" s="13"/>
    </row>
    <row r="56" ht="15.75" customHeight="1">
      <c r="B56" s="13"/>
      <c r="C56" s="13"/>
      <c r="D56" s="13"/>
      <c r="E56" s="13"/>
      <c r="F56" s="13"/>
      <c r="G56" s="13"/>
    </row>
    <row r="57" ht="15.75" customHeight="1">
      <c r="B57" s="13"/>
      <c r="C57" s="13"/>
      <c r="D57" s="13"/>
      <c r="E57" s="13"/>
      <c r="F57" s="13"/>
      <c r="G57" s="13"/>
    </row>
    <row r="58" ht="15.75" customHeight="1">
      <c r="B58" s="13"/>
      <c r="C58" s="13"/>
      <c r="D58" s="13"/>
      <c r="E58" s="13"/>
      <c r="F58" s="13"/>
      <c r="G58" s="13"/>
    </row>
    <row r="59" ht="15.75" customHeight="1">
      <c r="B59" s="13"/>
      <c r="C59" s="13"/>
      <c r="D59" s="13"/>
      <c r="E59" s="13"/>
      <c r="F59" s="13"/>
      <c r="G59" s="13"/>
    </row>
    <row r="60" ht="15.75" customHeight="1">
      <c r="B60" s="13"/>
      <c r="C60" s="13"/>
      <c r="D60" s="13"/>
      <c r="E60" s="13"/>
      <c r="F60" s="13"/>
      <c r="G60" s="13"/>
    </row>
    <row r="61" ht="15.75" customHeight="1">
      <c r="B61" s="13"/>
      <c r="C61" s="13"/>
      <c r="D61" s="13"/>
      <c r="E61" s="13"/>
      <c r="F61" s="13"/>
      <c r="G61" s="13"/>
    </row>
    <row r="62" ht="15.75" customHeight="1">
      <c r="B62" s="13"/>
      <c r="C62" s="13"/>
      <c r="D62" s="13"/>
      <c r="E62" s="13"/>
      <c r="F62" s="13"/>
      <c r="G62" s="13"/>
    </row>
    <row r="63" ht="15.75" customHeight="1">
      <c r="B63" s="13"/>
      <c r="C63" s="13"/>
      <c r="D63" s="13"/>
      <c r="E63" s="13"/>
      <c r="F63" s="13"/>
      <c r="G63" s="13"/>
    </row>
    <row r="64" ht="15.75" customHeight="1">
      <c r="B64" s="13"/>
      <c r="C64" s="13"/>
      <c r="D64" s="13"/>
      <c r="E64" s="13"/>
      <c r="F64" s="13"/>
      <c r="G64" s="13"/>
    </row>
    <row r="65" ht="15.75" customHeight="1">
      <c r="B65" s="13"/>
      <c r="C65" s="13"/>
      <c r="D65" s="13"/>
      <c r="E65" s="13"/>
      <c r="F65" s="13"/>
      <c r="G65" s="13"/>
    </row>
    <row r="66" ht="15.75" customHeight="1">
      <c r="B66" s="13"/>
      <c r="C66" s="13"/>
      <c r="D66" s="13"/>
      <c r="E66" s="13"/>
      <c r="F66" s="13"/>
      <c r="G66" s="13"/>
    </row>
    <row r="67" ht="15.75" customHeight="1">
      <c r="B67" s="13"/>
      <c r="C67" s="13"/>
      <c r="D67" s="13"/>
      <c r="E67" s="13"/>
      <c r="F67" s="13"/>
      <c r="G67" s="13"/>
    </row>
    <row r="68" ht="15.75" customHeight="1">
      <c r="B68" s="13"/>
      <c r="C68" s="13"/>
      <c r="D68" s="13"/>
      <c r="E68" s="13"/>
      <c r="F68" s="13"/>
      <c r="G68" s="13"/>
    </row>
    <row r="69" ht="15.75" customHeight="1">
      <c r="B69" s="13"/>
      <c r="C69" s="13"/>
      <c r="D69" s="13"/>
      <c r="E69" s="13"/>
      <c r="F69" s="13"/>
      <c r="G69" s="13"/>
    </row>
    <row r="70" ht="15.75" customHeight="1">
      <c r="B70" s="13"/>
      <c r="C70" s="13"/>
      <c r="D70" s="13"/>
      <c r="E70" s="13"/>
      <c r="F70" s="13"/>
      <c r="G70" s="13"/>
    </row>
    <row r="71" ht="15.75" customHeight="1">
      <c r="B71" s="13"/>
      <c r="C71" s="13"/>
      <c r="D71" s="13"/>
      <c r="E71" s="13"/>
      <c r="F71" s="13"/>
      <c r="G71" s="13"/>
    </row>
    <row r="72" ht="15.75" customHeight="1">
      <c r="B72" s="13"/>
      <c r="C72" s="13"/>
      <c r="D72" s="13"/>
      <c r="E72" s="13"/>
      <c r="F72" s="13"/>
      <c r="G72" s="13"/>
    </row>
    <row r="73" ht="15.75" customHeight="1">
      <c r="B73" s="13"/>
      <c r="C73" s="13"/>
      <c r="D73" s="13"/>
      <c r="E73" s="13"/>
      <c r="F73" s="13"/>
      <c r="G73" s="13"/>
    </row>
    <row r="74" ht="15.75" customHeight="1">
      <c r="B74" s="13"/>
      <c r="C74" s="13"/>
      <c r="D74" s="13"/>
      <c r="E74" s="13"/>
      <c r="F74" s="13"/>
      <c r="G74" s="13"/>
    </row>
    <row r="75" ht="15.75" customHeight="1">
      <c r="B75" s="13"/>
      <c r="C75" s="13"/>
      <c r="D75" s="13"/>
      <c r="E75" s="13"/>
      <c r="F75" s="13"/>
      <c r="G75" s="13"/>
    </row>
    <row r="76" ht="15.75" customHeight="1">
      <c r="B76" s="13"/>
      <c r="C76" s="13"/>
      <c r="D76" s="13"/>
      <c r="E76" s="13"/>
      <c r="F76" s="13"/>
      <c r="G76" s="13"/>
    </row>
    <row r="77" ht="15.75" customHeight="1">
      <c r="B77" s="13"/>
      <c r="C77" s="13"/>
      <c r="D77" s="13"/>
      <c r="E77" s="13"/>
      <c r="F77" s="13"/>
      <c r="G77" s="13"/>
    </row>
    <row r="78" ht="15.75" customHeight="1">
      <c r="B78" s="13"/>
      <c r="C78" s="13"/>
      <c r="D78" s="13"/>
      <c r="E78" s="13"/>
      <c r="F78" s="13"/>
      <c r="G78" s="13"/>
    </row>
    <row r="79" ht="15.75" customHeight="1">
      <c r="B79" s="13"/>
      <c r="C79" s="13"/>
      <c r="D79" s="13"/>
      <c r="E79" s="13"/>
      <c r="F79" s="13"/>
      <c r="G79" s="13"/>
    </row>
    <row r="80" ht="15.75" customHeight="1">
      <c r="B80" s="13"/>
      <c r="C80" s="13"/>
      <c r="D80" s="13"/>
      <c r="E80" s="13"/>
      <c r="F80" s="13"/>
      <c r="G80" s="13"/>
    </row>
    <row r="81" ht="15.75" customHeight="1">
      <c r="B81" s="13"/>
      <c r="C81" s="13"/>
      <c r="D81" s="13"/>
      <c r="E81" s="13"/>
      <c r="F81" s="13"/>
      <c r="G81" s="13"/>
    </row>
    <row r="82" ht="15.75" customHeight="1">
      <c r="B82" s="13"/>
      <c r="C82" s="13"/>
      <c r="D82" s="13"/>
      <c r="E82" s="13"/>
      <c r="F82" s="13"/>
      <c r="G82" s="13"/>
    </row>
    <row r="83" ht="15.75" customHeight="1">
      <c r="B83" s="13"/>
      <c r="C83" s="13"/>
      <c r="D83" s="13"/>
      <c r="E83" s="13"/>
      <c r="F83" s="13"/>
      <c r="G83" s="13"/>
    </row>
    <row r="84" ht="15.75" customHeight="1">
      <c r="B84" s="13"/>
      <c r="C84" s="13"/>
      <c r="D84" s="13"/>
      <c r="E84" s="13"/>
      <c r="F84" s="13"/>
      <c r="G84" s="13"/>
    </row>
    <row r="85" ht="15.75" customHeight="1">
      <c r="B85" s="13"/>
      <c r="C85" s="13"/>
      <c r="D85" s="13"/>
      <c r="E85" s="13"/>
      <c r="F85" s="13"/>
      <c r="G85" s="13"/>
    </row>
    <row r="86" ht="15.75" customHeight="1">
      <c r="B86" s="13"/>
      <c r="C86" s="13"/>
      <c r="D86" s="13"/>
      <c r="E86" s="13"/>
      <c r="F86" s="13"/>
      <c r="G86" s="13"/>
    </row>
    <row r="87" ht="15.75" customHeight="1">
      <c r="B87" s="13"/>
      <c r="C87" s="13"/>
      <c r="D87" s="13"/>
      <c r="E87" s="13"/>
      <c r="F87" s="13"/>
      <c r="G87" s="13"/>
    </row>
    <row r="88" ht="15.75" customHeight="1">
      <c r="B88" s="13"/>
      <c r="C88" s="13"/>
      <c r="D88" s="13"/>
      <c r="E88" s="13"/>
      <c r="F88" s="13"/>
      <c r="G88" s="13"/>
    </row>
    <row r="89" ht="15.75" customHeight="1">
      <c r="B89" s="13"/>
      <c r="C89" s="13"/>
      <c r="D89" s="13"/>
      <c r="E89" s="13"/>
      <c r="F89" s="13"/>
      <c r="G89" s="13"/>
    </row>
    <row r="90" ht="15.75" customHeight="1">
      <c r="B90" s="13"/>
      <c r="C90" s="13"/>
      <c r="D90" s="13"/>
      <c r="E90" s="13"/>
      <c r="F90" s="13"/>
      <c r="G90" s="13"/>
    </row>
    <row r="91" ht="15.75" customHeight="1">
      <c r="B91" s="13"/>
      <c r="C91" s="13"/>
      <c r="D91" s="13"/>
      <c r="E91" s="13"/>
      <c r="F91" s="13"/>
      <c r="G91" s="13"/>
    </row>
    <row r="92" ht="15.75" customHeight="1">
      <c r="B92" s="13"/>
      <c r="C92" s="13"/>
      <c r="D92" s="13"/>
      <c r="E92" s="13"/>
      <c r="F92" s="13"/>
      <c r="G92" s="13"/>
    </row>
    <row r="93" ht="15.75" customHeight="1">
      <c r="B93" s="13"/>
      <c r="C93" s="13"/>
      <c r="D93" s="13"/>
      <c r="E93" s="13"/>
      <c r="F93" s="13"/>
      <c r="G93" s="13"/>
    </row>
    <row r="94" ht="15.75" customHeight="1">
      <c r="B94" s="13"/>
      <c r="C94" s="13"/>
      <c r="D94" s="13"/>
      <c r="E94" s="13"/>
      <c r="F94" s="13"/>
      <c r="G94" s="13"/>
    </row>
    <row r="95" ht="15.75" customHeight="1">
      <c r="B95" s="13"/>
      <c r="C95" s="13"/>
      <c r="D95" s="13"/>
      <c r="E95" s="13"/>
      <c r="F95" s="13"/>
      <c r="G95" s="13"/>
    </row>
    <row r="96" ht="15.75" customHeight="1">
      <c r="B96" s="13"/>
      <c r="C96" s="13"/>
      <c r="D96" s="13"/>
      <c r="E96" s="13"/>
      <c r="F96" s="13"/>
      <c r="G96" s="13"/>
    </row>
    <row r="97" ht="15.75" customHeight="1">
      <c r="B97" s="13"/>
      <c r="C97" s="13"/>
      <c r="D97" s="13"/>
      <c r="E97" s="13"/>
      <c r="F97" s="13"/>
      <c r="G97" s="13"/>
    </row>
    <row r="98" ht="15.75" customHeight="1">
      <c r="B98" s="13"/>
      <c r="C98" s="13"/>
      <c r="D98" s="13"/>
      <c r="E98" s="13"/>
      <c r="F98" s="13"/>
      <c r="G98" s="13"/>
    </row>
    <row r="99" ht="15.75" customHeight="1">
      <c r="B99" s="13"/>
      <c r="C99" s="13"/>
      <c r="D99" s="13"/>
      <c r="E99" s="13"/>
      <c r="F99" s="13"/>
      <c r="G99" s="13"/>
    </row>
    <row r="100" ht="15.75" customHeight="1">
      <c r="B100" s="2"/>
      <c r="C100" s="2"/>
      <c r="D100" s="2"/>
      <c r="E100" s="2"/>
      <c r="F100" s="2"/>
      <c r="G100" s="2"/>
    </row>
    <row r="101" ht="15.75" customHeight="1">
      <c r="B101" s="2"/>
      <c r="C101" s="2"/>
      <c r="D101" s="2"/>
      <c r="E101" s="2"/>
      <c r="F101" s="2"/>
      <c r="G101" s="2"/>
    </row>
    <row r="102" ht="15.75" customHeight="1">
      <c r="B102" s="2"/>
      <c r="C102" s="2"/>
      <c r="D102" s="2"/>
      <c r="E102" s="2"/>
      <c r="F102" s="2"/>
      <c r="G102" s="2"/>
    </row>
    <row r="103" ht="15.75" customHeight="1">
      <c r="B103" s="2"/>
      <c r="C103" s="2"/>
      <c r="D103" s="2"/>
      <c r="E103" s="2"/>
      <c r="F103" s="2"/>
      <c r="G103" s="2"/>
    </row>
    <row r="104" ht="15.75" customHeight="1">
      <c r="B104" s="2"/>
      <c r="C104" s="2"/>
      <c r="D104" s="2"/>
      <c r="E104" s="2"/>
      <c r="F104" s="2"/>
      <c r="G104" s="2"/>
    </row>
    <row r="105" ht="15.75" customHeight="1">
      <c r="B105" s="2"/>
      <c r="C105" s="2"/>
      <c r="D105" s="2"/>
      <c r="E105" s="2"/>
      <c r="F105" s="2"/>
      <c r="G105" s="2"/>
    </row>
    <row r="106" ht="15.75" customHeight="1">
      <c r="B106" s="2"/>
      <c r="C106" s="2"/>
      <c r="D106" s="2"/>
      <c r="E106" s="2"/>
      <c r="F106" s="2"/>
      <c r="G106" s="2"/>
    </row>
    <row r="107" ht="15.75" customHeight="1">
      <c r="B107" s="2"/>
      <c r="C107" s="2"/>
      <c r="D107" s="2"/>
      <c r="E107" s="2"/>
      <c r="F107" s="2"/>
      <c r="G107" s="2"/>
    </row>
    <row r="108" ht="15.75" customHeight="1">
      <c r="B108" s="2"/>
      <c r="C108" s="2"/>
      <c r="D108" s="2"/>
      <c r="E108" s="2"/>
      <c r="F108" s="2"/>
      <c r="G108" s="2"/>
    </row>
    <row r="109" ht="15.75" customHeight="1">
      <c r="B109" s="2"/>
      <c r="C109" s="2"/>
      <c r="D109" s="2"/>
      <c r="E109" s="2"/>
      <c r="F109" s="2"/>
      <c r="G109" s="2"/>
    </row>
    <row r="110" ht="15.75" customHeight="1">
      <c r="B110" s="2"/>
      <c r="C110" s="2"/>
      <c r="D110" s="2"/>
      <c r="E110" s="2"/>
      <c r="F110" s="2"/>
      <c r="G110" s="2"/>
    </row>
    <row r="111" ht="15.75" customHeight="1">
      <c r="B111" s="2"/>
      <c r="C111" s="2"/>
      <c r="D111" s="2"/>
      <c r="E111" s="2"/>
      <c r="F111" s="2"/>
      <c r="G111" s="2"/>
    </row>
    <row r="112" ht="15.75" customHeight="1">
      <c r="B112" s="2"/>
      <c r="C112" s="2"/>
      <c r="D112" s="2"/>
      <c r="E112" s="2"/>
      <c r="F112" s="2"/>
      <c r="G112" s="2"/>
    </row>
    <row r="113" ht="15.75" customHeight="1">
      <c r="B113" s="2"/>
      <c r="C113" s="2"/>
      <c r="D113" s="2"/>
      <c r="E113" s="2"/>
      <c r="F113" s="2"/>
      <c r="G113" s="2"/>
    </row>
    <row r="114" ht="15.75" customHeight="1">
      <c r="B114" s="2"/>
      <c r="C114" s="2"/>
      <c r="D114" s="2"/>
      <c r="E114" s="2"/>
      <c r="F114" s="2"/>
      <c r="G114" s="2"/>
    </row>
    <row r="115" ht="15.75" customHeight="1">
      <c r="B115" s="2"/>
      <c r="C115" s="2"/>
      <c r="D115" s="2"/>
      <c r="E115" s="2"/>
      <c r="F115" s="2"/>
      <c r="G115" s="2"/>
    </row>
    <row r="116" ht="15.75" customHeight="1">
      <c r="B116" s="2"/>
      <c r="C116" s="2"/>
      <c r="D116" s="2"/>
      <c r="E116" s="2"/>
      <c r="F116" s="2"/>
      <c r="G116" s="2"/>
    </row>
    <row r="117" ht="15.75" customHeight="1">
      <c r="B117" s="2"/>
      <c r="C117" s="2"/>
      <c r="D117" s="2"/>
      <c r="E117" s="2"/>
      <c r="F117" s="2"/>
      <c r="G117" s="2"/>
    </row>
    <row r="118" ht="15.75" customHeight="1">
      <c r="B118" s="2"/>
      <c r="C118" s="2"/>
      <c r="D118" s="2"/>
      <c r="E118" s="2"/>
      <c r="F118" s="2"/>
      <c r="G118" s="2"/>
    </row>
    <row r="119" ht="15.75" customHeight="1">
      <c r="B119" s="2"/>
      <c r="C119" s="2"/>
      <c r="D119" s="2"/>
      <c r="E119" s="2"/>
      <c r="F119" s="2"/>
      <c r="G119" s="2"/>
    </row>
    <row r="120" ht="15.75" customHeight="1">
      <c r="B120" s="2"/>
      <c r="C120" s="2"/>
      <c r="D120" s="2"/>
      <c r="E120" s="2"/>
      <c r="F120" s="2"/>
      <c r="G120" s="2"/>
    </row>
    <row r="121" ht="15.75" customHeight="1">
      <c r="B121" s="2"/>
      <c r="C121" s="2"/>
      <c r="D121" s="2"/>
      <c r="E121" s="2"/>
      <c r="F121" s="2"/>
      <c r="G121" s="2"/>
    </row>
    <row r="122" ht="15.75" customHeight="1">
      <c r="B122" s="2"/>
      <c r="C122" s="2"/>
      <c r="D122" s="2"/>
      <c r="E122" s="2"/>
      <c r="F122" s="2"/>
      <c r="G122" s="2"/>
    </row>
    <row r="123" ht="15.75" customHeight="1">
      <c r="B123" s="2"/>
      <c r="C123" s="2"/>
      <c r="D123" s="2"/>
      <c r="E123" s="2"/>
      <c r="F123" s="2"/>
      <c r="G123" s="2"/>
    </row>
    <row r="124" ht="15.75" customHeight="1">
      <c r="B124" s="2"/>
      <c r="C124" s="2"/>
      <c r="D124" s="2"/>
      <c r="E124" s="2"/>
      <c r="F124" s="2"/>
      <c r="G124" s="2"/>
    </row>
    <row r="125" ht="15.75" customHeight="1">
      <c r="B125" s="2"/>
      <c r="C125" s="2"/>
      <c r="D125" s="2"/>
      <c r="E125" s="2"/>
      <c r="F125" s="2"/>
      <c r="G125" s="2"/>
    </row>
    <row r="126" ht="15.75" customHeight="1">
      <c r="B126" s="2"/>
      <c r="C126" s="2"/>
      <c r="D126" s="2"/>
      <c r="E126" s="2"/>
      <c r="F126" s="2"/>
      <c r="G126" s="2"/>
    </row>
    <row r="127" ht="15.75" customHeight="1">
      <c r="B127" s="2"/>
      <c r="C127" s="2"/>
      <c r="D127" s="2"/>
      <c r="E127" s="2"/>
      <c r="F127" s="2"/>
      <c r="G127" s="2"/>
    </row>
    <row r="128" ht="15.75" customHeight="1">
      <c r="B128" s="2"/>
      <c r="C128" s="2"/>
      <c r="D128" s="2"/>
      <c r="E128" s="2"/>
      <c r="F128" s="2"/>
      <c r="G128" s="2"/>
    </row>
    <row r="129" ht="15.75" customHeight="1">
      <c r="B129" s="2"/>
      <c r="C129" s="2"/>
      <c r="D129" s="2"/>
      <c r="E129" s="2"/>
      <c r="F129" s="2"/>
      <c r="G129" s="2"/>
    </row>
    <row r="130" ht="15.75" customHeight="1">
      <c r="B130" s="2"/>
      <c r="C130" s="2"/>
      <c r="D130" s="2"/>
      <c r="E130" s="2"/>
      <c r="F130" s="2"/>
      <c r="G130" s="2"/>
    </row>
    <row r="131" ht="15.75" customHeight="1">
      <c r="B131" s="2"/>
      <c r="C131" s="2"/>
      <c r="D131" s="2"/>
      <c r="E131" s="2"/>
      <c r="F131" s="2"/>
      <c r="G131" s="2"/>
    </row>
    <row r="132" ht="15.75" customHeight="1">
      <c r="B132" s="2"/>
      <c r="C132" s="2"/>
      <c r="D132" s="2"/>
      <c r="E132" s="2"/>
      <c r="F132" s="2"/>
      <c r="G132" s="2"/>
    </row>
    <row r="133" ht="15.75" customHeight="1">
      <c r="B133" s="2"/>
      <c r="C133" s="2"/>
      <c r="D133" s="2"/>
      <c r="E133" s="2"/>
      <c r="F133" s="2"/>
      <c r="G133" s="2"/>
    </row>
    <row r="134" ht="15.75" customHeight="1">
      <c r="B134" s="2"/>
      <c r="C134" s="2"/>
      <c r="D134" s="2"/>
      <c r="E134" s="2"/>
      <c r="F134" s="2"/>
      <c r="G134" s="2"/>
    </row>
    <row r="135" ht="15.75" customHeight="1">
      <c r="B135" s="2"/>
      <c r="C135" s="2"/>
      <c r="D135" s="2"/>
      <c r="E135" s="2"/>
      <c r="F135" s="2"/>
      <c r="G135" s="2"/>
    </row>
    <row r="136" ht="15.75" customHeight="1">
      <c r="B136" s="2"/>
      <c r="C136" s="2"/>
      <c r="D136" s="2"/>
      <c r="E136" s="2"/>
      <c r="F136" s="2"/>
      <c r="G136" s="2"/>
    </row>
    <row r="137" ht="15.75" customHeight="1">
      <c r="B137" s="2"/>
      <c r="C137" s="2"/>
      <c r="D137" s="2"/>
      <c r="E137" s="2"/>
      <c r="F137" s="2"/>
      <c r="G137" s="2"/>
    </row>
    <row r="138" ht="15.75" customHeight="1">
      <c r="B138" s="2"/>
      <c r="C138" s="2"/>
      <c r="D138" s="2"/>
      <c r="E138" s="2"/>
      <c r="F138" s="2"/>
      <c r="G138" s="2"/>
    </row>
    <row r="139" ht="15.75" customHeight="1">
      <c r="B139" s="2"/>
      <c r="C139" s="2"/>
      <c r="D139" s="2"/>
      <c r="E139" s="2"/>
      <c r="F139" s="2"/>
      <c r="G139" s="2"/>
    </row>
    <row r="140" ht="15.75" customHeight="1">
      <c r="B140" s="2"/>
      <c r="C140" s="2"/>
      <c r="D140" s="2"/>
      <c r="E140" s="2"/>
      <c r="F140" s="2"/>
      <c r="G140" s="2"/>
    </row>
    <row r="141" ht="15.75" customHeight="1">
      <c r="B141" s="2"/>
      <c r="C141" s="2"/>
      <c r="D141" s="2"/>
      <c r="E141" s="2"/>
      <c r="F141" s="2"/>
      <c r="G141" s="2"/>
    </row>
    <row r="142" ht="15.75" customHeight="1">
      <c r="B142" s="2"/>
      <c r="C142" s="2"/>
      <c r="D142" s="2"/>
      <c r="E142" s="2"/>
      <c r="F142" s="2"/>
      <c r="G142" s="2"/>
    </row>
    <row r="143" ht="15.75" customHeight="1">
      <c r="B143" s="2"/>
      <c r="C143" s="2"/>
      <c r="D143" s="2"/>
      <c r="E143" s="2"/>
      <c r="F143" s="2"/>
      <c r="G143" s="2"/>
    </row>
    <row r="144" ht="15.75" customHeight="1">
      <c r="B144" s="2"/>
      <c r="C144" s="2"/>
      <c r="D144" s="2"/>
      <c r="E144" s="2"/>
      <c r="F144" s="2"/>
      <c r="G144" s="2"/>
    </row>
    <row r="145" ht="15.75" customHeight="1">
      <c r="B145" s="2"/>
      <c r="C145" s="2"/>
      <c r="D145" s="2"/>
      <c r="E145" s="2"/>
      <c r="F145" s="2"/>
      <c r="G145" s="2"/>
    </row>
    <row r="146" ht="15.75" customHeight="1">
      <c r="B146" s="2"/>
      <c r="C146" s="2"/>
      <c r="D146" s="2"/>
      <c r="E146" s="2"/>
      <c r="F146" s="2"/>
      <c r="G146" s="2"/>
    </row>
    <row r="147" ht="15.75" customHeight="1">
      <c r="B147" s="2"/>
      <c r="C147" s="2"/>
      <c r="D147" s="2"/>
      <c r="E147" s="2"/>
      <c r="F147" s="2"/>
      <c r="G147" s="2"/>
    </row>
    <row r="148" ht="15.75" customHeight="1">
      <c r="B148" s="2"/>
      <c r="C148" s="2"/>
      <c r="D148" s="2"/>
      <c r="E148" s="2"/>
      <c r="F148" s="2"/>
      <c r="G148" s="2"/>
    </row>
    <row r="149" ht="15.75" customHeight="1">
      <c r="B149" s="2"/>
      <c r="C149" s="2"/>
      <c r="D149" s="2"/>
      <c r="E149" s="2"/>
      <c r="F149" s="2"/>
      <c r="G149" s="2"/>
    </row>
    <row r="150" ht="15.75" customHeight="1">
      <c r="B150" s="2"/>
      <c r="C150" s="2"/>
      <c r="D150" s="2"/>
      <c r="E150" s="2"/>
      <c r="F150" s="2"/>
      <c r="G150" s="2"/>
    </row>
    <row r="151" ht="15.75" customHeight="1">
      <c r="B151" s="2"/>
      <c r="C151" s="2"/>
      <c r="D151" s="2"/>
      <c r="E151" s="2"/>
      <c r="F151" s="2"/>
      <c r="G151" s="2"/>
    </row>
    <row r="152" ht="15.75" customHeight="1">
      <c r="B152" s="2"/>
      <c r="C152" s="2"/>
      <c r="D152" s="2"/>
      <c r="E152" s="2"/>
      <c r="F152" s="2"/>
      <c r="G152" s="2"/>
    </row>
    <row r="153" ht="15.75" customHeight="1">
      <c r="B153" s="2"/>
      <c r="C153" s="2"/>
      <c r="D153" s="2"/>
      <c r="E153" s="2"/>
      <c r="F153" s="2"/>
      <c r="G153" s="2"/>
    </row>
    <row r="154" ht="15.75" customHeight="1">
      <c r="B154" s="2"/>
      <c r="C154" s="2"/>
      <c r="D154" s="2"/>
      <c r="E154" s="2"/>
      <c r="F154" s="2"/>
      <c r="G154" s="2"/>
    </row>
    <row r="155" ht="15.75" customHeight="1">
      <c r="B155" s="2"/>
      <c r="C155" s="2"/>
      <c r="D155" s="2"/>
      <c r="E155" s="2"/>
      <c r="F155" s="2"/>
      <c r="G155" s="2"/>
    </row>
    <row r="156" ht="15.75" customHeight="1">
      <c r="B156" s="2"/>
      <c r="C156" s="2"/>
      <c r="D156" s="2"/>
      <c r="E156" s="2"/>
      <c r="F156" s="2"/>
      <c r="G156" s="2"/>
    </row>
    <row r="157" ht="15.75" customHeight="1">
      <c r="B157" s="2"/>
      <c r="C157" s="2"/>
      <c r="D157" s="2"/>
      <c r="E157" s="2"/>
      <c r="F157" s="2"/>
      <c r="G157" s="2"/>
    </row>
    <row r="158" ht="15.75" customHeight="1">
      <c r="B158" s="2"/>
      <c r="C158" s="2"/>
      <c r="D158" s="2"/>
      <c r="E158" s="2"/>
      <c r="F158" s="2"/>
      <c r="G158" s="2"/>
    </row>
    <row r="159" ht="15.75" customHeight="1">
      <c r="B159" s="2"/>
      <c r="C159" s="2"/>
      <c r="D159" s="2"/>
      <c r="E159" s="2"/>
      <c r="F159" s="2"/>
      <c r="G159" s="2"/>
    </row>
    <row r="160" ht="15.75" customHeight="1">
      <c r="B160" s="2"/>
      <c r="C160" s="2"/>
      <c r="D160" s="2"/>
      <c r="E160" s="2"/>
      <c r="F160" s="2"/>
      <c r="G160" s="2"/>
    </row>
    <row r="161" ht="15.75" customHeight="1">
      <c r="B161" s="2"/>
      <c r="C161" s="2"/>
      <c r="D161" s="2"/>
      <c r="E161" s="2"/>
      <c r="F161" s="2"/>
      <c r="G161" s="2"/>
    </row>
    <row r="162" ht="15.75" customHeight="1">
      <c r="B162" s="2"/>
      <c r="C162" s="2"/>
      <c r="D162" s="2"/>
      <c r="E162" s="2"/>
      <c r="F162" s="2"/>
      <c r="G162" s="2"/>
    </row>
    <row r="163" ht="15.75" customHeight="1">
      <c r="B163" s="2"/>
      <c r="C163" s="2"/>
      <c r="D163" s="2"/>
      <c r="E163" s="2"/>
      <c r="F163" s="2"/>
      <c r="G163" s="2"/>
    </row>
    <row r="164" ht="15.75" customHeight="1">
      <c r="B164" s="2"/>
      <c r="C164" s="2"/>
      <c r="D164" s="2"/>
      <c r="E164" s="2"/>
      <c r="F164" s="2"/>
      <c r="G164" s="2"/>
    </row>
    <row r="165" ht="15.75" customHeight="1">
      <c r="B165" s="2"/>
      <c r="C165" s="2"/>
      <c r="D165" s="2"/>
      <c r="E165" s="2"/>
      <c r="F165" s="2"/>
      <c r="G165" s="2"/>
    </row>
    <row r="166" ht="15.75" customHeight="1">
      <c r="B166" s="2"/>
      <c r="C166" s="2"/>
      <c r="D166" s="2"/>
      <c r="E166" s="2"/>
      <c r="F166" s="2"/>
      <c r="G166" s="2"/>
    </row>
    <row r="167" ht="15.75" customHeight="1">
      <c r="B167" s="2"/>
      <c r="C167" s="2"/>
      <c r="D167" s="2"/>
      <c r="E167" s="2"/>
      <c r="F167" s="2"/>
      <c r="G167" s="2"/>
    </row>
    <row r="168" ht="15.75" customHeight="1">
      <c r="B168" s="2"/>
      <c r="C168" s="2"/>
      <c r="D168" s="2"/>
      <c r="E168" s="2"/>
      <c r="F168" s="2"/>
      <c r="G168" s="2"/>
    </row>
    <row r="169" ht="15.75" customHeight="1">
      <c r="B169" s="2"/>
      <c r="C169" s="2"/>
      <c r="D169" s="2"/>
      <c r="E169" s="2"/>
      <c r="F169" s="2"/>
      <c r="G169" s="2"/>
    </row>
    <row r="170" ht="15.75" customHeight="1">
      <c r="B170" s="2"/>
      <c r="C170" s="2"/>
      <c r="D170" s="2"/>
      <c r="E170" s="2"/>
      <c r="F170" s="2"/>
      <c r="G170" s="2"/>
    </row>
    <row r="171" ht="15.75" customHeight="1">
      <c r="B171" s="2"/>
      <c r="C171" s="2"/>
      <c r="D171" s="2"/>
      <c r="E171" s="2"/>
      <c r="F171" s="2"/>
      <c r="G171" s="2"/>
    </row>
    <row r="172" ht="15.75" customHeight="1">
      <c r="B172" s="2"/>
      <c r="C172" s="2"/>
      <c r="D172" s="2"/>
      <c r="E172" s="2"/>
      <c r="F172" s="2"/>
      <c r="G172" s="2"/>
    </row>
    <row r="173" ht="15.75" customHeight="1">
      <c r="B173" s="2"/>
      <c r="C173" s="2"/>
      <c r="D173" s="2"/>
      <c r="E173" s="2"/>
      <c r="F173" s="2"/>
      <c r="G173" s="2"/>
    </row>
    <row r="174" ht="15.75" customHeight="1">
      <c r="B174" s="2"/>
      <c r="C174" s="2"/>
      <c r="D174" s="2"/>
      <c r="E174" s="2"/>
      <c r="F174" s="2"/>
      <c r="G174" s="2"/>
    </row>
    <row r="175" ht="15.75" customHeight="1">
      <c r="B175" s="2"/>
      <c r="C175" s="2"/>
      <c r="D175" s="2"/>
      <c r="E175" s="2"/>
      <c r="F175" s="2"/>
      <c r="G175" s="2"/>
    </row>
    <row r="176" ht="15.75" customHeight="1">
      <c r="B176" s="2"/>
      <c r="C176" s="2"/>
      <c r="D176" s="2"/>
      <c r="E176" s="2"/>
      <c r="F176" s="2"/>
      <c r="G176" s="2"/>
    </row>
    <row r="177" ht="15.75" customHeight="1">
      <c r="B177" s="2"/>
      <c r="C177" s="2"/>
      <c r="D177" s="2"/>
      <c r="E177" s="2"/>
      <c r="F177" s="2"/>
      <c r="G177" s="2"/>
    </row>
    <row r="178" ht="15.75" customHeight="1">
      <c r="B178" s="2"/>
      <c r="C178" s="2"/>
      <c r="D178" s="2"/>
      <c r="E178" s="2"/>
      <c r="F178" s="2"/>
      <c r="G178" s="2"/>
    </row>
    <row r="179" ht="15.75" customHeight="1">
      <c r="B179" s="2"/>
      <c r="C179" s="2"/>
      <c r="D179" s="2"/>
      <c r="E179" s="2"/>
      <c r="F179" s="2"/>
      <c r="G179" s="2"/>
    </row>
    <row r="180" ht="15.75" customHeight="1">
      <c r="B180" s="2"/>
      <c r="C180" s="2"/>
      <c r="D180" s="2"/>
      <c r="E180" s="2"/>
      <c r="F180" s="2"/>
      <c r="G180" s="2"/>
    </row>
    <row r="181" ht="15.75" customHeight="1">
      <c r="B181" s="2"/>
      <c r="C181" s="2"/>
      <c r="D181" s="2"/>
      <c r="E181" s="2"/>
      <c r="F181" s="2"/>
      <c r="G181" s="2"/>
    </row>
    <row r="182" ht="15.75" customHeight="1">
      <c r="B182" s="2"/>
      <c r="C182" s="2"/>
      <c r="D182" s="2"/>
      <c r="E182" s="2"/>
      <c r="F182" s="2"/>
      <c r="G182" s="2"/>
    </row>
    <row r="183" ht="15.75" customHeight="1">
      <c r="B183" s="2"/>
      <c r="C183" s="2"/>
      <c r="D183" s="2"/>
      <c r="E183" s="2"/>
      <c r="F183" s="2"/>
      <c r="G183" s="2"/>
    </row>
    <row r="184" ht="15.75" customHeight="1">
      <c r="B184" s="2"/>
      <c r="C184" s="2"/>
      <c r="D184" s="2"/>
      <c r="E184" s="2"/>
      <c r="F184" s="2"/>
      <c r="G184" s="2"/>
    </row>
    <row r="185" ht="15.75" customHeight="1">
      <c r="B185" s="2"/>
      <c r="C185" s="2"/>
      <c r="D185" s="2"/>
      <c r="E185" s="2"/>
      <c r="F185" s="2"/>
      <c r="G185" s="2"/>
    </row>
    <row r="186" ht="15.75" customHeight="1">
      <c r="B186" s="2"/>
      <c r="C186" s="2"/>
      <c r="D186" s="2"/>
      <c r="E186" s="2"/>
      <c r="F186" s="2"/>
      <c r="G186" s="2"/>
    </row>
    <row r="187" ht="15.75" customHeight="1">
      <c r="B187" s="2"/>
      <c r="C187" s="2"/>
      <c r="D187" s="2"/>
      <c r="E187" s="2"/>
      <c r="F187" s="2"/>
      <c r="G187" s="2"/>
    </row>
    <row r="188" ht="15.75" customHeight="1">
      <c r="B188" s="2"/>
      <c r="C188" s="2"/>
      <c r="D188" s="2"/>
      <c r="E188" s="2"/>
      <c r="F188" s="2"/>
      <c r="G188" s="2"/>
    </row>
    <row r="189" ht="15.75" customHeight="1">
      <c r="B189" s="2"/>
      <c r="C189" s="2"/>
      <c r="D189" s="2"/>
      <c r="E189" s="2"/>
      <c r="F189" s="2"/>
      <c r="G189" s="2"/>
    </row>
    <row r="190" ht="15.75" customHeight="1">
      <c r="B190" s="2"/>
      <c r="C190" s="2"/>
      <c r="D190" s="2"/>
      <c r="E190" s="2"/>
      <c r="F190" s="2"/>
      <c r="G190" s="2"/>
    </row>
    <row r="191" ht="15.75" customHeight="1">
      <c r="B191" s="2"/>
      <c r="C191" s="2"/>
      <c r="D191" s="2"/>
      <c r="E191" s="2"/>
      <c r="F191" s="2"/>
      <c r="G191" s="2"/>
    </row>
    <row r="192" ht="15.75" customHeight="1">
      <c r="B192" s="2"/>
      <c r="C192" s="2"/>
      <c r="D192" s="2"/>
      <c r="E192" s="2"/>
      <c r="F192" s="2"/>
      <c r="G192" s="2"/>
    </row>
    <row r="193" ht="15.75" customHeight="1">
      <c r="B193" s="2"/>
      <c r="C193" s="2"/>
      <c r="D193" s="2"/>
      <c r="E193" s="2"/>
      <c r="F193" s="2"/>
      <c r="G193" s="2"/>
    </row>
    <row r="194" ht="15.75" customHeight="1">
      <c r="B194" s="2"/>
      <c r="C194" s="2"/>
      <c r="D194" s="2"/>
      <c r="E194" s="2"/>
      <c r="F194" s="2"/>
      <c r="G194" s="2"/>
    </row>
    <row r="195" ht="15.75" customHeight="1">
      <c r="B195" s="2"/>
      <c r="C195" s="2"/>
      <c r="D195" s="2"/>
      <c r="E195" s="2"/>
      <c r="F195" s="2"/>
      <c r="G195" s="2"/>
    </row>
    <row r="196" ht="15.75" customHeight="1">
      <c r="B196" s="2"/>
      <c r="C196" s="2"/>
      <c r="D196" s="2"/>
      <c r="E196" s="2"/>
      <c r="F196" s="2"/>
      <c r="G196" s="2"/>
    </row>
    <row r="197" ht="15.75" customHeight="1">
      <c r="B197" s="2"/>
      <c r="C197" s="2"/>
      <c r="D197" s="2"/>
      <c r="E197" s="2"/>
      <c r="F197" s="2"/>
      <c r="G197" s="2"/>
    </row>
    <row r="198" ht="15.75" customHeight="1">
      <c r="B198" s="2"/>
      <c r="C198" s="2"/>
      <c r="D198" s="2"/>
      <c r="E198" s="2"/>
      <c r="F198" s="2"/>
      <c r="G198" s="2"/>
    </row>
    <row r="199" ht="15.75" customHeight="1">
      <c r="B199" s="2"/>
      <c r="C199" s="2"/>
      <c r="D199" s="2"/>
      <c r="E199" s="2"/>
      <c r="F199" s="2"/>
      <c r="G199" s="2"/>
    </row>
    <row r="200" ht="15.75" customHeight="1">
      <c r="B200" s="2"/>
      <c r="C200" s="2"/>
      <c r="D200" s="2"/>
      <c r="E200" s="2"/>
      <c r="F200" s="2"/>
      <c r="G200" s="2"/>
    </row>
    <row r="201" ht="15.75" customHeight="1">
      <c r="B201" s="2"/>
      <c r="C201" s="2"/>
      <c r="D201" s="2"/>
      <c r="E201" s="2"/>
      <c r="F201" s="2"/>
      <c r="G201" s="2"/>
    </row>
    <row r="202" ht="15.75" customHeight="1">
      <c r="B202" s="2"/>
      <c r="C202" s="2"/>
      <c r="D202" s="2"/>
      <c r="E202" s="2"/>
      <c r="F202" s="2"/>
      <c r="G202" s="2"/>
    </row>
    <row r="203" ht="15.75" customHeight="1">
      <c r="B203" s="2"/>
      <c r="C203" s="2"/>
      <c r="D203" s="2"/>
      <c r="E203" s="2"/>
      <c r="F203" s="2"/>
      <c r="G203" s="2"/>
    </row>
    <row r="204" ht="15.75" customHeight="1">
      <c r="B204" s="2"/>
      <c r="C204" s="2"/>
      <c r="D204" s="2"/>
      <c r="E204" s="2"/>
      <c r="F204" s="2"/>
      <c r="G204" s="2"/>
    </row>
    <row r="205" ht="15.75" customHeight="1">
      <c r="B205" s="2"/>
      <c r="C205" s="2"/>
      <c r="D205" s="2"/>
      <c r="E205" s="2"/>
      <c r="F205" s="2"/>
      <c r="G205" s="2"/>
    </row>
    <row r="206" ht="15.75" customHeight="1">
      <c r="B206" s="2"/>
      <c r="C206" s="2"/>
      <c r="D206" s="2"/>
      <c r="E206" s="2"/>
      <c r="F206" s="2"/>
      <c r="G206" s="2"/>
    </row>
    <row r="207" ht="15.75" customHeight="1">
      <c r="B207" s="2"/>
      <c r="C207" s="2"/>
      <c r="D207" s="2"/>
      <c r="E207" s="2"/>
      <c r="F207" s="2"/>
      <c r="G207" s="2"/>
    </row>
    <row r="208" ht="15.75" customHeight="1">
      <c r="B208" s="2"/>
      <c r="C208" s="2"/>
      <c r="D208" s="2"/>
      <c r="E208" s="2"/>
      <c r="F208" s="2"/>
      <c r="G208" s="2"/>
    </row>
    <row r="209" ht="15.75" customHeight="1">
      <c r="B209" s="2"/>
      <c r="C209" s="2"/>
      <c r="D209" s="2"/>
      <c r="E209" s="2"/>
      <c r="F209" s="2"/>
      <c r="G209" s="2"/>
    </row>
    <row r="210" ht="15.75" customHeight="1">
      <c r="B210" s="2"/>
      <c r="C210" s="2"/>
      <c r="D210" s="2"/>
      <c r="E210" s="2"/>
      <c r="F210" s="2"/>
      <c r="G210" s="2"/>
    </row>
    <row r="211" ht="15.75" customHeight="1">
      <c r="B211" s="2"/>
      <c r="C211" s="2"/>
      <c r="D211" s="2"/>
      <c r="E211" s="2"/>
      <c r="F211" s="2"/>
      <c r="G211" s="2"/>
    </row>
    <row r="212" ht="15.75" customHeight="1">
      <c r="B212" s="2"/>
      <c r="C212" s="2"/>
      <c r="D212" s="2"/>
      <c r="E212" s="2"/>
      <c r="F212" s="2"/>
      <c r="G212" s="2"/>
    </row>
    <row r="213" ht="15.75" customHeight="1">
      <c r="B213" s="2"/>
      <c r="C213" s="2"/>
      <c r="D213" s="2"/>
      <c r="E213" s="2"/>
      <c r="F213" s="2"/>
      <c r="G213" s="2"/>
    </row>
    <row r="214" ht="15.75" customHeight="1">
      <c r="B214" s="2"/>
      <c r="C214" s="2"/>
      <c r="D214" s="2"/>
      <c r="E214" s="2"/>
      <c r="F214" s="2"/>
      <c r="G214" s="2"/>
    </row>
    <row r="215" ht="15.75" customHeight="1">
      <c r="B215" s="2"/>
      <c r="C215" s="2"/>
      <c r="D215" s="2"/>
      <c r="E215" s="2"/>
      <c r="F215" s="2"/>
      <c r="G215" s="2"/>
    </row>
    <row r="216" ht="15.75" customHeight="1">
      <c r="B216" s="2"/>
      <c r="C216" s="2"/>
      <c r="D216" s="2"/>
      <c r="E216" s="2"/>
      <c r="F216" s="2"/>
      <c r="G216" s="2"/>
    </row>
    <row r="217" ht="15.75" customHeight="1">
      <c r="B217" s="2"/>
      <c r="C217" s="2"/>
      <c r="D217" s="2"/>
      <c r="E217" s="2"/>
      <c r="F217" s="2"/>
      <c r="G217" s="2"/>
    </row>
    <row r="218" ht="15.75" customHeight="1">
      <c r="B218" s="2"/>
      <c r="C218" s="2"/>
      <c r="D218" s="2"/>
      <c r="E218" s="2"/>
      <c r="F218" s="2"/>
      <c r="G218" s="2"/>
    </row>
    <row r="219" ht="15.75" customHeight="1">
      <c r="B219" s="2"/>
      <c r="C219" s="2"/>
      <c r="D219" s="2"/>
      <c r="E219" s="2"/>
      <c r="F219" s="2"/>
      <c r="G219" s="2"/>
    </row>
    <row r="220" ht="15.75" customHeight="1">
      <c r="B220" s="2"/>
      <c r="C220" s="2"/>
      <c r="D220" s="2"/>
      <c r="E220" s="2"/>
      <c r="F220" s="2"/>
      <c r="G220" s="2"/>
    </row>
    <row r="221" ht="15.75" customHeight="1">
      <c r="B221" s="2"/>
      <c r="C221" s="2"/>
      <c r="D221" s="2"/>
      <c r="E221" s="2"/>
      <c r="F221" s="2"/>
      <c r="G221" s="2"/>
    </row>
    <row r="222" ht="15.75" customHeight="1">
      <c r="B222" s="2"/>
      <c r="C222" s="2"/>
      <c r="D222" s="2"/>
      <c r="E222" s="2"/>
      <c r="F222" s="2"/>
      <c r="G222" s="2"/>
    </row>
    <row r="223" ht="15.75" customHeight="1">
      <c r="B223" s="2"/>
      <c r="C223" s="2"/>
      <c r="D223" s="2"/>
      <c r="E223" s="2"/>
      <c r="F223" s="2"/>
      <c r="G223" s="2"/>
    </row>
    <row r="224" ht="15.75" customHeight="1">
      <c r="B224" s="2"/>
      <c r="C224" s="2"/>
      <c r="D224" s="2"/>
      <c r="E224" s="2"/>
      <c r="F224" s="2"/>
      <c r="G224" s="2"/>
    </row>
    <row r="225" ht="15.75" customHeight="1">
      <c r="B225" s="2"/>
      <c r="C225" s="2"/>
      <c r="D225" s="2"/>
      <c r="E225" s="2"/>
      <c r="F225" s="2"/>
      <c r="G225" s="2"/>
    </row>
    <row r="226" ht="15.75" customHeight="1">
      <c r="B226" s="2"/>
      <c r="C226" s="2"/>
      <c r="D226" s="2"/>
      <c r="E226" s="2"/>
      <c r="F226" s="2"/>
      <c r="G226" s="2"/>
    </row>
    <row r="227" ht="15.75" customHeight="1">
      <c r="B227" s="2"/>
      <c r="C227" s="2"/>
      <c r="D227" s="2"/>
      <c r="E227" s="2"/>
      <c r="F227" s="2"/>
      <c r="G227" s="2"/>
    </row>
    <row r="228" ht="15.75" customHeight="1">
      <c r="B228" s="2"/>
      <c r="C228" s="2"/>
      <c r="D228" s="2"/>
      <c r="E228" s="2"/>
      <c r="F228" s="2"/>
      <c r="G228" s="2"/>
    </row>
    <row r="229" ht="15.75" customHeight="1">
      <c r="B229" s="2"/>
      <c r="C229" s="2"/>
      <c r="D229" s="2"/>
      <c r="E229" s="2"/>
      <c r="F229" s="2"/>
      <c r="G229" s="2"/>
    </row>
    <row r="230" ht="15.75" customHeight="1">
      <c r="B230" s="2"/>
      <c r="C230" s="2"/>
      <c r="D230" s="2"/>
      <c r="E230" s="2"/>
      <c r="F230" s="2"/>
      <c r="G230" s="2"/>
    </row>
    <row r="231" ht="15.75" customHeight="1">
      <c r="B231" s="2"/>
      <c r="C231" s="2"/>
      <c r="D231" s="2"/>
      <c r="E231" s="2"/>
      <c r="F231" s="2"/>
      <c r="G231" s="2"/>
    </row>
    <row r="232" ht="15.75" customHeight="1">
      <c r="B232" s="2"/>
      <c r="C232" s="2"/>
      <c r="D232" s="2"/>
      <c r="E232" s="2"/>
      <c r="F232" s="2"/>
      <c r="G232" s="2"/>
    </row>
    <row r="233" ht="15.75" customHeight="1">
      <c r="B233" s="2"/>
      <c r="C233" s="2"/>
      <c r="D233" s="2"/>
      <c r="E233" s="2"/>
      <c r="F233" s="2"/>
      <c r="G233" s="2"/>
    </row>
    <row r="234" ht="15.75" customHeight="1">
      <c r="B234" s="2"/>
      <c r="C234" s="2"/>
      <c r="D234" s="2"/>
      <c r="E234" s="2"/>
      <c r="F234" s="2"/>
      <c r="G234" s="2"/>
    </row>
    <row r="235" ht="15.75" customHeight="1">
      <c r="B235" s="2"/>
      <c r="C235" s="2"/>
      <c r="D235" s="2"/>
      <c r="E235" s="2"/>
      <c r="F235" s="2"/>
      <c r="G235" s="2"/>
    </row>
    <row r="236" ht="15.75" customHeight="1">
      <c r="B236" s="2"/>
      <c r="C236" s="2"/>
      <c r="D236" s="2"/>
      <c r="E236" s="2"/>
      <c r="F236" s="2"/>
      <c r="G236" s="2"/>
    </row>
    <row r="237" ht="15.75" customHeight="1">
      <c r="B237" s="2"/>
      <c r="C237" s="2"/>
      <c r="D237" s="2"/>
      <c r="E237" s="2"/>
      <c r="F237" s="2"/>
      <c r="G237" s="2"/>
    </row>
    <row r="238" ht="15.75" customHeight="1">
      <c r="B238" s="2"/>
      <c r="C238" s="2"/>
      <c r="D238" s="2"/>
      <c r="E238" s="2"/>
      <c r="F238" s="2"/>
      <c r="G238" s="2"/>
    </row>
    <row r="239" ht="15.75" customHeight="1">
      <c r="B239" s="2"/>
      <c r="C239" s="2"/>
      <c r="D239" s="2"/>
      <c r="E239" s="2"/>
      <c r="F239" s="2"/>
      <c r="G239" s="2"/>
    </row>
    <row r="240" ht="15.75" customHeight="1">
      <c r="B240" s="2"/>
      <c r="C240" s="2"/>
      <c r="D240" s="2"/>
      <c r="E240" s="2"/>
      <c r="F240" s="2"/>
      <c r="G240" s="2"/>
    </row>
    <row r="241" ht="15.75" customHeight="1">
      <c r="B241" s="2"/>
      <c r="C241" s="2"/>
      <c r="D241" s="2"/>
      <c r="E241" s="2"/>
      <c r="F241" s="2"/>
      <c r="G241" s="2"/>
    </row>
    <row r="242" ht="15.75" customHeight="1">
      <c r="B242" s="2"/>
      <c r="C242" s="2"/>
      <c r="D242" s="2"/>
      <c r="E242" s="2"/>
      <c r="F242" s="2"/>
      <c r="G242" s="2"/>
    </row>
    <row r="243" ht="15.75" customHeight="1">
      <c r="B243" s="2"/>
      <c r="C243" s="2"/>
      <c r="D243" s="2"/>
      <c r="E243" s="2"/>
      <c r="F243" s="2"/>
      <c r="G243" s="2"/>
    </row>
    <row r="244" ht="15.75" customHeight="1">
      <c r="B244" s="2"/>
      <c r="C244" s="2"/>
      <c r="D244" s="2"/>
      <c r="E244" s="2"/>
      <c r="F244" s="2"/>
      <c r="G244" s="2"/>
    </row>
    <row r="245" ht="15.75" customHeight="1">
      <c r="B245" s="2"/>
      <c r="C245" s="2"/>
      <c r="D245" s="2"/>
      <c r="E245" s="2"/>
      <c r="F245" s="2"/>
      <c r="G245" s="2"/>
    </row>
    <row r="246" ht="15.75" customHeight="1">
      <c r="B246" s="2"/>
      <c r="C246" s="2"/>
      <c r="D246" s="2"/>
      <c r="E246" s="2"/>
      <c r="F246" s="2"/>
      <c r="G246" s="2"/>
    </row>
    <row r="247" ht="15.75" customHeight="1">
      <c r="B247" s="2"/>
      <c r="C247" s="2"/>
      <c r="D247" s="2"/>
      <c r="E247" s="2"/>
      <c r="F247" s="2"/>
      <c r="G247" s="2"/>
    </row>
    <row r="248" ht="15.75" customHeight="1">
      <c r="B248" s="2"/>
      <c r="C248" s="2"/>
      <c r="D248" s="2"/>
      <c r="E248" s="2"/>
      <c r="F248" s="2"/>
      <c r="G248" s="2"/>
    </row>
    <row r="249" ht="15.75" customHeight="1">
      <c r="B249" s="2"/>
      <c r="C249" s="2"/>
      <c r="D249" s="2"/>
      <c r="E249" s="2"/>
      <c r="F249" s="2"/>
      <c r="G249" s="2"/>
    </row>
    <row r="250" ht="15.75" customHeight="1">
      <c r="B250" s="2"/>
      <c r="C250" s="2"/>
      <c r="D250" s="2"/>
      <c r="E250" s="2"/>
      <c r="F250" s="2"/>
      <c r="G250" s="2"/>
    </row>
    <row r="251" ht="15.75" customHeight="1">
      <c r="B251" s="2"/>
      <c r="C251" s="2"/>
      <c r="D251" s="2"/>
      <c r="E251" s="2"/>
      <c r="F251" s="2"/>
      <c r="G251" s="2"/>
    </row>
    <row r="252" ht="15.75" customHeight="1">
      <c r="B252" s="2"/>
      <c r="C252" s="2"/>
      <c r="D252" s="2"/>
      <c r="E252" s="2"/>
      <c r="F252" s="2"/>
      <c r="G252" s="2"/>
    </row>
    <row r="253" ht="15.75" customHeight="1">
      <c r="B253" s="2"/>
      <c r="C253" s="2"/>
      <c r="D253" s="2"/>
      <c r="E253" s="2"/>
      <c r="F253" s="2"/>
      <c r="G253" s="2"/>
    </row>
    <row r="254" ht="15.75" customHeight="1">
      <c r="B254" s="2"/>
      <c r="C254" s="2"/>
      <c r="D254" s="2"/>
      <c r="E254" s="2"/>
      <c r="F254" s="2"/>
      <c r="G254" s="2"/>
    </row>
    <row r="255" ht="15.75" customHeight="1">
      <c r="B255" s="2"/>
      <c r="C255" s="2"/>
      <c r="D255" s="2"/>
      <c r="E255" s="2"/>
      <c r="F255" s="2"/>
      <c r="G255" s="2"/>
    </row>
    <row r="256" ht="15.75" customHeight="1">
      <c r="B256" s="2"/>
      <c r="C256" s="2"/>
      <c r="D256" s="2"/>
      <c r="E256" s="2"/>
      <c r="F256" s="2"/>
      <c r="G256" s="2"/>
    </row>
    <row r="257" ht="15.75" customHeight="1">
      <c r="B257" s="2"/>
      <c r="C257" s="2"/>
      <c r="D257" s="2"/>
      <c r="E257" s="2"/>
      <c r="F257" s="2"/>
      <c r="G257" s="2"/>
    </row>
    <row r="258" ht="15.75" customHeight="1">
      <c r="B258" s="2"/>
      <c r="C258" s="2"/>
      <c r="D258" s="2"/>
      <c r="E258" s="2"/>
      <c r="F258" s="2"/>
      <c r="G258" s="2"/>
    </row>
    <row r="259" ht="15.75" customHeight="1">
      <c r="B259" s="2"/>
      <c r="C259" s="2"/>
      <c r="D259" s="2"/>
      <c r="E259" s="2"/>
      <c r="F259" s="2"/>
      <c r="G259" s="2"/>
    </row>
    <row r="260" ht="15.75" customHeight="1">
      <c r="B260" s="2"/>
      <c r="C260" s="2"/>
      <c r="D260" s="2"/>
      <c r="E260" s="2"/>
      <c r="F260" s="2"/>
      <c r="G260" s="2"/>
    </row>
    <row r="261" ht="15.75" customHeight="1">
      <c r="B261" s="2"/>
      <c r="C261" s="2"/>
      <c r="D261" s="2"/>
      <c r="E261" s="2"/>
      <c r="F261" s="2"/>
      <c r="G261" s="2"/>
    </row>
    <row r="262" ht="15.75" customHeight="1">
      <c r="B262" s="2"/>
      <c r="C262" s="2"/>
      <c r="D262" s="2"/>
      <c r="E262" s="2"/>
      <c r="F262" s="2"/>
      <c r="G262" s="2"/>
    </row>
    <row r="263" ht="15.75" customHeight="1">
      <c r="B263" s="2"/>
      <c r="C263" s="2"/>
      <c r="D263" s="2"/>
      <c r="E263" s="2"/>
      <c r="F263" s="2"/>
      <c r="G263" s="2"/>
    </row>
    <row r="264" ht="15.75" customHeight="1">
      <c r="B264" s="2"/>
      <c r="C264" s="2"/>
      <c r="D264" s="2"/>
      <c r="E264" s="2"/>
      <c r="F264" s="2"/>
      <c r="G264" s="2"/>
    </row>
    <row r="265" ht="15.75" customHeight="1">
      <c r="B265" s="2"/>
      <c r="C265" s="2"/>
      <c r="D265" s="2"/>
      <c r="E265" s="2"/>
      <c r="F265" s="2"/>
      <c r="G265" s="2"/>
    </row>
    <row r="266" ht="15.75" customHeight="1">
      <c r="B266" s="2"/>
      <c r="C266" s="2"/>
      <c r="D266" s="2"/>
      <c r="E266" s="2"/>
      <c r="F266" s="2"/>
      <c r="G266" s="2"/>
    </row>
    <row r="267" ht="15.75" customHeight="1">
      <c r="B267" s="2"/>
      <c r="C267" s="2"/>
      <c r="D267" s="2"/>
      <c r="E267" s="2"/>
      <c r="F267" s="2"/>
      <c r="G267" s="2"/>
    </row>
    <row r="268" ht="15.75" customHeight="1">
      <c r="B268" s="2"/>
      <c r="C268" s="2"/>
      <c r="D268" s="2"/>
      <c r="E268" s="2"/>
      <c r="F268" s="2"/>
      <c r="G268" s="2"/>
    </row>
    <row r="269" ht="15.75" customHeight="1">
      <c r="B269" s="2"/>
      <c r="C269" s="2"/>
      <c r="D269" s="2"/>
      <c r="E269" s="2"/>
      <c r="F269" s="2"/>
      <c r="G269" s="2"/>
    </row>
    <row r="270" ht="15.75" customHeight="1">
      <c r="B270" s="2"/>
      <c r="C270" s="2"/>
      <c r="D270" s="2"/>
      <c r="E270" s="2"/>
      <c r="F270" s="2"/>
      <c r="G270" s="2"/>
    </row>
    <row r="271" ht="15.75" customHeight="1">
      <c r="B271" s="2"/>
      <c r="C271" s="2"/>
      <c r="D271" s="2"/>
      <c r="E271" s="2"/>
      <c r="F271" s="2"/>
      <c r="G271" s="2"/>
    </row>
    <row r="272" ht="15.75" customHeight="1">
      <c r="B272" s="2"/>
      <c r="C272" s="2"/>
      <c r="D272" s="2"/>
      <c r="E272" s="2"/>
      <c r="F272" s="2"/>
      <c r="G272" s="2"/>
    </row>
    <row r="273" ht="15.75" customHeight="1">
      <c r="B273" s="2"/>
      <c r="C273" s="2"/>
      <c r="D273" s="2"/>
      <c r="E273" s="2"/>
      <c r="F273" s="2"/>
      <c r="G273" s="2"/>
    </row>
    <row r="274" ht="15.75" customHeight="1">
      <c r="B274" s="2"/>
      <c r="C274" s="2"/>
      <c r="D274" s="2"/>
      <c r="E274" s="2"/>
      <c r="F274" s="2"/>
      <c r="G274" s="2"/>
    </row>
    <row r="275" ht="15.75" customHeight="1">
      <c r="B275" s="2"/>
      <c r="C275" s="2"/>
      <c r="D275" s="2"/>
      <c r="E275" s="2"/>
      <c r="F275" s="2"/>
      <c r="G275" s="2"/>
    </row>
    <row r="276" ht="15.75" customHeight="1">
      <c r="B276" s="2"/>
      <c r="C276" s="2"/>
      <c r="D276" s="2"/>
      <c r="E276" s="2"/>
      <c r="F276" s="2"/>
      <c r="G276" s="2"/>
    </row>
    <row r="277" ht="15.75" customHeight="1">
      <c r="B277" s="2"/>
      <c r="C277" s="2"/>
      <c r="D277" s="2"/>
      <c r="E277" s="2"/>
      <c r="F277" s="2"/>
      <c r="G277" s="2"/>
    </row>
    <row r="278" ht="15.75" customHeight="1">
      <c r="B278" s="2"/>
      <c r="C278" s="2"/>
      <c r="D278" s="2"/>
      <c r="E278" s="2"/>
      <c r="F278" s="2"/>
      <c r="G278" s="2"/>
    </row>
    <row r="279" ht="15.75" customHeight="1">
      <c r="B279" s="2"/>
      <c r="C279" s="2"/>
      <c r="D279" s="2"/>
      <c r="E279" s="2"/>
      <c r="F279" s="2"/>
      <c r="G279" s="2"/>
    </row>
    <row r="280" ht="15.75" customHeight="1">
      <c r="B280" s="2"/>
      <c r="C280" s="2"/>
      <c r="D280" s="2"/>
      <c r="E280" s="2"/>
      <c r="F280" s="2"/>
      <c r="G280" s="2"/>
    </row>
    <row r="281" ht="15.75" customHeight="1">
      <c r="B281" s="2"/>
      <c r="C281" s="2"/>
      <c r="D281" s="2"/>
      <c r="E281" s="2"/>
      <c r="F281" s="2"/>
      <c r="G281" s="2"/>
    </row>
    <row r="282" ht="15.75" customHeight="1">
      <c r="B282" s="2"/>
      <c r="C282" s="2"/>
      <c r="D282" s="2"/>
      <c r="E282" s="2"/>
      <c r="F282" s="2"/>
      <c r="G282" s="2"/>
    </row>
    <row r="283" ht="15.75" customHeight="1">
      <c r="B283" s="2"/>
      <c r="C283" s="2"/>
      <c r="D283" s="2"/>
      <c r="E283" s="2"/>
      <c r="F283" s="2"/>
      <c r="G283" s="2"/>
    </row>
    <row r="284" ht="15.75" customHeight="1">
      <c r="B284" s="2"/>
      <c r="C284" s="2"/>
      <c r="D284" s="2"/>
      <c r="E284" s="2"/>
      <c r="F284" s="2"/>
      <c r="G284" s="2"/>
    </row>
    <row r="285" ht="15.75" customHeight="1">
      <c r="B285" s="2"/>
      <c r="C285" s="2"/>
      <c r="D285" s="2"/>
      <c r="E285" s="2"/>
      <c r="F285" s="2"/>
      <c r="G285" s="2"/>
    </row>
    <row r="286" ht="15.75" customHeight="1">
      <c r="B286" s="2"/>
      <c r="C286" s="2"/>
      <c r="D286" s="2"/>
      <c r="E286" s="2"/>
      <c r="F286" s="2"/>
      <c r="G286" s="2"/>
    </row>
    <row r="287" ht="15.75" customHeight="1">
      <c r="B287" s="2"/>
      <c r="C287" s="2"/>
      <c r="D287" s="2"/>
      <c r="E287" s="2"/>
      <c r="F287" s="2"/>
      <c r="G287" s="2"/>
    </row>
    <row r="288" ht="15.75" customHeight="1">
      <c r="B288" s="2"/>
      <c r="C288" s="2"/>
      <c r="D288" s="2"/>
      <c r="E288" s="2"/>
      <c r="F288" s="2"/>
      <c r="G288" s="2"/>
    </row>
    <row r="289" ht="15.75" customHeight="1">
      <c r="B289" s="2"/>
      <c r="C289" s="2"/>
      <c r="D289" s="2"/>
      <c r="E289" s="2"/>
      <c r="F289" s="2"/>
      <c r="G289" s="2"/>
    </row>
    <row r="290" ht="15.75" customHeight="1">
      <c r="B290" s="2"/>
      <c r="C290" s="2"/>
      <c r="D290" s="2"/>
      <c r="E290" s="2"/>
      <c r="F290" s="2"/>
      <c r="G290" s="2"/>
    </row>
    <row r="291" ht="15.75" customHeight="1">
      <c r="B291" s="2"/>
      <c r="C291" s="2"/>
      <c r="D291" s="2"/>
      <c r="E291" s="2"/>
      <c r="F291" s="2"/>
      <c r="G291" s="2"/>
    </row>
    <row r="292" ht="15.75" customHeight="1">
      <c r="B292" s="2"/>
      <c r="C292" s="2"/>
      <c r="D292" s="2"/>
      <c r="E292" s="2"/>
      <c r="F292" s="2"/>
      <c r="G292" s="2"/>
    </row>
    <row r="293" ht="15.75" customHeight="1">
      <c r="B293" s="2"/>
      <c r="C293" s="2"/>
      <c r="D293" s="2"/>
      <c r="E293" s="2"/>
      <c r="F293" s="2"/>
      <c r="G293" s="2"/>
    </row>
    <row r="294" ht="15.75" customHeight="1">
      <c r="B294" s="2"/>
      <c r="C294" s="2"/>
      <c r="D294" s="2"/>
      <c r="E294" s="2"/>
      <c r="F294" s="2"/>
      <c r="G294" s="2"/>
    </row>
    <row r="295" ht="15.75" customHeight="1">
      <c r="B295" s="2"/>
      <c r="C295" s="2"/>
      <c r="D295" s="2"/>
      <c r="E295" s="2"/>
      <c r="F295" s="2"/>
      <c r="G295" s="2"/>
    </row>
    <row r="296" ht="15.75" customHeight="1">
      <c r="B296" s="2"/>
      <c r="C296" s="2"/>
      <c r="D296" s="2"/>
      <c r="E296" s="2"/>
      <c r="F296" s="2"/>
      <c r="G296" s="2"/>
    </row>
    <row r="297" ht="15.75" customHeight="1">
      <c r="B297" s="2"/>
      <c r="C297" s="2"/>
      <c r="D297" s="2"/>
      <c r="E297" s="2"/>
      <c r="F297" s="2"/>
      <c r="G297" s="2"/>
    </row>
    <row r="298" ht="15.75" customHeight="1">
      <c r="B298" s="2"/>
      <c r="C298" s="2"/>
      <c r="D298" s="2"/>
      <c r="E298" s="2"/>
      <c r="F298" s="2"/>
      <c r="G298" s="2"/>
    </row>
    <row r="299" ht="15.75" customHeight="1">
      <c r="B299" s="2"/>
      <c r="C299" s="2"/>
      <c r="D299" s="2"/>
      <c r="E299" s="2"/>
      <c r="F299" s="2"/>
      <c r="G299" s="2"/>
    </row>
    <row r="300" ht="15.75" customHeight="1">
      <c r="B300" s="2"/>
      <c r="C300" s="2"/>
      <c r="D300" s="2"/>
      <c r="E300" s="2"/>
      <c r="F300" s="2"/>
      <c r="G300" s="2"/>
    </row>
    <row r="301" ht="15.75" customHeight="1">
      <c r="B301" s="2"/>
      <c r="C301" s="2"/>
      <c r="D301" s="2"/>
      <c r="E301" s="2"/>
      <c r="F301" s="2"/>
      <c r="G301" s="2"/>
    </row>
    <row r="302" ht="15.75" customHeight="1">
      <c r="B302" s="2"/>
      <c r="C302" s="2"/>
      <c r="D302" s="2"/>
      <c r="E302" s="2"/>
      <c r="F302" s="2"/>
      <c r="G302" s="2"/>
    </row>
    <row r="303" ht="15.75" customHeight="1">
      <c r="B303" s="2"/>
      <c r="C303" s="2"/>
      <c r="D303" s="2"/>
      <c r="E303" s="2"/>
      <c r="F303" s="2"/>
      <c r="G303" s="2"/>
    </row>
    <row r="304" ht="15.75" customHeight="1">
      <c r="B304" s="2"/>
      <c r="C304" s="2"/>
      <c r="D304" s="2"/>
      <c r="E304" s="2"/>
      <c r="F304" s="2"/>
      <c r="G304" s="2"/>
    </row>
    <row r="305" ht="15.75" customHeight="1">
      <c r="B305" s="2"/>
      <c r="C305" s="2"/>
      <c r="D305" s="2"/>
      <c r="E305" s="2"/>
      <c r="F305" s="2"/>
      <c r="G305" s="2"/>
    </row>
    <row r="306" ht="15.75" customHeight="1">
      <c r="B306" s="2"/>
      <c r="C306" s="2"/>
      <c r="D306" s="2"/>
      <c r="E306" s="2"/>
      <c r="F306" s="2"/>
      <c r="G306" s="2"/>
    </row>
    <row r="307" ht="15.75" customHeight="1">
      <c r="B307" s="2"/>
      <c r="C307" s="2"/>
      <c r="D307" s="2"/>
      <c r="E307" s="2"/>
      <c r="F307" s="2"/>
      <c r="G307" s="2"/>
    </row>
    <row r="308" ht="15.75" customHeight="1">
      <c r="B308" s="2"/>
      <c r="C308" s="2"/>
      <c r="D308" s="2"/>
      <c r="E308" s="2"/>
      <c r="F308" s="2"/>
      <c r="G308" s="2"/>
    </row>
    <row r="309" ht="15.75" customHeight="1">
      <c r="B309" s="2"/>
      <c r="C309" s="2"/>
      <c r="D309" s="2"/>
      <c r="E309" s="2"/>
      <c r="F309" s="2"/>
      <c r="G309" s="2"/>
    </row>
    <row r="310" ht="15.75" customHeight="1">
      <c r="B310" s="2"/>
      <c r="C310" s="2"/>
      <c r="D310" s="2"/>
      <c r="E310" s="2"/>
      <c r="F310" s="2"/>
      <c r="G310" s="2"/>
    </row>
    <row r="311" ht="15.75" customHeight="1">
      <c r="B311" s="2"/>
      <c r="C311" s="2"/>
      <c r="D311" s="2"/>
      <c r="E311" s="2"/>
      <c r="F311" s="2"/>
      <c r="G311" s="2"/>
    </row>
    <row r="312" ht="15.75" customHeight="1">
      <c r="B312" s="2"/>
      <c r="C312" s="2"/>
      <c r="D312" s="2"/>
      <c r="E312" s="2"/>
      <c r="F312" s="2"/>
      <c r="G312" s="2"/>
    </row>
    <row r="313" ht="15.75" customHeight="1">
      <c r="B313" s="2"/>
      <c r="C313" s="2"/>
      <c r="D313" s="2"/>
      <c r="E313" s="2"/>
      <c r="F313" s="2"/>
      <c r="G313" s="2"/>
    </row>
    <row r="314" ht="15.75" customHeight="1">
      <c r="B314" s="2"/>
      <c r="C314" s="2"/>
      <c r="D314" s="2"/>
      <c r="E314" s="2"/>
      <c r="F314" s="2"/>
      <c r="G314" s="2"/>
    </row>
    <row r="315" ht="15.75" customHeight="1">
      <c r="B315" s="2"/>
      <c r="C315" s="2"/>
      <c r="D315" s="2"/>
      <c r="E315" s="2"/>
      <c r="F315" s="2"/>
      <c r="G315" s="2"/>
    </row>
    <row r="316" ht="15.75" customHeight="1">
      <c r="B316" s="2"/>
      <c r="C316" s="2"/>
      <c r="D316" s="2"/>
      <c r="E316" s="2"/>
      <c r="F316" s="2"/>
      <c r="G316" s="2"/>
    </row>
    <row r="317" ht="15.75" customHeight="1">
      <c r="B317" s="2"/>
      <c r="C317" s="2"/>
      <c r="D317" s="2"/>
      <c r="E317" s="2"/>
      <c r="F317" s="2"/>
      <c r="G317" s="2"/>
    </row>
    <row r="318" ht="15.75" customHeight="1">
      <c r="B318" s="2"/>
      <c r="C318" s="2"/>
      <c r="D318" s="2"/>
      <c r="E318" s="2"/>
      <c r="F318" s="2"/>
      <c r="G318" s="2"/>
    </row>
    <row r="319" ht="15.75" customHeight="1">
      <c r="B319" s="2"/>
      <c r="C319" s="2"/>
      <c r="D319" s="2"/>
      <c r="E319" s="2"/>
      <c r="F319" s="2"/>
      <c r="G319" s="2"/>
    </row>
    <row r="320" ht="15.75" customHeight="1">
      <c r="B320" s="2"/>
      <c r="C320" s="2"/>
      <c r="D320" s="2"/>
      <c r="E320" s="2"/>
      <c r="F320" s="2"/>
      <c r="G320" s="2"/>
    </row>
    <row r="321" ht="15.75" customHeight="1">
      <c r="B321" s="2"/>
      <c r="C321" s="2"/>
      <c r="D321" s="2"/>
      <c r="E321" s="2"/>
      <c r="F321" s="2"/>
      <c r="G321" s="2"/>
    </row>
    <row r="322" ht="15.75" customHeight="1">
      <c r="B322" s="2"/>
      <c r="C322" s="2"/>
      <c r="D322" s="2"/>
      <c r="E322" s="2"/>
      <c r="F322" s="2"/>
      <c r="G322" s="2"/>
    </row>
    <row r="323" ht="15.75" customHeight="1">
      <c r="B323" s="2"/>
      <c r="C323" s="2"/>
      <c r="D323" s="2"/>
      <c r="E323" s="2"/>
      <c r="F323" s="2"/>
      <c r="G323" s="2"/>
    </row>
    <row r="324" ht="15.75" customHeight="1">
      <c r="B324" s="2"/>
      <c r="C324" s="2"/>
      <c r="D324" s="2"/>
      <c r="E324" s="2"/>
      <c r="F324" s="2"/>
      <c r="G324" s="2"/>
    </row>
    <row r="325" ht="15.75" customHeight="1">
      <c r="B325" s="2"/>
      <c r="C325" s="2"/>
      <c r="D325" s="2"/>
      <c r="E325" s="2"/>
      <c r="F325" s="2"/>
      <c r="G325" s="2"/>
    </row>
    <row r="326" ht="15.75" customHeight="1">
      <c r="B326" s="2"/>
      <c r="C326" s="2"/>
      <c r="D326" s="2"/>
      <c r="E326" s="2"/>
      <c r="F326" s="2"/>
      <c r="G326" s="2"/>
    </row>
    <row r="327" ht="15.75" customHeight="1">
      <c r="B327" s="2"/>
      <c r="C327" s="2"/>
      <c r="D327" s="2"/>
      <c r="E327" s="2"/>
      <c r="F327" s="2"/>
      <c r="G327" s="2"/>
    </row>
    <row r="328" ht="15.75" customHeight="1">
      <c r="B328" s="2"/>
      <c r="C328" s="2"/>
      <c r="D328" s="2"/>
      <c r="E328" s="2"/>
      <c r="F328" s="2"/>
      <c r="G328" s="2"/>
    </row>
    <row r="329" ht="15.75" customHeight="1">
      <c r="B329" s="2"/>
      <c r="C329" s="2"/>
      <c r="D329" s="2"/>
      <c r="E329" s="2"/>
      <c r="F329" s="2"/>
      <c r="G329" s="2"/>
    </row>
    <row r="330" ht="15.75" customHeight="1">
      <c r="B330" s="2"/>
      <c r="C330" s="2"/>
      <c r="D330" s="2"/>
      <c r="E330" s="2"/>
      <c r="F330" s="2"/>
      <c r="G330" s="2"/>
    </row>
    <row r="331" ht="15.75" customHeight="1">
      <c r="B331" s="2"/>
      <c r="C331" s="2"/>
      <c r="D331" s="2"/>
      <c r="E331" s="2"/>
      <c r="F331" s="2"/>
      <c r="G331" s="2"/>
    </row>
    <row r="332" ht="15.75" customHeight="1">
      <c r="B332" s="2"/>
      <c r="C332" s="2"/>
      <c r="D332" s="2"/>
      <c r="E332" s="2"/>
      <c r="F332" s="2"/>
      <c r="G332" s="2"/>
    </row>
    <row r="333" ht="15.75" customHeight="1">
      <c r="B333" s="2"/>
      <c r="C333" s="2"/>
      <c r="D333" s="2"/>
      <c r="E333" s="2"/>
      <c r="F333" s="2"/>
      <c r="G333" s="2"/>
    </row>
    <row r="334" ht="15.75" customHeight="1">
      <c r="B334" s="2"/>
      <c r="C334" s="2"/>
      <c r="D334" s="2"/>
      <c r="E334" s="2"/>
      <c r="F334" s="2"/>
      <c r="G334" s="2"/>
    </row>
    <row r="335" ht="15.75" customHeight="1">
      <c r="B335" s="2"/>
      <c r="C335" s="2"/>
      <c r="D335" s="2"/>
      <c r="E335" s="2"/>
      <c r="F335" s="2"/>
      <c r="G335" s="2"/>
    </row>
    <row r="336" ht="15.75" customHeight="1">
      <c r="B336" s="2"/>
      <c r="C336" s="2"/>
      <c r="D336" s="2"/>
      <c r="E336" s="2"/>
      <c r="F336" s="2"/>
      <c r="G336" s="2"/>
    </row>
    <row r="337" ht="15.75" customHeight="1">
      <c r="B337" s="2"/>
      <c r="C337" s="2"/>
      <c r="D337" s="2"/>
      <c r="E337" s="2"/>
      <c r="F337" s="2"/>
      <c r="G337" s="2"/>
    </row>
    <row r="338" ht="15.75" customHeight="1">
      <c r="B338" s="2"/>
      <c r="C338" s="2"/>
      <c r="D338" s="2"/>
      <c r="E338" s="2"/>
      <c r="F338" s="2"/>
      <c r="G338" s="2"/>
    </row>
    <row r="339" ht="15.75" customHeight="1">
      <c r="B339" s="2"/>
      <c r="C339" s="2"/>
      <c r="D339" s="2"/>
      <c r="E339" s="2"/>
      <c r="F339" s="2"/>
      <c r="G339" s="2"/>
    </row>
    <row r="340" ht="15.75" customHeight="1">
      <c r="B340" s="2"/>
      <c r="C340" s="2"/>
      <c r="D340" s="2"/>
      <c r="E340" s="2"/>
      <c r="F340" s="2"/>
      <c r="G340" s="2"/>
    </row>
    <row r="341" ht="15.75" customHeight="1">
      <c r="B341" s="2"/>
      <c r="C341" s="2"/>
      <c r="D341" s="2"/>
      <c r="E341" s="2"/>
      <c r="F341" s="2"/>
      <c r="G341" s="2"/>
    </row>
    <row r="342" ht="15.75" customHeight="1">
      <c r="B342" s="2"/>
      <c r="C342" s="2"/>
      <c r="D342" s="2"/>
      <c r="E342" s="2"/>
      <c r="F342" s="2"/>
      <c r="G342" s="2"/>
    </row>
    <row r="343" ht="15.75" customHeight="1">
      <c r="B343" s="2"/>
      <c r="C343" s="2"/>
      <c r="D343" s="2"/>
      <c r="E343" s="2"/>
      <c r="F343" s="2"/>
      <c r="G343" s="2"/>
    </row>
    <row r="344" ht="15.75" customHeight="1">
      <c r="B344" s="2"/>
      <c r="C344" s="2"/>
      <c r="D344" s="2"/>
      <c r="E344" s="2"/>
      <c r="F344" s="2"/>
      <c r="G344" s="2"/>
    </row>
    <row r="345" ht="15.75" customHeight="1">
      <c r="B345" s="2"/>
      <c r="C345" s="2"/>
      <c r="D345" s="2"/>
      <c r="E345" s="2"/>
      <c r="F345" s="2"/>
      <c r="G345" s="2"/>
    </row>
    <row r="346" ht="15.75" customHeight="1">
      <c r="B346" s="2"/>
      <c r="C346" s="2"/>
      <c r="D346" s="2"/>
      <c r="E346" s="2"/>
      <c r="F346" s="2"/>
      <c r="G346" s="2"/>
    </row>
    <row r="347" ht="15.75" customHeight="1">
      <c r="B347" s="2"/>
      <c r="C347" s="2"/>
      <c r="D347" s="2"/>
      <c r="E347" s="2"/>
      <c r="F347" s="2"/>
      <c r="G347" s="2"/>
    </row>
    <row r="348" ht="15.75" customHeight="1">
      <c r="B348" s="2"/>
      <c r="C348" s="2"/>
      <c r="D348" s="2"/>
      <c r="E348" s="2"/>
      <c r="F348" s="2"/>
      <c r="G348" s="2"/>
    </row>
    <row r="349" ht="15.75" customHeight="1">
      <c r="B349" s="2"/>
      <c r="C349" s="2"/>
      <c r="D349" s="2"/>
      <c r="E349" s="2"/>
      <c r="F349" s="2"/>
      <c r="G349" s="2"/>
    </row>
    <row r="350" ht="15.75" customHeight="1">
      <c r="B350" s="2"/>
      <c r="C350" s="2"/>
      <c r="D350" s="2"/>
      <c r="E350" s="2"/>
      <c r="F350" s="2"/>
      <c r="G350" s="2"/>
    </row>
    <row r="351" ht="15.75" customHeight="1">
      <c r="B351" s="2"/>
      <c r="C351" s="2"/>
      <c r="D351" s="2"/>
      <c r="E351" s="2"/>
      <c r="F351" s="2"/>
      <c r="G351" s="2"/>
    </row>
    <row r="352" ht="15.75" customHeight="1">
      <c r="B352" s="2"/>
      <c r="C352" s="2"/>
      <c r="D352" s="2"/>
      <c r="E352" s="2"/>
      <c r="F352" s="2"/>
      <c r="G352" s="2"/>
    </row>
    <row r="353" ht="15.75" customHeight="1">
      <c r="B353" s="2"/>
      <c r="C353" s="2"/>
      <c r="D353" s="2"/>
      <c r="E353" s="2"/>
      <c r="F353" s="2"/>
      <c r="G353" s="2"/>
    </row>
    <row r="354" ht="15.75" customHeight="1">
      <c r="B354" s="2"/>
      <c r="C354" s="2"/>
      <c r="D354" s="2"/>
      <c r="E354" s="2"/>
      <c r="F354" s="2"/>
      <c r="G354" s="2"/>
    </row>
    <row r="355" ht="15.75" customHeight="1">
      <c r="B355" s="2"/>
      <c r="C355" s="2"/>
      <c r="D355" s="2"/>
      <c r="E355" s="2"/>
      <c r="F355" s="2"/>
      <c r="G355" s="2"/>
    </row>
    <row r="356" ht="15.75" customHeight="1">
      <c r="B356" s="2"/>
      <c r="C356" s="2"/>
      <c r="D356" s="2"/>
      <c r="E356" s="2"/>
      <c r="F356" s="2"/>
      <c r="G356" s="2"/>
    </row>
    <row r="357" ht="15.75" customHeight="1">
      <c r="B357" s="2"/>
      <c r="C357" s="2"/>
      <c r="D357" s="2"/>
      <c r="E357" s="2"/>
      <c r="F357" s="2"/>
      <c r="G357" s="2"/>
    </row>
    <row r="358" ht="15.75" customHeight="1">
      <c r="B358" s="2"/>
      <c r="C358" s="2"/>
      <c r="D358" s="2"/>
      <c r="E358" s="2"/>
      <c r="F358" s="2"/>
      <c r="G358" s="2"/>
    </row>
    <row r="359" ht="15.75" customHeight="1">
      <c r="B359" s="2"/>
      <c r="C359" s="2"/>
      <c r="D359" s="2"/>
      <c r="E359" s="2"/>
      <c r="F359" s="2"/>
      <c r="G359" s="2"/>
    </row>
    <row r="360" ht="15.75" customHeight="1">
      <c r="B360" s="2"/>
      <c r="C360" s="2"/>
      <c r="D360" s="2"/>
      <c r="E360" s="2"/>
      <c r="F360" s="2"/>
      <c r="G360" s="2"/>
    </row>
    <row r="361" ht="15.75" customHeight="1">
      <c r="B361" s="2"/>
      <c r="C361" s="2"/>
      <c r="D361" s="2"/>
      <c r="E361" s="2"/>
      <c r="F361" s="2"/>
      <c r="G361" s="2"/>
    </row>
    <row r="362" ht="15.75" customHeight="1">
      <c r="B362" s="2"/>
      <c r="C362" s="2"/>
      <c r="D362" s="2"/>
      <c r="E362" s="2"/>
      <c r="F362" s="2"/>
      <c r="G362" s="2"/>
    </row>
    <row r="363" ht="15.75" customHeight="1">
      <c r="B363" s="2"/>
      <c r="C363" s="2"/>
      <c r="D363" s="2"/>
      <c r="E363" s="2"/>
      <c r="F363" s="2"/>
      <c r="G363" s="2"/>
    </row>
    <row r="364" ht="15.75" customHeight="1">
      <c r="B364" s="2"/>
      <c r="C364" s="2"/>
      <c r="D364" s="2"/>
      <c r="E364" s="2"/>
      <c r="F364" s="2"/>
      <c r="G364" s="2"/>
    </row>
    <row r="365" ht="15.75" customHeight="1">
      <c r="B365" s="2"/>
      <c r="C365" s="2"/>
      <c r="D365" s="2"/>
      <c r="E365" s="2"/>
      <c r="F365" s="2"/>
      <c r="G365" s="2"/>
    </row>
    <row r="366" ht="15.75" customHeight="1">
      <c r="B366" s="2"/>
      <c r="C366" s="2"/>
      <c r="D366" s="2"/>
      <c r="E366" s="2"/>
      <c r="F366" s="2"/>
      <c r="G366" s="2"/>
    </row>
    <row r="367" ht="15.75" customHeight="1">
      <c r="B367" s="2"/>
      <c r="C367" s="2"/>
      <c r="D367" s="2"/>
      <c r="E367" s="2"/>
      <c r="F367" s="2"/>
      <c r="G367" s="2"/>
    </row>
    <row r="368" ht="15.75" customHeight="1">
      <c r="B368" s="2"/>
      <c r="C368" s="2"/>
      <c r="D368" s="2"/>
      <c r="E368" s="2"/>
      <c r="F368" s="2"/>
      <c r="G368" s="2"/>
    </row>
    <row r="369" ht="15.75" customHeight="1">
      <c r="B369" s="2"/>
      <c r="C369" s="2"/>
      <c r="D369" s="2"/>
      <c r="E369" s="2"/>
      <c r="F369" s="2"/>
      <c r="G369" s="2"/>
    </row>
    <row r="370" ht="15.75" customHeight="1">
      <c r="B370" s="2"/>
      <c r="C370" s="2"/>
      <c r="D370" s="2"/>
      <c r="E370" s="2"/>
      <c r="F370" s="2"/>
      <c r="G370" s="2"/>
    </row>
    <row r="371" ht="15.75" customHeight="1">
      <c r="B371" s="2"/>
      <c r="C371" s="2"/>
      <c r="D371" s="2"/>
      <c r="E371" s="2"/>
      <c r="F371" s="2"/>
      <c r="G371" s="2"/>
    </row>
    <row r="372" ht="15.75" customHeight="1">
      <c r="B372" s="2"/>
      <c r="C372" s="2"/>
      <c r="D372" s="2"/>
      <c r="E372" s="2"/>
      <c r="F372" s="2"/>
      <c r="G372" s="2"/>
    </row>
    <row r="373" ht="15.75" customHeight="1">
      <c r="B373" s="2"/>
      <c r="C373" s="2"/>
      <c r="D373" s="2"/>
      <c r="E373" s="2"/>
      <c r="F373" s="2"/>
      <c r="G373" s="2"/>
    </row>
    <row r="374" ht="15.75" customHeight="1">
      <c r="B374" s="2"/>
      <c r="C374" s="2"/>
      <c r="D374" s="2"/>
      <c r="E374" s="2"/>
      <c r="F374" s="2"/>
      <c r="G374" s="2"/>
    </row>
    <row r="375" ht="15.75" customHeight="1">
      <c r="B375" s="2"/>
      <c r="C375" s="2"/>
      <c r="D375" s="2"/>
      <c r="E375" s="2"/>
      <c r="F375" s="2"/>
      <c r="G375" s="2"/>
    </row>
    <row r="376" ht="15.75" customHeight="1">
      <c r="B376" s="2"/>
      <c r="C376" s="2"/>
      <c r="D376" s="2"/>
      <c r="E376" s="2"/>
      <c r="F376" s="2"/>
      <c r="G376" s="2"/>
    </row>
    <row r="377" ht="15.75" customHeight="1">
      <c r="B377" s="2"/>
      <c r="C377" s="2"/>
      <c r="D377" s="2"/>
      <c r="E377" s="2"/>
      <c r="F377" s="2"/>
      <c r="G377" s="2"/>
    </row>
    <row r="378" ht="15.75" customHeight="1">
      <c r="B378" s="2"/>
      <c r="C378" s="2"/>
      <c r="D378" s="2"/>
      <c r="E378" s="2"/>
      <c r="F378" s="2"/>
      <c r="G378" s="2"/>
    </row>
    <row r="379" ht="15.75" customHeight="1">
      <c r="B379" s="2"/>
      <c r="C379" s="2"/>
      <c r="D379" s="2"/>
      <c r="E379" s="2"/>
      <c r="F379" s="2"/>
      <c r="G379" s="2"/>
    </row>
    <row r="380" ht="15.75" customHeight="1">
      <c r="B380" s="2"/>
      <c r="C380" s="2"/>
      <c r="D380" s="2"/>
      <c r="E380" s="2"/>
      <c r="F380" s="2"/>
      <c r="G380" s="2"/>
    </row>
    <row r="381" ht="15.75" customHeight="1">
      <c r="B381" s="2"/>
      <c r="C381" s="2"/>
      <c r="D381" s="2"/>
      <c r="E381" s="2"/>
      <c r="F381" s="2"/>
      <c r="G381" s="2"/>
    </row>
    <row r="382" ht="15.75" customHeight="1">
      <c r="B382" s="2"/>
      <c r="C382" s="2"/>
      <c r="D382" s="2"/>
      <c r="E382" s="2"/>
      <c r="F382" s="2"/>
      <c r="G382" s="2"/>
    </row>
    <row r="383" ht="15.75" customHeight="1">
      <c r="B383" s="2"/>
      <c r="C383" s="2"/>
      <c r="D383" s="2"/>
      <c r="E383" s="2"/>
      <c r="F383" s="2"/>
      <c r="G383" s="2"/>
    </row>
    <row r="384" ht="15.75" customHeight="1">
      <c r="B384" s="2"/>
      <c r="C384" s="2"/>
      <c r="D384" s="2"/>
      <c r="E384" s="2"/>
      <c r="F384" s="2"/>
      <c r="G384" s="2"/>
    </row>
    <row r="385" ht="15.75" customHeight="1">
      <c r="B385" s="2"/>
      <c r="C385" s="2"/>
      <c r="D385" s="2"/>
      <c r="E385" s="2"/>
      <c r="F385" s="2"/>
      <c r="G385" s="2"/>
    </row>
    <row r="386" ht="15.75" customHeight="1">
      <c r="B386" s="2"/>
      <c r="C386" s="2"/>
      <c r="D386" s="2"/>
      <c r="E386" s="2"/>
      <c r="F386" s="2"/>
      <c r="G386" s="2"/>
    </row>
    <row r="387" ht="15.75" customHeight="1">
      <c r="B387" s="2"/>
      <c r="C387" s="2"/>
      <c r="D387" s="2"/>
      <c r="E387" s="2"/>
      <c r="F387" s="2"/>
      <c r="G387" s="2"/>
    </row>
    <row r="388" ht="15.75" customHeight="1">
      <c r="B388" s="2"/>
      <c r="C388" s="2"/>
      <c r="D388" s="2"/>
      <c r="E388" s="2"/>
      <c r="F388" s="2"/>
      <c r="G388" s="2"/>
    </row>
    <row r="389" ht="15.75" customHeight="1">
      <c r="B389" s="2"/>
      <c r="C389" s="2"/>
      <c r="D389" s="2"/>
      <c r="E389" s="2"/>
      <c r="F389" s="2"/>
      <c r="G389" s="2"/>
    </row>
    <row r="390" ht="15.75" customHeight="1">
      <c r="B390" s="2"/>
      <c r="C390" s="2"/>
      <c r="D390" s="2"/>
      <c r="E390" s="2"/>
      <c r="F390" s="2"/>
      <c r="G390" s="2"/>
    </row>
    <row r="391" ht="15.75" customHeight="1">
      <c r="B391" s="2"/>
      <c r="C391" s="2"/>
      <c r="D391" s="2"/>
      <c r="E391" s="2"/>
      <c r="F391" s="2"/>
      <c r="G391" s="2"/>
    </row>
    <row r="392" ht="15.75" customHeight="1">
      <c r="B392" s="2"/>
      <c r="C392" s="2"/>
      <c r="D392" s="2"/>
      <c r="E392" s="2"/>
      <c r="F392" s="2"/>
      <c r="G392" s="2"/>
    </row>
    <row r="393" ht="15.75" customHeight="1">
      <c r="B393" s="2"/>
      <c r="C393" s="2"/>
      <c r="D393" s="2"/>
      <c r="E393" s="2"/>
      <c r="F393" s="2"/>
      <c r="G393" s="2"/>
    </row>
    <row r="394" ht="15.75" customHeight="1">
      <c r="B394" s="2"/>
      <c r="C394" s="2"/>
      <c r="D394" s="2"/>
      <c r="E394" s="2"/>
      <c r="F394" s="2"/>
      <c r="G394" s="2"/>
    </row>
    <row r="395" ht="15.75" customHeight="1">
      <c r="B395" s="2"/>
      <c r="C395" s="2"/>
      <c r="D395" s="2"/>
      <c r="E395" s="2"/>
      <c r="F395" s="2"/>
      <c r="G395" s="2"/>
    </row>
    <row r="396" ht="15.75" customHeight="1">
      <c r="B396" s="2"/>
      <c r="C396" s="2"/>
      <c r="D396" s="2"/>
      <c r="E396" s="2"/>
      <c r="F396" s="2"/>
      <c r="G396" s="2"/>
    </row>
    <row r="397" ht="15.75" customHeight="1">
      <c r="B397" s="2"/>
      <c r="C397" s="2"/>
      <c r="D397" s="2"/>
      <c r="E397" s="2"/>
      <c r="F397" s="2"/>
      <c r="G397" s="2"/>
    </row>
    <row r="398" ht="15.75" customHeight="1">
      <c r="B398" s="2"/>
      <c r="C398" s="2"/>
      <c r="D398" s="2"/>
      <c r="E398" s="2"/>
      <c r="F398" s="2"/>
      <c r="G398" s="2"/>
    </row>
    <row r="399" ht="15.75" customHeight="1">
      <c r="B399" s="2"/>
      <c r="C399" s="2"/>
      <c r="D399" s="2"/>
      <c r="E399" s="2"/>
      <c r="F399" s="2"/>
      <c r="G399" s="2"/>
    </row>
    <row r="400" ht="15.75" customHeight="1">
      <c r="B400" s="2"/>
      <c r="C400" s="2"/>
      <c r="D400" s="2"/>
      <c r="E400" s="2"/>
      <c r="F400" s="2"/>
      <c r="G400" s="2"/>
    </row>
    <row r="401" ht="15.75" customHeight="1">
      <c r="B401" s="2"/>
      <c r="C401" s="2"/>
      <c r="D401" s="2"/>
      <c r="E401" s="2"/>
      <c r="F401" s="2"/>
      <c r="G401" s="2"/>
    </row>
    <row r="402" ht="15.75" customHeight="1">
      <c r="B402" s="2"/>
      <c r="C402" s="2"/>
      <c r="D402" s="2"/>
      <c r="E402" s="2"/>
      <c r="F402" s="2"/>
      <c r="G402" s="2"/>
    </row>
    <row r="403" ht="15.75" customHeight="1">
      <c r="B403" s="2"/>
      <c r="C403" s="2"/>
      <c r="D403" s="2"/>
      <c r="E403" s="2"/>
      <c r="F403" s="2"/>
      <c r="G403" s="2"/>
    </row>
    <row r="404" ht="15.75" customHeight="1">
      <c r="B404" s="2"/>
      <c r="C404" s="2"/>
      <c r="D404" s="2"/>
      <c r="E404" s="2"/>
      <c r="F404" s="2"/>
      <c r="G404" s="2"/>
    </row>
    <row r="405" ht="15.75" customHeight="1">
      <c r="B405" s="2"/>
      <c r="C405" s="2"/>
      <c r="D405" s="2"/>
      <c r="E405" s="2"/>
      <c r="F405" s="2"/>
      <c r="G405" s="2"/>
    </row>
    <row r="406" ht="15.75" customHeight="1">
      <c r="B406" s="2"/>
      <c r="C406" s="2"/>
      <c r="D406" s="2"/>
      <c r="E406" s="2"/>
      <c r="F406" s="2"/>
      <c r="G406" s="2"/>
    </row>
    <row r="407" ht="15.75" customHeight="1">
      <c r="B407" s="2"/>
      <c r="C407" s="2"/>
      <c r="D407" s="2"/>
      <c r="E407" s="2"/>
      <c r="F407" s="2"/>
      <c r="G407" s="2"/>
    </row>
    <row r="408" ht="15.75" customHeight="1">
      <c r="B408" s="2"/>
      <c r="C408" s="2"/>
      <c r="D408" s="2"/>
      <c r="E408" s="2"/>
      <c r="F408" s="2"/>
      <c r="G408" s="2"/>
    </row>
    <row r="409" ht="15.75" customHeight="1">
      <c r="B409" s="2"/>
      <c r="C409" s="2"/>
      <c r="D409" s="2"/>
      <c r="E409" s="2"/>
      <c r="F409" s="2"/>
      <c r="G409" s="2"/>
    </row>
    <row r="410" ht="15.75" customHeight="1">
      <c r="B410" s="2"/>
      <c r="C410" s="2"/>
      <c r="D410" s="2"/>
      <c r="E410" s="2"/>
      <c r="F410" s="2"/>
      <c r="G410" s="2"/>
    </row>
    <row r="411" ht="15.75" customHeight="1">
      <c r="B411" s="2"/>
      <c r="C411" s="2"/>
      <c r="D411" s="2"/>
      <c r="E411" s="2"/>
      <c r="F411" s="2"/>
      <c r="G411" s="2"/>
    </row>
    <row r="412" ht="15.75" customHeight="1">
      <c r="B412" s="2"/>
      <c r="C412" s="2"/>
      <c r="D412" s="2"/>
      <c r="E412" s="2"/>
      <c r="F412" s="2"/>
      <c r="G412" s="2"/>
    </row>
    <row r="413" ht="15.75" customHeight="1">
      <c r="B413" s="2"/>
      <c r="C413" s="2"/>
      <c r="D413" s="2"/>
      <c r="E413" s="2"/>
      <c r="F413" s="2"/>
      <c r="G413" s="2"/>
    </row>
    <row r="414" ht="15.75" customHeight="1">
      <c r="B414" s="2"/>
      <c r="C414" s="2"/>
      <c r="D414" s="2"/>
      <c r="E414" s="2"/>
      <c r="F414" s="2"/>
      <c r="G414" s="2"/>
    </row>
    <row r="415" ht="15.75" customHeight="1">
      <c r="B415" s="2"/>
      <c r="C415" s="2"/>
      <c r="D415" s="2"/>
      <c r="E415" s="2"/>
      <c r="F415" s="2"/>
      <c r="G415" s="2"/>
    </row>
    <row r="416" ht="15.75" customHeight="1">
      <c r="B416" s="2"/>
      <c r="C416" s="2"/>
      <c r="D416" s="2"/>
      <c r="E416" s="2"/>
      <c r="F416" s="2"/>
      <c r="G416" s="2"/>
    </row>
    <row r="417" ht="15.75" customHeight="1">
      <c r="B417" s="2"/>
      <c r="C417" s="2"/>
      <c r="D417" s="2"/>
      <c r="E417" s="2"/>
      <c r="F417" s="2"/>
      <c r="G417" s="2"/>
    </row>
    <row r="418" ht="15.75" customHeight="1">
      <c r="B418" s="2"/>
      <c r="C418" s="2"/>
      <c r="D418" s="2"/>
      <c r="E418" s="2"/>
      <c r="F418" s="2"/>
      <c r="G418" s="2"/>
    </row>
    <row r="419" ht="15.75" customHeight="1">
      <c r="B419" s="2"/>
      <c r="C419" s="2"/>
      <c r="D419" s="2"/>
      <c r="E419" s="2"/>
      <c r="F419" s="2"/>
      <c r="G419" s="2"/>
    </row>
    <row r="420" ht="15.75" customHeight="1">
      <c r="B420" s="2"/>
      <c r="C420" s="2"/>
      <c r="D420" s="2"/>
      <c r="E420" s="2"/>
      <c r="F420" s="2"/>
      <c r="G420" s="2"/>
    </row>
    <row r="421" ht="15.75" customHeight="1">
      <c r="B421" s="2"/>
      <c r="C421" s="2"/>
      <c r="D421" s="2"/>
      <c r="E421" s="2"/>
      <c r="F421" s="2"/>
      <c r="G421" s="2"/>
    </row>
    <row r="422" ht="15.75" customHeight="1">
      <c r="B422" s="2"/>
      <c r="C422" s="2"/>
      <c r="D422" s="2"/>
      <c r="E422" s="2"/>
      <c r="F422" s="2"/>
      <c r="G422" s="2"/>
    </row>
    <row r="423" ht="15.75" customHeight="1">
      <c r="B423" s="2"/>
      <c r="C423" s="2"/>
      <c r="D423" s="2"/>
      <c r="E423" s="2"/>
      <c r="F423" s="2"/>
      <c r="G423" s="2"/>
    </row>
    <row r="424" ht="15.75" customHeight="1">
      <c r="B424" s="2"/>
      <c r="C424" s="2"/>
      <c r="D424" s="2"/>
      <c r="E424" s="2"/>
      <c r="F424" s="2"/>
      <c r="G424" s="2"/>
    </row>
    <row r="425" ht="15.75" customHeight="1">
      <c r="B425" s="2"/>
      <c r="C425" s="2"/>
      <c r="D425" s="2"/>
      <c r="E425" s="2"/>
      <c r="F425" s="2"/>
      <c r="G425" s="2"/>
    </row>
    <row r="426" ht="15.75" customHeight="1">
      <c r="B426" s="2"/>
      <c r="C426" s="2"/>
      <c r="D426" s="2"/>
      <c r="E426" s="2"/>
      <c r="F426" s="2"/>
      <c r="G426" s="2"/>
    </row>
    <row r="427" ht="15.75" customHeight="1">
      <c r="B427" s="2"/>
      <c r="C427" s="2"/>
      <c r="D427" s="2"/>
      <c r="E427" s="2"/>
      <c r="F427" s="2"/>
      <c r="G427" s="2"/>
    </row>
    <row r="428" ht="15.75" customHeight="1">
      <c r="B428" s="2"/>
      <c r="C428" s="2"/>
      <c r="D428" s="2"/>
      <c r="E428" s="2"/>
      <c r="F428" s="2"/>
      <c r="G428" s="2"/>
    </row>
    <row r="429" ht="15.75" customHeight="1">
      <c r="B429" s="2"/>
      <c r="C429" s="2"/>
      <c r="D429" s="2"/>
      <c r="E429" s="2"/>
      <c r="F429" s="2"/>
      <c r="G429" s="2"/>
    </row>
    <row r="430" ht="15.75" customHeight="1">
      <c r="B430" s="2"/>
      <c r="C430" s="2"/>
      <c r="D430" s="2"/>
      <c r="E430" s="2"/>
      <c r="F430" s="2"/>
      <c r="G430" s="2"/>
    </row>
    <row r="431" ht="15.75" customHeight="1">
      <c r="B431" s="2"/>
      <c r="C431" s="2"/>
      <c r="D431" s="2"/>
      <c r="E431" s="2"/>
      <c r="F431" s="2"/>
      <c r="G431" s="2"/>
    </row>
    <row r="432" ht="15.75" customHeight="1">
      <c r="B432" s="2"/>
      <c r="C432" s="2"/>
      <c r="D432" s="2"/>
      <c r="E432" s="2"/>
      <c r="F432" s="2"/>
      <c r="G432" s="2"/>
    </row>
    <row r="433" ht="15.75" customHeight="1">
      <c r="B433" s="2"/>
      <c r="C433" s="2"/>
      <c r="D433" s="2"/>
      <c r="E433" s="2"/>
      <c r="F433" s="2"/>
      <c r="G433" s="2"/>
    </row>
    <row r="434" ht="15.75" customHeight="1">
      <c r="B434" s="2"/>
      <c r="C434" s="2"/>
      <c r="D434" s="2"/>
      <c r="E434" s="2"/>
      <c r="F434" s="2"/>
      <c r="G434" s="2"/>
    </row>
    <row r="435" ht="15.75" customHeight="1">
      <c r="B435" s="2"/>
      <c r="C435" s="2"/>
      <c r="D435" s="2"/>
      <c r="E435" s="2"/>
      <c r="F435" s="2"/>
      <c r="G435" s="2"/>
    </row>
    <row r="436" ht="15.75" customHeight="1">
      <c r="B436" s="2"/>
      <c r="C436" s="2"/>
      <c r="D436" s="2"/>
      <c r="E436" s="2"/>
      <c r="F436" s="2"/>
      <c r="G436" s="2"/>
    </row>
    <row r="437" ht="15.75" customHeight="1">
      <c r="B437" s="2"/>
      <c r="C437" s="2"/>
      <c r="D437" s="2"/>
      <c r="E437" s="2"/>
      <c r="F437" s="2"/>
      <c r="G437" s="2"/>
    </row>
    <row r="438" ht="15.75" customHeight="1">
      <c r="B438" s="2"/>
      <c r="C438" s="2"/>
      <c r="D438" s="2"/>
      <c r="E438" s="2"/>
      <c r="F438" s="2"/>
      <c r="G438" s="2"/>
    </row>
    <row r="439" ht="15.75" customHeight="1">
      <c r="B439" s="2"/>
      <c r="C439" s="2"/>
      <c r="D439" s="2"/>
      <c r="E439" s="2"/>
      <c r="F439" s="2"/>
      <c r="G439" s="2"/>
    </row>
    <row r="440" ht="15.75" customHeight="1">
      <c r="B440" s="2"/>
      <c r="C440" s="2"/>
      <c r="D440" s="2"/>
      <c r="E440" s="2"/>
      <c r="F440" s="2"/>
      <c r="G440" s="2"/>
    </row>
    <row r="441" ht="15.75" customHeight="1">
      <c r="B441" s="2"/>
      <c r="C441" s="2"/>
      <c r="D441" s="2"/>
      <c r="E441" s="2"/>
      <c r="F441" s="2"/>
      <c r="G441" s="2"/>
    </row>
    <row r="442" ht="15.75" customHeight="1">
      <c r="B442" s="2"/>
      <c r="C442" s="2"/>
      <c r="D442" s="2"/>
      <c r="E442" s="2"/>
      <c r="F442" s="2"/>
      <c r="G442" s="2"/>
    </row>
    <row r="443" ht="15.75" customHeight="1">
      <c r="B443" s="2"/>
      <c r="C443" s="2"/>
      <c r="D443" s="2"/>
      <c r="E443" s="2"/>
      <c r="F443" s="2"/>
      <c r="G443" s="2"/>
    </row>
    <row r="444" ht="15.75" customHeight="1">
      <c r="B444" s="2"/>
      <c r="C444" s="2"/>
      <c r="D444" s="2"/>
      <c r="E444" s="2"/>
      <c r="F444" s="2"/>
      <c r="G444" s="2"/>
    </row>
    <row r="445" ht="15.75" customHeight="1">
      <c r="B445" s="2"/>
      <c r="C445" s="2"/>
      <c r="D445" s="2"/>
      <c r="E445" s="2"/>
      <c r="F445" s="2"/>
      <c r="G445" s="2"/>
    </row>
    <row r="446" ht="15.75" customHeight="1">
      <c r="B446" s="2"/>
      <c r="C446" s="2"/>
      <c r="D446" s="2"/>
      <c r="E446" s="2"/>
      <c r="F446" s="2"/>
      <c r="G446" s="2"/>
    </row>
    <row r="447" ht="15.75" customHeight="1">
      <c r="B447" s="2"/>
      <c r="C447" s="2"/>
      <c r="D447" s="2"/>
      <c r="E447" s="2"/>
      <c r="F447" s="2"/>
      <c r="G447" s="2"/>
    </row>
    <row r="448" ht="15.75" customHeight="1">
      <c r="B448" s="2"/>
      <c r="C448" s="2"/>
      <c r="D448" s="2"/>
      <c r="E448" s="2"/>
      <c r="F448" s="2"/>
      <c r="G448" s="2"/>
    </row>
    <row r="449" ht="15.75" customHeight="1">
      <c r="B449" s="2"/>
      <c r="C449" s="2"/>
      <c r="D449" s="2"/>
      <c r="E449" s="2"/>
      <c r="F449" s="2"/>
      <c r="G449" s="2"/>
    </row>
    <row r="450" ht="15.75" customHeight="1">
      <c r="B450" s="2"/>
      <c r="C450" s="2"/>
      <c r="D450" s="2"/>
      <c r="E450" s="2"/>
      <c r="F450" s="2"/>
      <c r="G450" s="2"/>
    </row>
    <row r="451" ht="15.75" customHeight="1">
      <c r="B451" s="2"/>
      <c r="C451" s="2"/>
      <c r="D451" s="2"/>
      <c r="E451" s="2"/>
      <c r="F451" s="2"/>
      <c r="G451" s="2"/>
    </row>
    <row r="452" ht="15.75" customHeight="1">
      <c r="B452" s="2"/>
      <c r="C452" s="2"/>
      <c r="D452" s="2"/>
      <c r="E452" s="2"/>
      <c r="F452" s="2"/>
      <c r="G452" s="2"/>
    </row>
    <row r="453" ht="15.75" customHeight="1">
      <c r="B453" s="2"/>
      <c r="C453" s="2"/>
      <c r="D453" s="2"/>
      <c r="E453" s="2"/>
      <c r="F453" s="2"/>
      <c r="G453" s="2"/>
    </row>
    <row r="454" ht="15.75" customHeight="1">
      <c r="B454" s="2"/>
      <c r="C454" s="2"/>
      <c r="D454" s="2"/>
      <c r="E454" s="2"/>
      <c r="F454" s="2"/>
      <c r="G454" s="2"/>
    </row>
    <row r="455" ht="15.75" customHeight="1">
      <c r="B455" s="2"/>
      <c r="C455" s="2"/>
      <c r="D455" s="2"/>
      <c r="E455" s="2"/>
      <c r="F455" s="2"/>
      <c r="G455" s="2"/>
    </row>
    <row r="456" ht="15.75" customHeight="1">
      <c r="B456" s="2"/>
      <c r="C456" s="2"/>
      <c r="D456" s="2"/>
      <c r="E456" s="2"/>
      <c r="F456" s="2"/>
      <c r="G456" s="2"/>
    </row>
    <row r="457" ht="15.75" customHeight="1">
      <c r="B457" s="2"/>
      <c r="C457" s="2"/>
      <c r="D457" s="2"/>
      <c r="E457" s="2"/>
      <c r="F457" s="2"/>
      <c r="G457" s="2"/>
    </row>
    <row r="458" ht="15.75" customHeight="1">
      <c r="B458" s="2"/>
      <c r="C458" s="2"/>
      <c r="D458" s="2"/>
      <c r="E458" s="2"/>
      <c r="F458" s="2"/>
      <c r="G458" s="2"/>
    </row>
    <row r="459" ht="15.75" customHeight="1">
      <c r="B459" s="2"/>
      <c r="C459" s="2"/>
      <c r="D459" s="2"/>
      <c r="E459" s="2"/>
      <c r="F459" s="2"/>
      <c r="G459" s="2"/>
    </row>
    <row r="460" ht="15.75" customHeight="1">
      <c r="B460" s="2"/>
      <c r="C460" s="2"/>
      <c r="D460" s="2"/>
      <c r="E460" s="2"/>
      <c r="F460" s="2"/>
      <c r="G460" s="2"/>
    </row>
    <row r="461" ht="15.75" customHeight="1">
      <c r="B461" s="2"/>
      <c r="C461" s="2"/>
      <c r="D461" s="2"/>
      <c r="E461" s="2"/>
      <c r="F461" s="2"/>
      <c r="G461" s="2"/>
    </row>
    <row r="462" ht="15.75" customHeight="1">
      <c r="B462" s="2"/>
      <c r="C462" s="2"/>
      <c r="D462" s="2"/>
      <c r="E462" s="2"/>
      <c r="F462" s="2"/>
      <c r="G462" s="2"/>
    </row>
    <row r="463" ht="15.75" customHeight="1">
      <c r="B463" s="2"/>
      <c r="C463" s="2"/>
      <c r="D463" s="2"/>
      <c r="E463" s="2"/>
      <c r="F463" s="2"/>
      <c r="G463" s="2"/>
    </row>
    <row r="464" ht="15.75" customHeight="1">
      <c r="B464" s="2"/>
      <c r="C464" s="2"/>
      <c r="D464" s="2"/>
      <c r="E464" s="2"/>
      <c r="F464" s="2"/>
      <c r="G464" s="2"/>
    </row>
    <row r="465" ht="15.75" customHeight="1">
      <c r="B465" s="2"/>
      <c r="C465" s="2"/>
      <c r="D465" s="2"/>
      <c r="E465" s="2"/>
      <c r="F465" s="2"/>
      <c r="G465" s="2"/>
    </row>
    <row r="466" ht="15.75" customHeight="1">
      <c r="B466" s="2"/>
      <c r="C466" s="2"/>
      <c r="D466" s="2"/>
      <c r="E466" s="2"/>
      <c r="F466" s="2"/>
      <c r="G466" s="2"/>
    </row>
    <row r="467" ht="15.75" customHeight="1">
      <c r="B467" s="2"/>
      <c r="C467" s="2"/>
      <c r="D467" s="2"/>
      <c r="E467" s="2"/>
      <c r="F467" s="2"/>
      <c r="G467" s="2"/>
    </row>
    <row r="468" ht="15.75" customHeight="1">
      <c r="B468" s="2"/>
      <c r="C468" s="2"/>
      <c r="D468" s="2"/>
      <c r="E468" s="2"/>
      <c r="F468" s="2"/>
      <c r="G468" s="2"/>
    </row>
    <row r="469" ht="15.75" customHeight="1">
      <c r="B469" s="2"/>
      <c r="C469" s="2"/>
      <c r="D469" s="2"/>
      <c r="E469" s="2"/>
      <c r="F469" s="2"/>
      <c r="G469" s="2"/>
    </row>
    <row r="470" ht="15.75" customHeight="1">
      <c r="B470" s="2"/>
      <c r="C470" s="2"/>
      <c r="D470" s="2"/>
      <c r="E470" s="2"/>
      <c r="F470" s="2"/>
      <c r="G470" s="2"/>
    </row>
    <row r="471" ht="15.75" customHeight="1">
      <c r="B471" s="2"/>
      <c r="C471" s="2"/>
      <c r="D471" s="2"/>
      <c r="E471" s="2"/>
      <c r="F471" s="2"/>
      <c r="G471" s="2"/>
    </row>
    <row r="472" ht="15.75" customHeight="1">
      <c r="B472" s="2"/>
      <c r="C472" s="2"/>
      <c r="D472" s="2"/>
      <c r="E472" s="2"/>
      <c r="F472" s="2"/>
      <c r="G472" s="2"/>
    </row>
    <row r="473" ht="15.75" customHeight="1">
      <c r="B473" s="2"/>
      <c r="C473" s="2"/>
      <c r="D473" s="2"/>
      <c r="E473" s="2"/>
      <c r="F473" s="2"/>
      <c r="G473" s="2"/>
    </row>
    <row r="474" ht="15.75" customHeight="1">
      <c r="B474" s="2"/>
      <c r="C474" s="2"/>
      <c r="D474" s="2"/>
      <c r="E474" s="2"/>
      <c r="F474" s="2"/>
      <c r="G474" s="2"/>
    </row>
    <row r="475" ht="15.75" customHeight="1">
      <c r="B475" s="2"/>
      <c r="C475" s="2"/>
      <c r="D475" s="2"/>
      <c r="E475" s="2"/>
      <c r="F475" s="2"/>
      <c r="G475" s="2"/>
    </row>
    <row r="476" ht="15.75" customHeight="1">
      <c r="B476" s="2"/>
      <c r="C476" s="2"/>
      <c r="D476" s="2"/>
      <c r="E476" s="2"/>
      <c r="F476" s="2"/>
      <c r="G476" s="2"/>
    </row>
    <row r="477" ht="15.75" customHeight="1">
      <c r="B477" s="2"/>
      <c r="C477" s="2"/>
      <c r="D477" s="2"/>
      <c r="E477" s="2"/>
      <c r="F477" s="2"/>
      <c r="G477" s="2"/>
    </row>
    <row r="478" ht="15.75" customHeight="1">
      <c r="B478" s="2"/>
      <c r="C478" s="2"/>
      <c r="D478" s="2"/>
      <c r="E478" s="2"/>
      <c r="F478" s="2"/>
      <c r="G478" s="2"/>
    </row>
    <row r="479" ht="15.75" customHeight="1">
      <c r="B479" s="2"/>
      <c r="C479" s="2"/>
      <c r="D479" s="2"/>
      <c r="E479" s="2"/>
      <c r="F479" s="2"/>
      <c r="G479" s="2"/>
    </row>
    <row r="480" ht="15.75" customHeight="1">
      <c r="B480" s="2"/>
      <c r="C480" s="2"/>
      <c r="D480" s="2"/>
      <c r="E480" s="2"/>
      <c r="F480" s="2"/>
      <c r="G480" s="2"/>
    </row>
    <row r="481" ht="15.75" customHeight="1">
      <c r="B481" s="2"/>
      <c r="C481" s="2"/>
      <c r="D481" s="2"/>
      <c r="E481" s="2"/>
      <c r="F481" s="2"/>
      <c r="G481" s="2"/>
    </row>
    <row r="482" ht="15.75" customHeight="1">
      <c r="B482" s="2"/>
      <c r="C482" s="2"/>
      <c r="D482" s="2"/>
      <c r="E482" s="2"/>
      <c r="F482" s="2"/>
      <c r="G482" s="2"/>
    </row>
    <row r="483" ht="15.75" customHeight="1">
      <c r="B483" s="2"/>
      <c r="C483" s="2"/>
      <c r="D483" s="2"/>
      <c r="E483" s="2"/>
      <c r="F483" s="2"/>
      <c r="G483" s="2"/>
    </row>
    <row r="484" ht="15.75" customHeight="1">
      <c r="B484" s="2"/>
      <c r="C484" s="2"/>
      <c r="D484" s="2"/>
      <c r="E484" s="2"/>
      <c r="F484" s="2"/>
      <c r="G484" s="2"/>
    </row>
    <row r="485" ht="15.75" customHeight="1">
      <c r="B485" s="2"/>
      <c r="C485" s="2"/>
      <c r="D485" s="2"/>
      <c r="E485" s="2"/>
      <c r="F485" s="2"/>
      <c r="G485" s="2"/>
    </row>
    <row r="486" ht="15.75" customHeight="1">
      <c r="B486" s="2"/>
      <c r="C486" s="2"/>
      <c r="D486" s="2"/>
      <c r="E486" s="2"/>
      <c r="F486" s="2"/>
      <c r="G486" s="2"/>
    </row>
    <row r="487" ht="15.75" customHeight="1">
      <c r="B487" s="2"/>
      <c r="C487" s="2"/>
      <c r="D487" s="2"/>
      <c r="E487" s="2"/>
      <c r="F487" s="2"/>
      <c r="G487" s="2"/>
    </row>
    <row r="488" ht="15.75" customHeight="1">
      <c r="B488" s="2"/>
      <c r="C488" s="2"/>
      <c r="D488" s="2"/>
      <c r="E488" s="2"/>
      <c r="F488" s="2"/>
      <c r="G488" s="2"/>
    </row>
    <row r="489" ht="15.75" customHeight="1">
      <c r="B489" s="2"/>
      <c r="C489" s="2"/>
      <c r="D489" s="2"/>
      <c r="E489" s="2"/>
      <c r="F489" s="2"/>
      <c r="G489" s="2"/>
    </row>
    <row r="490" ht="15.75" customHeight="1">
      <c r="B490" s="2"/>
      <c r="C490" s="2"/>
      <c r="D490" s="2"/>
      <c r="E490" s="2"/>
      <c r="F490" s="2"/>
      <c r="G490" s="2"/>
    </row>
    <row r="491" ht="15.75" customHeight="1">
      <c r="B491" s="2"/>
      <c r="C491" s="2"/>
      <c r="D491" s="2"/>
      <c r="E491" s="2"/>
      <c r="F491" s="2"/>
      <c r="G491" s="2"/>
    </row>
    <row r="492" ht="15.75" customHeight="1">
      <c r="B492" s="2"/>
      <c r="C492" s="2"/>
      <c r="D492" s="2"/>
      <c r="E492" s="2"/>
      <c r="F492" s="2"/>
      <c r="G492" s="2"/>
    </row>
    <row r="493" ht="15.75" customHeight="1">
      <c r="B493" s="2"/>
      <c r="C493" s="2"/>
      <c r="D493" s="2"/>
      <c r="E493" s="2"/>
      <c r="F493" s="2"/>
      <c r="G493" s="2"/>
    </row>
    <row r="494" ht="15.75" customHeight="1">
      <c r="B494" s="2"/>
      <c r="C494" s="2"/>
      <c r="D494" s="2"/>
      <c r="E494" s="2"/>
      <c r="F494" s="2"/>
      <c r="G494" s="2"/>
    </row>
    <row r="495" ht="15.75" customHeight="1">
      <c r="B495" s="2"/>
      <c r="C495" s="2"/>
      <c r="D495" s="2"/>
      <c r="E495" s="2"/>
      <c r="F495" s="2"/>
      <c r="G495" s="2"/>
    </row>
    <row r="496" ht="15.75" customHeight="1">
      <c r="B496" s="2"/>
      <c r="C496" s="2"/>
      <c r="D496" s="2"/>
      <c r="E496" s="2"/>
      <c r="F496" s="2"/>
      <c r="G496" s="2"/>
    </row>
    <row r="497" ht="15.75" customHeight="1">
      <c r="B497" s="2"/>
      <c r="C497" s="2"/>
      <c r="D497" s="2"/>
      <c r="E497" s="2"/>
      <c r="F497" s="2"/>
      <c r="G497" s="2"/>
    </row>
    <row r="498" ht="15.75" customHeight="1">
      <c r="B498" s="2"/>
      <c r="C498" s="2"/>
      <c r="D498" s="2"/>
      <c r="E498" s="2"/>
      <c r="F498" s="2"/>
      <c r="G498" s="2"/>
    </row>
    <row r="499" ht="15.75" customHeight="1">
      <c r="B499" s="2"/>
      <c r="C499" s="2"/>
      <c r="D499" s="2"/>
      <c r="E499" s="2"/>
      <c r="F499" s="2"/>
      <c r="G499" s="2"/>
    </row>
    <row r="500" ht="15.75" customHeight="1">
      <c r="B500" s="2"/>
      <c r="C500" s="2"/>
      <c r="D500" s="2"/>
      <c r="E500" s="2"/>
      <c r="F500" s="2"/>
      <c r="G500" s="2"/>
    </row>
    <row r="501" ht="15.75" customHeight="1">
      <c r="B501" s="2"/>
      <c r="C501" s="2"/>
      <c r="D501" s="2"/>
      <c r="E501" s="2"/>
      <c r="F501" s="2"/>
      <c r="G501" s="2"/>
    </row>
    <row r="502" ht="15.75" customHeight="1">
      <c r="B502" s="2"/>
      <c r="C502" s="2"/>
      <c r="D502" s="2"/>
      <c r="E502" s="2"/>
      <c r="F502" s="2"/>
      <c r="G502" s="2"/>
    </row>
    <row r="503" ht="15.75" customHeight="1">
      <c r="B503" s="2"/>
      <c r="C503" s="2"/>
      <c r="D503" s="2"/>
      <c r="E503" s="2"/>
      <c r="F503" s="2"/>
      <c r="G503" s="2"/>
    </row>
    <row r="504" ht="15.75" customHeight="1">
      <c r="B504" s="2"/>
      <c r="C504" s="2"/>
      <c r="D504" s="2"/>
      <c r="E504" s="2"/>
      <c r="F504" s="2"/>
      <c r="G504" s="2"/>
    </row>
    <row r="505" ht="15.75" customHeight="1">
      <c r="B505" s="2"/>
      <c r="C505" s="2"/>
      <c r="D505" s="2"/>
      <c r="E505" s="2"/>
      <c r="F505" s="2"/>
      <c r="G505" s="2"/>
    </row>
    <row r="506" ht="15.75" customHeight="1">
      <c r="B506" s="2"/>
      <c r="C506" s="2"/>
      <c r="D506" s="2"/>
      <c r="E506" s="2"/>
      <c r="F506" s="2"/>
      <c r="G506" s="2"/>
    </row>
    <row r="507" ht="15.75" customHeight="1">
      <c r="B507" s="2"/>
      <c r="C507" s="2"/>
      <c r="D507" s="2"/>
      <c r="E507" s="2"/>
      <c r="F507" s="2"/>
      <c r="G507" s="2"/>
    </row>
    <row r="508" ht="15.75" customHeight="1">
      <c r="B508" s="2"/>
      <c r="C508" s="2"/>
      <c r="D508" s="2"/>
      <c r="E508" s="2"/>
      <c r="F508" s="2"/>
      <c r="G508" s="2"/>
    </row>
    <row r="509" ht="15.75" customHeight="1">
      <c r="B509" s="2"/>
      <c r="C509" s="2"/>
      <c r="D509" s="2"/>
      <c r="E509" s="2"/>
      <c r="F509" s="2"/>
      <c r="G509" s="2"/>
    </row>
    <row r="510" ht="15.75" customHeight="1">
      <c r="B510" s="2"/>
      <c r="C510" s="2"/>
      <c r="D510" s="2"/>
      <c r="E510" s="2"/>
      <c r="F510" s="2"/>
      <c r="G510" s="2"/>
    </row>
    <row r="511" ht="15.75" customHeight="1">
      <c r="B511" s="2"/>
      <c r="C511" s="2"/>
      <c r="D511" s="2"/>
      <c r="E511" s="2"/>
      <c r="F511" s="2"/>
      <c r="G511" s="2"/>
    </row>
    <row r="512" ht="15.75" customHeight="1">
      <c r="B512" s="2"/>
      <c r="C512" s="2"/>
      <c r="D512" s="2"/>
      <c r="E512" s="2"/>
      <c r="F512" s="2"/>
      <c r="G512" s="2"/>
    </row>
    <row r="513" ht="15.75" customHeight="1">
      <c r="B513" s="2"/>
      <c r="C513" s="2"/>
      <c r="D513" s="2"/>
      <c r="E513" s="2"/>
      <c r="F513" s="2"/>
      <c r="G513" s="2"/>
    </row>
    <row r="514" ht="15.75" customHeight="1">
      <c r="B514" s="2"/>
      <c r="C514" s="2"/>
      <c r="D514" s="2"/>
      <c r="E514" s="2"/>
      <c r="F514" s="2"/>
      <c r="G514" s="2"/>
    </row>
    <row r="515" ht="15.75" customHeight="1">
      <c r="B515" s="2"/>
      <c r="C515" s="2"/>
      <c r="D515" s="2"/>
      <c r="E515" s="2"/>
      <c r="F515" s="2"/>
      <c r="G515" s="2"/>
    </row>
    <row r="516" ht="15.75" customHeight="1">
      <c r="B516" s="2"/>
      <c r="C516" s="2"/>
      <c r="D516" s="2"/>
      <c r="E516" s="2"/>
      <c r="F516" s="2"/>
      <c r="G516" s="2"/>
    </row>
    <row r="517" ht="15.75" customHeight="1">
      <c r="B517" s="2"/>
      <c r="C517" s="2"/>
      <c r="D517" s="2"/>
      <c r="E517" s="2"/>
      <c r="F517" s="2"/>
      <c r="G517" s="2"/>
    </row>
    <row r="518" ht="15.75" customHeight="1">
      <c r="B518" s="2"/>
      <c r="C518" s="2"/>
      <c r="D518" s="2"/>
      <c r="E518" s="2"/>
      <c r="F518" s="2"/>
      <c r="G518" s="2"/>
    </row>
    <row r="519" ht="15.75" customHeight="1">
      <c r="B519" s="2"/>
      <c r="C519" s="2"/>
      <c r="D519" s="2"/>
      <c r="E519" s="2"/>
      <c r="F519" s="2"/>
      <c r="G519" s="2"/>
    </row>
    <row r="520" ht="15.75" customHeight="1">
      <c r="B520" s="2"/>
      <c r="C520" s="2"/>
      <c r="D520" s="2"/>
      <c r="E520" s="2"/>
      <c r="F520" s="2"/>
      <c r="G520" s="2"/>
    </row>
    <row r="521" ht="15.75" customHeight="1">
      <c r="B521" s="2"/>
      <c r="C521" s="2"/>
      <c r="D521" s="2"/>
      <c r="E521" s="2"/>
      <c r="F521" s="2"/>
      <c r="G521" s="2"/>
    </row>
    <row r="522" ht="15.75" customHeight="1">
      <c r="B522" s="2"/>
      <c r="C522" s="2"/>
      <c r="D522" s="2"/>
      <c r="E522" s="2"/>
      <c r="F522" s="2"/>
      <c r="G522" s="2"/>
    </row>
    <row r="523" ht="15.75" customHeight="1">
      <c r="B523" s="2"/>
      <c r="C523" s="2"/>
      <c r="D523" s="2"/>
      <c r="E523" s="2"/>
      <c r="F523" s="2"/>
      <c r="G523" s="2"/>
    </row>
    <row r="524" ht="15.75" customHeight="1">
      <c r="B524" s="2"/>
      <c r="C524" s="2"/>
      <c r="D524" s="2"/>
      <c r="E524" s="2"/>
      <c r="F524" s="2"/>
      <c r="G524" s="2"/>
    </row>
    <row r="525" ht="15.75" customHeight="1">
      <c r="B525" s="2"/>
      <c r="C525" s="2"/>
      <c r="D525" s="2"/>
      <c r="E525" s="2"/>
      <c r="F525" s="2"/>
      <c r="G525" s="2"/>
    </row>
    <row r="526" ht="15.75" customHeight="1">
      <c r="B526" s="2"/>
      <c r="C526" s="2"/>
      <c r="D526" s="2"/>
      <c r="E526" s="2"/>
      <c r="F526" s="2"/>
      <c r="G526" s="2"/>
    </row>
    <row r="527" ht="15.75" customHeight="1">
      <c r="B527" s="2"/>
      <c r="C527" s="2"/>
      <c r="D527" s="2"/>
      <c r="E527" s="2"/>
      <c r="F527" s="2"/>
      <c r="G527" s="2"/>
    </row>
    <row r="528" ht="15.75" customHeight="1">
      <c r="B528" s="2"/>
      <c r="C528" s="2"/>
      <c r="D528" s="2"/>
      <c r="E528" s="2"/>
      <c r="F528" s="2"/>
      <c r="G528" s="2"/>
    </row>
    <row r="529" ht="15.75" customHeight="1">
      <c r="B529" s="2"/>
      <c r="C529" s="2"/>
      <c r="D529" s="2"/>
      <c r="E529" s="2"/>
      <c r="F529" s="2"/>
      <c r="G529" s="2"/>
    </row>
    <row r="530" ht="15.75" customHeight="1">
      <c r="B530" s="2"/>
      <c r="C530" s="2"/>
      <c r="D530" s="2"/>
      <c r="E530" s="2"/>
      <c r="F530" s="2"/>
      <c r="G530" s="2"/>
    </row>
    <row r="531" ht="15.75" customHeight="1">
      <c r="B531" s="2"/>
      <c r="C531" s="2"/>
      <c r="D531" s="2"/>
      <c r="E531" s="2"/>
      <c r="F531" s="2"/>
      <c r="G531" s="2"/>
    </row>
    <row r="532" ht="15.75" customHeight="1">
      <c r="B532" s="2"/>
      <c r="C532" s="2"/>
      <c r="D532" s="2"/>
      <c r="E532" s="2"/>
      <c r="F532" s="2"/>
      <c r="G532" s="2"/>
    </row>
    <row r="533" ht="15.75" customHeight="1">
      <c r="B533" s="2"/>
      <c r="C533" s="2"/>
      <c r="D533" s="2"/>
      <c r="E533" s="2"/>
      <c r="F533" s="2"/>
      <c r="G533" s="2"/>
    </row>
    <row r="534" ht="15.75" customHeight="1">
      <c r="B534" s="2"/>
      <c r="C534" s="2"/>
      <c r="D534" s="2"/>
      <c r="E534" s="2"/>
      <c r="F534" s="2"/>
      <c r="G534" s="2"/>
    </row>
    <row r="535" ht="15.75" customHeight="1">
      <c r="B535" s="2"/>
      <c r="C535" s="2"/>
      <c r="D535" s="2"/>
      <c r="E535" s="2"/>
      <c r="F535" s="2"/>
      <c r="G535" s="2"/>
    </row>
    <row r="536" ht="15.75" customHeight="1">
      <c r="B536" s="2"/>
      <c r="C536" s="2"/>
      <c r="D536" s="2"/>
      <c r="E536" s="2"/>
      <c r="F536" s="2"/>
      <c r="G536" s="2"/>
    </row>
    <row r="537" ht="15.75" customHeight="1">
      <c r="B537" s="2"/>
      <c r="C537" s="2"/>
      <c r="D537" s="2"/>
      <c r="E537" s="2"/>
      <c r="F537" s="2"/>
      <c r="G537" s="2"/>
    </row>
    <row r="538" ht="15.75" customHeight="1">
      <c r="B538" s="2"/>
      <c r="C538" s="2"/>
      <c r="D538" s="2"/>
      <c r="E538" s="2"/>
      <c r="F538" s="2"/>
      <c r="G538" s="2"/>
    </row>
    <row r="539" ht="15.75" customHeight="1">
      <c r="B539" s="2"/>
      <c r="C539" s="2"/>
      <c r="D539" s="2"/>
      <c r="E539" s="2"/>
      <c r="F539" s="2"/>
      <c r="G539" s="2"/>
    </row>
    <row r="540" ht="15.75" customHeight="1">
      <c r="B540" s="2"/>
      <c r="C540" s="2"/>
      <c r="D540" s="2"/>
      <c r="E540" s="2"/>
      <c r="F540" s="2"/>
      <c r="G540" s="2"/>
    </row>
    <row r="541" ht="15.75" customHeight="1">
      <c r="B541" s="2"/>
      <c r="C541" s="2"/>
      <c r="D541" s="2"/>
      <c r="E541" s="2"/>
      <c r="F541" s="2"/>
      <c r="G541" s="2"/>
    </row>
    <row r="542" ht="15.75" customHeight="1">
      <c r="B542" s="2"/>
      <c r="C542" s="2"/>
      <c r="D542" s="2"/>
      <c r="E542" s="2"/>
      <c r="F542" s="2"/>
      <c r="G542" s="2"/>
    </row>
    <row r="543" ht="15.75" customHeight="1">
      <c r="B543" s="2"/>
      <c r="C543" s="2"/>
      <c r="D543" s="2"/>
      <c r="E543" s="2"/>
      <c r="F543" s="2"/>
      <c r="G543" s="2"/>
    </row>
    <row r="544" ht="15.75" customHeight="1">
      <c r="B544" s="2"/>
      <c r="C544" s="2"/>
      <c r="D544" s="2"/>
      <c r="E544" s="2"/>
      <c r="F544" s="2"/>
      <c r="G544" s="2"/>
    </row>
    <row r="545" ht="15.75" customHeight="1">
      <c r="B545" s="2"/>
      <c r="C545" s="2"/>
      <c r="D545" s="2"/>
      <c r="E545" s="2"/>
      <c r="F545" s="2"/>
      <c r="G545" s="2"/>
    </row>
    <row r="546" ht="15.75" customHeight="1">
      <c r="B546" s="2"/>
      <c r="C546" s="2"/>
      <c r="D546" s="2"/>
      <c r="E546" s="2"/>
      <c r="F546" s="2"/>
      <c r="G546" s="2"/>
    </row>
    <row r="547" ht="15.75" customHeight="1">
      <c r="B547" s="2"/>
      <c r="C547" s="2"/>
      <c r="D547" s="2"/>
      <c r="E547" s="2"/>
      <c r="F547" s="2"/>
      <c r="G547" s="2"/>
    </row>
    <row r="548" ht="15.75" customHeight="1">
      <c r="B548" s="2"/>
      <c r="C548" s="2"/>
      <c r="D548" s="2"/>
      <c r="E548" s="2"/>
      <c r="F548" s="2"/>
      <c r="G548" s="2"/>
    </row>
    <row r="549" ht="15.75" customHeight="1">
      <c r="B549" s="2"/>
      <c r="C549" s="2"/>
      <c r="D549" s="2"/>
      <c r="E549" s="2"/>
      <c r="F549" s="2"/>
      <c r="G549" s="2"/>
    </row>
    <row r="550" ht="15.75" customHeight="1">
      <c r="B550" s="2"/>
      <c r="C550" s="2"/>
      <c r="D550" s="2"/>
      <c r="E550" s="2"/>
      <c r="F550" s="2"/>
      <c r="G550" s="2"/>
    </row>
    <row r="551" ht="15.75" customHeight="1">
      <c r="B551" s="2"/>
      <c r="C551" s="2"/>
      <c r="D551" s="2"/>
      <c r="E551" s="2"/>
      <c r="F551" s="2"/>
      <c r="G551" s="2"/>
    </row>
    <row r="552" ht="15.75" customHeight="1">
      <c r="B552" s="2"/>
      <c r="C552" s="2"/>
      <c r="D552" s="2"/>
      <c r="E552" s="2"/>
      <c r="F552" s="2"/>
      <c r="G552" s="2"/>
    </row>
    <row r="553" ht="15.75" customHeight="1">
      <c r="B553" s="2"/>
      <c r="C553" s="2"/>
      <c r="D553" s="2"/>
      <c r="E553" s="2"/>
      <c r="F553" s="2"/>
      <c r="G553" s="2"/>
    </row>
    <row r="554" ht="15.75" customHeight="1">
      <c r="B554" s="2"/>
      <c r="C554" s="2"/>
      <c r="D554" s="2"/>
      <c r="E554" s="2"/>
      <c r="F554" s="2"/>
      <c r="G554" s="2"/>
    </row>
    <row r="555" ht="15.75" customHeight="1">
      <c r="B555" s="2"/>
      <c r="C555" s="2"/>
      <c r="D555" s="2"/>
      <c r="E555" s="2"/>
      <c r="F555" s="2"/>
      <c r="G555" s="2"/>
    </row>
    <row r="556" ht="15.75" customHeight="1">
      <c r="B556" s="2"/>
      <c r="C556" s="2"/>
      <c r="D556" s="2"/>
      <c r="E556" s="2"/>
      <c r="F556" s="2"/>
      <c r="G556" s="2"/>
    </row>
    <row r="557" ht="15.75" customHeight="1">
      <c r="B557" s="2"/>
      <c r="C557" s="2"/>
      <c r="D557" s="2"/>
      <c r="E557" s="2"/>
      <c r="F557" s="2"/>
      <c r="G557" s="2"/>
    </row>
    <row r="558" ht="15.75" customHeight="1">
      <c r="B558" s="2"/>
      <c r="C558" s="2"/>
      <c r="D558" s="2"/>
      <c r="E558" s="2"/>
      <c r="F558" s="2"/>
      <c r="G558" s="2"/>
    </row>
    <row r="559" ht="15.75" customHeight="1">
      <c r="B559" s="2"/>
      <c r="C559" s="2"/>
      <c r="D559" s="2"/>
      <c r="E559" s="2"/>
      <c r="F559" s="2"/>
      <c r="G559" s="2"/>
    </row>
    <row r="560" ht="15.75" customHeight="1">
      <c r="B560" s="2"/>
      <c r="C560" s="2"/>
      <c r="D560" s="2"/>
      <c r="E560" s="2"/>
      <c r="F560" s="2"/>
      <c r="G560" s="2"/>
    </row>
    <row r="561" ht="15.75" customHeight="1">
      <c r="B561" s="2"/>
      <c r="C561" s="2"/>
      <c r="D561" s="2"/>
      <c r="E561" s="2"/>
      <c r="F561" s="2"/>
      <c r="G561" s="2"/>
    </row>
    <row r="562" ht="15.75" customHeight="1">
      <c r="B562" s="2"/>
      <c r="C562" s="2"/>
      <c r="D562" s="2"/>
      <c r="E562" s="2"/>
      <c r="F562" s="2"/>
      <c r="G562" s="2"/>
    </row>
    <row r="563" ht="15.75" customHeight="1">
      <c r="B563" s="2"/>
      <c r="C563" s="2"/>
      <c r="D563" s="2"/>
      <c r="E563" s="2"/>
      <c r="F563" s="2"/>
      <c r="G563" s="2"/>
    </row>
    <row r="564" ht="15.75" customHeight="1">
      <c r="B564" s="2"/>
      <c r="C564" s="2"/>
      <c r="D564" s="2"/>
      <c r="E564" s="2"/>
      <c r="F564" s="2"/>
      <c r="G564" s="2"/>
    </row>
    <row r="565" ht="15.75" customHeight="1">
      <c r="B565" s="2"/>
      <c r="C565" s="2"/>
      <c r="D565" s="2"/>
      <c r="E565" s="2"/>
      <c r="F565" s="2"/>
      <c r="G565" s="2"/>
    </row>
    <row r="566" ht="15.75" customHeight="1">
      <c r="B566" s="2"/>
      <c r="C566" s="2"/>
      <c r="D566" s="2"/>
      <c r="E566" s="2"/>
      <c r="F566" s="2"/>
      <c r="G566" s="2"/>
    </row>
    <row r="567" ht="15.75" customHeight="1">
      <c r="B567" s="2"/>
      <c r="C567" s="2"/>
      <c r="D567" s="2"/>
      <c r="E567" s="2"/>
      <c r="F567" s="2"/>
      <c r="G567" s="2"/>
    </row>
    <row r="568" ht="15.75" customHeight="1">
      <c r="B568" s="2"/>
      <c r="C568" s="2"/>
      <c r="D568" s="2"/>
      <c r="E568" s="2"/>
      <c r="F568" s="2"/>
      <c r="G568" s="2"/>
    </row>
    <row r="569" ht="15.75" customHeight="1">
      <c r="B569" s="2"/>
      <c r="C569" s="2"/>
      <c r="D569" s="2"/>
      <c r="E569" s="2"/>
      <c r="F569" s="2"/>
      <c r="G569" s="2"/>
    </row>
    <row r="570" ht="15.75" customHeight="1">
      <c r="B570" s="2"/>
      <c r="C570" s="2"/>
      <c r="D570" s="2"/>
      <c r="E570" s="2"/>
      <c r="F570" s="2"/>
      <c r="G570" s="2"/>
    </row>
    <row r="571" ht="15.75" customHeight="1">
      <c r="B571" s="2"/>
      <c r="C571" s="2"/>
      <c r="D571" s="2"/>
      <c r="E571" s="2"/>
      <c r="F571" s="2"/>
      <c r="G571" s="2"/>
    </row>
    <row r="572" ht="15.75" customHeight="1">
      <c r="B572" s="2"/>
      <c r="C572" s="2"/>
      <c r="D572" s="2"/>
      <c r="E572" s="2"/>
      <c r="F572" s="2"/>
      <c r="G572" s="2"/>
    </row>
    <row r="573" ht="15.75" customHeight="1">
      <c r="B573" s="2"/>
      <c r="C573" s="2"/>
      <c r="D573" s="2"/>
      <c r="E573" s="2"/>
      <c r="F573" s="2"/>
      <c r="G573" s="2"/>
    </row>
    <row r="574" ht="15.75" customHeight="1">
      <c r="B574" s="2"/>
      <c r="C574" s="2"/>
      <c r="D574" s="2"/>
      <c r="E574" s="2"/>
      <c r="F574" s="2"/>
      <c r="G574" s="2"/>
    </row>
    <row r="575" ht="15.75" customHeight="1">
      <c r="B575" s="2"/>
      <c r="C575" s="2"/>
      <c r="D575" s="2"/>
      <c r="E575" s="2"/>
      <c r="F575" s="2"/>
      <c r="G575" s="2"/>
    </row>
    <row r="576" ht="15.75" customHeight="1">
      <c r="B576" s="2"/>
      <c r="C576" s="2"/>
      <c r="D576" s="2"/>
      <c r="E576" s="2"/>
      <c r="F576" s="2"/>
      <c r="G576" s="2"/>
    </row>
    <row r="577" ht="15.75" customHeight="1">
      <c r="B577" s="2"/>
      <c r="C577" s="2"/>
      <c r="D577" s="2"/>
      <c r="E577" s="2"/>
      <c r="F577" s="2"/>
      <c r="G577" s="2"/>
    </row>
    <row r="578" ht="15.75" customHeight="1">
      <c r="B578" s="2"/>
      <c r="C578" s="2"/>
      <c r="D578" s="2"/>
      <c r="E578" s="2"/>
      <c r="F578" s="2"/>
      <c r="G578" s="2"/>
    </row>
    <row r="579" ht="15.75" customHeight="1">
      <c r="B579" s="2"/>
      <c r="C579" s="2"/>
      <c r="D579" s="2"/>
      <c r="E579" s="2"/>
      <c r="F579" s="2"/>
      <c r="G579" s="2"/>
    </row>
    <row r="580" ht="15.75" customHeight="1">
      <c r="B580" s="2"/>
      <c r="C580" s="2"/>
      <c r="D580" s="2"/>
      <c r="E580" s="2"/>
      <c r="F580" s="2"/>
      <c r="G580" s="2"/>
    </row>
    <row r="581" ht="15.75" customHeight="1">
      <c r="B581" s="2"/>
      <c r="C581" s="2"/>
      <c r="D581" s="2"/>
      <c r="E581" s="2"/>
      <c r="F581" s="2"/>
      <c r="G581" s="2"/>
    </row>
    <row r="582" ht="15.75" customHeight="1">
      <c r="B582" s="2"/>
      <c r="C582" s="2"/>
      <c r="D582" s="2"/>
      <c r="E582" s="2"/>
      <c r="F582" s="2"/>
      <c r="G582" s="2"/>
    </row>
    <row r="583" ht="15.75" customHeight="1">
      <c r="B583" s="2"/>
      <c r="C583" s="2"/>
      <c r="D583" s="2"/>
      <c r="E583" s="2"/>
      <c r="F583" s="2"/>
      <c r="G583" s="2"/>
    </row>
    <row r="584" ht="15.75" customHeight="1">
      <c r="B584" s="2"/>
      <c r="C584" s="2"/>
      <c r="D584" s="2"/>
      <c r="E584" s="2"/>
      <c r="F584" s="2"/>
      <c r="G584" s="2"/>
    </row>
    <row r="585" ht="15.75" customHeight="1">
      <c r="B585" s="2"/>
      <c r="C585" s="2"/>
      <c r="D585" s="2"/>
      <c r="E585" s="2"/>
      <c r="F585" s="2"/>
      <c r="G585" s="2"/>
    </row>
    <row r="586" ht="15.75" customHeight="1">
      <c r="B586" s="2"/>
      <c r="C586" s="2"/>
      <c r="D586" s="2"/>
      <c r="E586" s="2"/>
      <c r="F586" s="2"/>
      <c r="G586" s="2"/>
    </row>
    <row r="587" ht="15.75" customHeight="1">
      <c r="B587" s="2"/>
      <c r="C587" s="2"/>
      <c r="D587" s="2"/>
      <c r="E587" s="2"/>
      <c r="F587" s="2"/>
      <c r="G587" s="2"/>
    </row>
    <row r="588" ht="15.75" customHeight="1">
      <c r="B588" s="2"/>
      <c r="C588" s="2"/>
      <c r="D588" s="2"/>
      <c r="E588" s="2"/>
      <c r="F588" s="2"/>
      <c r="G588" s="2"/>
    </row>
    <row r="589" ht="15.75" customHeight="1">
      <c r="B589" s="2"/>
      <c r="C589" s="2"/>
      <c r="D589" s="2"/>
      <c r="E589" s="2"/>
      <c r="F589" s="2"/>
      <c r="G589" s="2"/>
    </row>
    <row r="590" ht="15.75" customHeight="1">
      <c r="B590" s="2"/>
      <c r="C590" s="2"/>
      <c r="D590" s="2"/>
      <c r="E590" s="2"/>
      <c r="F590" s="2"/>
      <c r="G590" s="2"/>
    </row>
    <row r="591" ht="15.75" customHeight="1">
      <c r="B591" s="2"/>
      <c r="C591" s="2"/>
      <c r="D591" s="2"/>
      <c r="E591" s="2"/>
      <c r="F591" s="2"/>
      <c r="G591" s="2"/>
    </row>
    <row r="592" ht="15.75" customHeight="1">
      <c r="B592" s="2"/>
      <c r="C592" s="2"/>
      <c r="D592" s="2"/>
      <c r="E592" s="2"/>
      <c r="F592" s="2"/>
      <c r="G592" s="2"/>
    </row>
    <row r="593" ht="15.75" customHeight="1">
      <c r="B593" s="2"/>
      <c r="C593" s="2"/>
      <c r="D593" s="2"/>
      <c r="E593" s="2"/>
      <c r="F593" s="2"/>
      <c r="G593" s="2"/>
    </row>
    <row r="594" ht="15.75" customHeight="1">
      <c r="B594" s="2"/>
      <c r="C594" s="2"/>
      <c r="D594" s="2"/>
      <c r="E594" s="2"/>
      <c r="F594" s="2"/>
      <c r="G594" s="2"/>
    </row>
    <row r="595" ht="15.75" customHeight="1">
      <c r="B595" s="2"/>
      <c r="C595" s="2"/>
      <c r="D595" s="2"/>
      <c r="E595" s="2"/>
      <c r="F595" s="2"/>
      <c r="G595" s="2"/>
    </row>
    <row r="596" ht="15.75" customHeight="1">
      <c r="B596" s="2"/>
      <c r="C596" s="2"/>
      <c r="D596" s="2"/>
      <c r="E596" s="2"/>
      <c r="F596" s="2"/>
      <c r="G596" s="2"/>
    </row>
    <row r="597" ht="15.75" customHeight="1">
      <c r="B597" s="2"/>
      <c r="C597" s="2"/>
      <c r="D597" s="2"/>
      <c r="E597" s="2"/>
      <c r="F597" s="2"/>
      <c r="G597" s="2"/>
    </row>
    <row r="598" ht="15.75" customHeight="1">
      <c r="B598" s="2"/>
      <c r="C598" s="2"/>
      <c r="D598" s="2"/>
      <c r="E598" s="2"/>
      <c r="F598" s="2"/>
      <c r="G598" s="2"/>
    </row>
    <row r="599" ht="15.75" customHeight="1">
      <c r="B599" s="2"/>
      <c r="C599" s="2"/>
      <c r="D599" s="2"/>
      <c r="E599" s="2"/>
      <c r="F599" s="2"/>
      <c r="G599" s="2"/>
    </row>
    <row r="600" ht="15.75" customHeight="1">
      <c r="B600" s="2"/>
      <c r="C600" s="2"/>
      <c r="D600" s="2"/>
      <c r="E600" s="2"/>
      <c r="F600" s="2"/>
      <c r="G600" s="2"/>
    </row>
    <row r="601" ht="15.75" customHeight="1">
      <c r="B601" s="2"/>
      <c r="C601" s="2"/>
      <c r="D601" s="2"/>
      <c r="E601" s="2"/>
      <c r="F601" s="2"/>
      <c r="G601" s="2"/>
    </row>
    <row r="602" ht="15.75" customHeight="1">
      <c r="B602" s="2"/>
      <c r="C602" s="2"/>
      <c r="D602" s="2"/>
      <c r="E602" s="2"/>
      <c r="F602" s="2"/>
      <c r="G602" s="2"/>
    </row>
    <row r="603" ht="15.75" customHeight="1">
      <c r="B603" s="2"/>
      <c r="C603" s="2"/>
      <c r="D603" s="2"/>
      <c r="E603" s="2"/>
      <c r="F603" s="2"/>
      <c r="G603" s="2"/>
    </row>
    <row r="604" ht="15.75" customHeight="1">
      <c r="B604" s="2"/>
      <c r="C604" s="2"/>
      <c r="D604" s="2"/>
      <c r="E604" s="2"/>
      <c r="F604" s="2"/>
      <c r="G604" s="2"/>
    </row>
    <row r="605" ht="15.75" customHeight="1">
      <c r="B605" s="2"/>
      <c r="C605" s="2"/>
      <c r="D605" s="2"/>
      <c r="E605" s="2"/>
      <c r="F605" s="2"/>
      <c r="G605" s="2"/>
    </row>
    <row r="606" ht="15.75" customHeight="1">
      <c r="B606" s="2"/>
      <c r="C606" s="2"/>
      <c r="D606" s="2"/>
      <c r="E606" s="2"/>
      <c r="F606" s="2"/>
      <c r="G606" s="2"/>
    </row>
    <row r="607" ht="15.75" customHeight="1">
      <c r="B607" s="2"/>
      <c r="C607" s="2"/>
      <c r="D607" s="2"/>
      <c r="E607" s="2"/>
      <c r="F607" s="2"/>
      <c r="G607" s="2"/>
    </row>
    <row r="608" ht="15.75" customHeight="1">
      <c r="B608" s="2"/>
      <c r="C608" s="2"/>
      <c r="D608" s="2"/>
      <c r="E608" s="2"/>
      <c r="F608" s="2"/>
      <c r="G608" s="2"/>
    </row>
    <row r="609" ht="15.75" customHeight="1">
      <c r="B609" s="2"/>
      <c r="C609" s="2"/>
      <c r="D609" s="2"/>
      <c r="E609" s="2"/>
      <c r="F609" s="2"/>
      <c r="G609" s="2"/>
    </row>
    <row r="610" ht="15.75" customHeight="1">
      <c r="B610" s="2"/>
      <c r="C610" s="2"/>
      <c r="D610" s="2"/>
      <c r="E610" s="2"/>
      <c r="F610" s="2"/>
      <c r="G610" s="2"/>
    </row>
    <row r="611" ht="15.75" customHeight="1">
      <c r="B611" s="2"/>
      <c r="C611" s="2"/>
      <c r="D611" s="2"/>
      <c r="E611" s="2"/>
      <c r="F611" s="2"/>
      <c r="G611" s="2"/>
    </row>
    <row r="612" ht="15.75" customHeight="1">
      <c r="B612" s="2"/>
      <c r="C612" s="2"/>
      <c r="D612" s="2"/>
      <c r="E612" s="2"/>
      <c r="F612" s="2"/>
      <c r="G612" s="2"/>
    </row>
    <row r="613" ht="15.75" customHeight="1">
      <c r="B613" s="2"/>
      <c r="C613" s="2"/>
      <c r="D613" s="2"/>
      <c r="E613" s="2"/>
      <c r="F613" s="2"/>
      <c r="G613" s="2"/>
    </row>
    <row r="614" ht="15.75" customHeight="1">
      <c r="B614" s="2"/>
      <c r="C614" s="2"/>
      <c r="D614" s="2"/>
      <c r="E614" s="2"/>
      <c r="F614" s="2"/>
      <c r="G614" s="2"/>
    </row>
    <row r="615" ht="15.75" customHeight="1">
      <c r="B615" s="2"/>
      <c r="C615" s="2"/>
      <c r="D615" s="2"/>
      <c r="E615" s="2"/>
      <c r="F615" s="2"/>
      <c r="G615" s="2"/>
    </row>
    <row r="616" ht="15.75" customHeight="1">
      <c r="B616" s="2"/>
      <c r="C616" s="2"/>
      <c r="D616" s="2"/>
      <c r="E616" s="2"/>
      <c r="F616" s="2"/>
      <c r="G616" s="2"/>
    </row>
    <row r="617" ht="15.75" customHeight="1">
      <c r="B617" s="2"/>
      <c r="C617" s="2"/>
      <c r="D617" s="2"/>
      <c r="E617" s="2"/>
      <c r="F617" s="2"/>
      <c r="G617" s="2"/>
    </row>
    <row r="618" ht="15.75" customHeight="1">
      <c r="B618" s="2"/>
      <c r="C618" s="2"/>
      <c r="D618" s="2"/>
      <c r="E618" s="2"/>
      <c r="F618" s="2"/>
      <c r="G618" s="2"/>
    </row>
    <row r="619" ht="15.75" customHeight="1">
      <c r="B619" s="2"/>
      <c r="C619" s="2"/>
      <c r="D619" s="2"/>
      <c r="E619" s="2"/>
      <c r="F619" s="2"/>
      <c r="G619" s="2"/>
    </row>
    <row r="620" ht="15.75" customHeight="1">
      <c r="B620" s="2"/>
      <c r="C620" s="2"/>
      <c r="D620" s="2"/>
      <c r="E620" s="2"/>
      <c r="F620" s="2"/>
      <c r="G620" s="2"/>
    </row>
    <row r="621" ht="15.75" customHeight="1">
      <c r="B621" s="2"/>
      <c r="C621" s="2"/>
      <c r="D621" s="2"/>
      <c r="E621" s="2"/>
      <c r="F621" s="2"/>
      <c r="G621" s="2"/>
    </row>
    <row r="622" ht="15.75" customHeight="1">
      <c r="B622" s="2"/>
      <c r="C622" s="2"/>
      <c r="D622" s="2"/>
      <c r="E622" s="2"/>
      <c r="F622" s="2"/>
      <c r="G622" s="2"/>
    </row>
    <row r="623" ht="15.75" customHeight="1">
      <c r="B623" s="2"/>
      <c r="C623" s="2"/>
      <c r="D623" s="2"/>
      <c r="E623" s="2"/>
      <c r="F623" s="2"/>
      <c r="G623" s="2"/>
    </row>
    <row r="624" ht="15.75" customHeight="1">
      <c r="B624" s="2"/>
      <c r="C624" s="2"/>
      <c r="D624" s="2"/>
      <c r="E624" s="2"/>
      <c r="F624" s="2"/>
      <c r="G624" s="2"/>
    </row>
    <row r="625" ht="15.75" customHeight="1">
      <c r="B625" s="2"/>
      <c r="C625" s="2"/>
      <c r="D625" s="2"/>
      <c r="E625" s="2"/>
      <c r="F625" s="2"/>
      <c r="G625" s="2"/>
    </row>
    <row r="626" ht="15.75" customHeight="1">
      <c r="B626" s="2"/>
      <c r="C626" s="2"/>
      <c r="D626" s="2"/>
      <c r="E626" s="2"/>
      <c r="F626" s="2"/>
      <c r="G626" s="2"/>
    </row>
    <row r="627" ht="15.75" customHeight="1">
      <c r="B627" s="2"/>
      <c r="C627" s="2"/>
      <c r="D627" s="2"/>
      <c r="E627" s="2"/>
      <c r="F627" s="2"/>
      <c r="G627" s="2"/>
    </row>
    <row r="628" ht="15.75" customHeight="1">
      <c r="B628" s="2"/>
      <c r="C628" s="2"/>
      <c r="D628" s="2"/>
      <c r="E628" s="2"/>
      <c r="F628" s="2"/>
      <c r="G628" s="2"/>
    </row>
    <row r="629" ht="15.75" customHeight="1">
      <c r="B629" s="2"/>
      <c r="C629" s="2"/>
      <c r="D629" s="2"/>
      <c r="E629" s="2"/>
      <c r="F629" s="2"/>
      <c r="G629" s="2"/>
    </row>
    <row r="630" ht="15.75" customHeight="1">
      <c r="B630" s="2"/>
      <c r="C630" s="2"/>
      <c r="D630" s="2"/>
      <c r="E630" s="2"/>
      <c r="F630" s="2"/>
      <c r="G630" s="2"/>
    </row>
    <row r="631" ht="15.75" customHeight="1">
      <c r="B631" s="2"/>
      <c r="C631" s="2"/>
      <c r="D631" s="2"/>
      <c r="E631" s="2"/>
      <c r="F631" s="2"/>
      <c r="G631" s="2"/>
    </row>
    <row r="632" ht="15.75" customHeight="1">
      <c r="B632" s="2"/>
      <c r="C632" s="2"/>
      <c r="D632" s="2"/>
      <c r="E632" s="2"/>
      <c r="F632" s="2"/>
      <c r="G632" s="2"/>
    </row>
    <row r="633" ht="15.75" customHeight="1">
      <c r="B633" s="2"/>
      <c r="C633" s="2"/>
      <c r="D633" s="2"/>
      <c r="E633" s="2"/>
      <c r="F633" s="2"/>
      <c r="G633" s="2"/>
    </row>
    <row r="634" ht="15.75" customHeight="1">
      <c r="B634" s="2"/>
      <c r="C634" s="2"/>
      <c r="D634" s="2"/>
      <c r="E634" s="2"/>
      <c r="F634" s="2"/>
      <c r="G634" s="2"/>
    </row>
    <row r="635" ht="15.75" customHeight="1">
      <c r="B635" s="2"/>
      <c r="C635" s="2"/>
      <c r="D635" s="2"/>
      <c r="E635" s="2"/>
      <c r="F635" s="2"/>
      <c r="G635" s="2"/>
    </row>
    <row r="636" ht="15.75" customHeight="1">
      <c r="B636" s="2"/>
      <c r="C636" s="2"/>
      <c r="D636" s="2"/>
      <c r="E636" s="2"/>
      <c r="F636" s="2"/>
      <c r="G636" s="2"/>
    </row>
    <row r="637" ht="15.75" customHeight="1">
      <c r="B637" s="2"/>
      <c r="C637" s="2"/>
      <c r="D637" s="2"/>
      <c r="E637" s="2"/>
      <c r="F637" s="2"/>
      <c r="G637" s="2"/>
    </row>
    <row r="638" ht="15.75" customHeight="1">
      <c r="B638" s="2"/>
      <c r="C638" s="2"/>
      <c r="D638" s="2"/>
      <c r="E638" s="2"/>
      <c r="F638" s="2"/>
      <c r="G638" s="2"/>
    </row>
    <row r="639" ht="15.75" customHeight="1">
      <c r="B639" s="2"/>
      <c r="C639" s="2"/>
      <c r="D639" s="2"/>
      <c r="E639" s="2"/>
      <c r="F639" s="2"/>
      <c r="G639" s="2"/>
    </row>
    <row r="640" ht="15.75" customHeight="1">
      <c r="B640" s="2"/>
      <c r="C640" s="2"/>
      <c r="D640" s="2"/>
      <c r="E640" s="2"/>
      <c r="F640" s="2"/>
      <c r="G640" s="2"/>
    </row>
    <row r="641" ht="15.75" customHeight="1">
      <c r="B641" s="2"/>
      <c r="C641" s="2"/>
      <c r="D641" s="2"/>
      <c r="E641" s="2"/>
      <c r="F641" s="2"/>
      <c r="G641" s="2"/>
    </row>
    <row r="642" ht="15.75" customHeight="1">
      <c r="B642" s="2"/>
      <c r="C642" s="2"/>
      <c r="D642" s="2"/>
      <c r="E642" s="2"/>
      <c r="F642" s="2"/>
      <c r="G642" s="2"/>
    </row>
    <row r="643" ht="15.75" customHeight="1">
      <c r="B643" s="2"/>
      <c r="C643" s="2"/>
      <c r="D643" s="2"/>
      <c r="E643" s="2"/>
      <c r="F643" s="2"/>
      <c r="G643" s="2"/>
    </row>
    <row r="644" ht="15.75" customHeight="1">
      <c r="B644" s="2"/>
      <c r="C644" s="2"/>
      <c r="D644" s="2"/>
      <c r="E644" s="2"/>
      <c r="F644" s="2"/>
      <c r="G644" s="2"/>
    </row>
    <row r="645" ht="15.75" customHeight="1">
      <c r="B645" s="2"/>
      <c r="C645" s="2"/>
      <c r="D645" s="2"/>
      <c r="E645" s="2"/>
      <c r="F645" s="2"/>
      <c r="G645" s="2"/>
    </row>
    <row r="646" ht="15.75" customHeight="1">
      <c r="B646" s="2"/>
      <c r="C646" s="2"/>
      <c r="D646" s="2"/>
      <c r="E646" s="2"/>
      <c r="F646" s="2"/>
      <c r="G646" s="2"/>
    </row>
    <row r="647" ht="15.75" customHeight="1">
      <c r="B647" s="2"/>
      <c r="C647" s="2"/>
      <c r="D647" s="2"/>
      <c r="E647" s="2"/>
      <c r="F647" s="2"/>
      <c r="G647" s="2"/>
    </row>
    <row r="648" ht="15.75" customHeight="1">
      <c r="B648" s="2"/>
      <c r="C648" s="2"/>
      <c r="D648" s="2"/>
      <c r="E648" s="2"/>
      <c r="F648" s="2"/>
      <c r="G648" s="2"/>
    </row>
    <row r="649" ht="15.75" customHeight="1">
      <c r="B649" s="2"/>
      <c r="C649" s="2"/>
      <c r="D649" s="2"/>
      <c r="E649" s="2"/>
      <c r="F649" s="2"/>
      <c r="G649" s="2"/>
    </row>
    <row r="650" ht="15.75" customHeight="1">
      <c r="B650" s="2"/>
      <c r="C650" s="2"/>
      <c r="D650" s="2"/>
      <c r="E650" s="2"/>
      <c r="F650" s="2"/>
      <c r="G650" s="2"/>
    </row>
    <row r="651" ht="15.75" customHeight="1">
      <c r="B651" s="2"/>
      <c r="C651" s="2"/>
      <c r="D651" s="2"/>
      <c r="E651" s="2"/>
      <c r="F651" s="2"/>
      <c r="G651" s="2"/>
    </row>
    <row r="652" ht="15.75" customHeight="1">
      <c r="B652" s="2"/>
      <c r="C652" s="2"/>
      <c r="D652" s="2"/>
      <c r="E652" s="2"/>
      <c r="F652" s="2"/>
      <c r="G652" s="2"/>
    </row>
    <row r="653" ht="15.75" customHeight="1">
      <c r="B653" s="2"/>
      <c r="C653" s="2"/>
      <c r="D653" s="2"/>
      <c r="E653" s="2"/>
      <c r="F653" s="2"/>
      <c r="G653" s="2"/>
    </row>
    <row r="654" ht="15.75" customHeight="1">
      <c r="B654" s="2"/>
      <c r="C654" s="2"/>
      <c r="D654" s="2"/>
      <c r="E654" s="2"/>
      <c r="F654" s="2"/>
      <c r="G654" s="2"/>
    </row>
    <row r="655" ht="15.75" customHeight="1">
      <c r="B655" s="2"/>
      <c r="C655" s="2"/>
      <c r="D655" s="2"/>
      <c r="E655" s="2"/>
      <c r="F655" s="2"/>
      <c r="G655" s="2"/>
    </row>
    <row r="656" ht="15.75" customHeight="1">
      <c r="B656" s="2"/>
      <c r="C656" s="2"/>
      <c r="D656" s="2"/>
      <c r="E656" s="2"/>
      <c r="F656" s="2"/>
      <c r="G656" s="2"/>
    </row>
    <row r="657" ht="15.75" customHeight="1">
      <c r="B657" s="2"/>
      <c r="C657" s="2"/>
      <c r="D657" s="2"/>
      <c r="E657" s="2"/>
      <c r="F657" s="2"/>
      <c r="G657" s="2"/>
    </row>
    <row r="658" ht="15.75" customHeight="1">
      <c r="B658" s="2"/>
      <c r="C658" s="2"/>
      <c r="D658" s="2"/>
      <c r="E658" s="2"/>
      <c r="F658" s="2"/>
      <c r="G658" s="2"/>
    </row>
    <row r="659" ht="15.75" customHeight="1">
      <c r="B659" s="2"/>
      <c r="C659" s="2"/>
      <c r="D659" s="2"/>
      <c r="E659" s="2"/>
      <c r="F659" s="2"/>
      <c r="G659" s="2"/>
    </row>
    <row r="660" ht="15.75" customHeight="1">
      <c r="B660" s="2"/>
      <c r="C660" s="2"/>
      <c r="D660" s="2"/>
      <c r="E660" s="2"/>
      <c r="F660" s="2"/>
      <c r="G660" s="2"/>
    </row>
    <row r="661" ht="15.75" customHeight="1">
      <c r="B661" s="2"/>
      <c r="C661" s="2"/>
      <c r="D661" s="2"/>
      <c r="E661" s="2"/>
      <c r="F661" s="2"/>
      <c r="G661" s="2"/>
    </row>
    <row r="662" ht="15.75" customHeight="1">
      <c r="B662" s="2"/>
      <c r="C662" s="2"/>
      <c r="D662" s="2"/>
      <c r="E662" s="2"/>
      <c r="F662" s="2"/>
      <c r="G662" s="2"/>
    </row>
    <row r="663" ht="15.75" customHeight="1">
      <c r="B663" s="2"/>
      <c r="C663" s="2"/>
      <c r="D663" s="2"/>
      <c r="E663" s="2"/>
      <c r="F663" s="2"/>
      <c r="G663" s="2"/>
    </row>
    <row r="664" ht="15.75" customHeight="1">
      <c r="B664" s="2"/>
      <c r="C664" s="2"/>
      <c r="D664" s="2"/>
      <c r="E664" s="2"/>
      <c r="F664" s="2"/>
      <c r="G664" s="2"/>
    </row>
    <row r="665" ht="15.75" customHeight="1">
      <c r="B665" s="2"/>
      <c r="C665" s="2"/>
      <c r="D665" s="2"/>
      <c r="E665" s="2"/>
      <c r="F665" s="2"/>
      <c r="G665" s="2"/>
    </row>
    <row r="666" ht="15.75" customHeight="1">
      <c r="B666" s="2"/>
      <c r="C666" s="2"/>
      <c r="D666" s="2"/>
      <c r="E666" s="2"/>
      <c r="F666" s="2"/>
      <c r="G666" s="2"/>
    </row>
    <row r="667" ht="15.75" customHeight="1">
      <c r="B667" s="2"/>
      <c r="C667" s="2"/>
      <c r="D667" s="2"/>
      <c r="E667" s="2"/>
      <c r="F667" s="2"/>
      <c r="G667" s="2"/>
    </row>
    <row r="668" ht="15.75" customHeight="1">
      <c r="B668" s="2"/>
      <c r="C668" s="2"/>
      <c r="D668" s="2"/>
      <c r="E668" s="2"/>
      <c r="F668" s="2"/>
      <c r="G668" s="2"/>
    </row>
    <row r="669" ht="15.75" customHeight="1">
      <c r="B669" s="2"/>
      <c r="C669" s="2"/>
      <c r="D669" s="2"/>
      <c r="E669" s="2"/>
      <c r="F669" s="2"/>
      <c r="G669" s="2"/>
    </row>
    <row r="670" ht="15.75" customHeight="1">
      <c r="B670" s="2"/>
      <c r="C670" s="2"/>
      <c r="D670" s="2"/>
      <c r="E670" s="2"/>
      <c r="F670" s="2"/>
      <c r="G670" s="2"/>
    </row>
    <row r="671" ht="15.75" customHeight="1">
      <c r="B671" s="2"/>
      <c r="C671" s="2"/>
      <c r="D671" s="2"/>
      <c r="E671" s="2"/>
      <c r="F671" s="2"/>
      <c r="G671" s="2"/>
    </row>
    <row r="672" ht="15.75" customHeight="1">
      <c r="B672" s="2"/>
      <c r="C672" s="2"/>
      <c r="D672" s="2"/>
      <c r="E672" s="2"/>
      <c r="F672" s="2"/>
      <c r="G672" s="2"/>
    </row>
    <row r="673" ht="15.75" customHeight="1">
      <c r="B673" s="2"/>
      <c r="C673" s="2"/>
      <c r="D673" s="2"/>
      <c r="E673" s="2"/>
      <c r="F673" s="2"/>
      <c r="G673" s="2"/>
    </row>
    <row r="674" ht="15.75" customHeight="1">
      <c r="B674" s="2"/>
      <c r="C674" s="2"/>
      <c r="D674" s="2"/>
      <c r="E674" s="2"/>
      <c r="F674" s="2"/>
      <c r="G674" s="2"/>
    </row>
    <row r="675" ht="15.75" customHeight="1">
      <c r="B675" s="2"/>
      <c r="C675" s="2"/>
      <c r="D675" s="2"/>
      <c r="E675" s="2"/>
      <c r="F675" s="2"/>
      <c r="G675" s="2"/>
    </row>
    <row r="676" ht="15.75" customHeight="1">
      <c r="B676" s="2"/>
      <c r="C676" s="2"/>
      <c r="D676" s="2"/>
      <c r="E676" s="2"/>
      <c r="F676" s="2"/>
      <c r="G676" s="2"/>
    </row>
    <row r="677" ht="15.75" customHeight="1">
      <c r="B677" s="2"/>
      <c r="C677" s="2"/>
      <c r="D677" s="2"/>
      <c r="E677" s="2"/>
      <c r="F677" s="2"/>
      <c r="G677" s="2"/>
    </row>
    <row r="678" ht="15.75" customHeight="1">
      <c r="B678" s="2"/>
      <c r="C678" s="2"/>
      <c r="D678" s="2"/>
      <c r="E678" s="2"/>
      <c r="F678" s="2"/>
      <c r="G678" s="2"/>
    </row>
    <row r="679" ht="15.75" customHeight="1">
      <c r="B679" s="2"/>
      <c r="C679" s="2"/>
      <c r="D679" s="2"/>
      <c r="E679" s="2"/>
      <c r="F679" s="2"/>
      <c r="G679" s="2"/>
    </row>
    <row r="680" ht="15.75" customHeight="1">
      <c r="B680" s="2"/>
      <c r="C680" s="2"/>
      <c r="D680" s="2"/>
      <c r="E680" s="2"/>
      <c r="F680" s="2"/>
      <c r="G680" s="2"/>
    </row>
    <row r="681" ht="15.75" customHeight="1">
      <c r="B681" s="2"/>
      <c r="C681" s="2"/>
      <c r="D681" s="2"/>
      <c r="E681" s="2"/>
      <c r="F681" s="2"/>
      <c r="G681" s="2"/>
    </row>
    <row r="682" ht="15.75" customHeight="1">
      <c r="B682" s="2"/>
      <c r="C682" s="2"/>
      <c r="D682" s="2"/>
      <c r="E682" s="2"/>
      <c r="F682" s="2"/>
      <c r="G682" s="2"/>
    </row>
    <row r="683" ht="15.75" customHeight="1">
      <c r="B683" s="2"/>
      <c r="C683" s="2"/>
      <c r="D683" s="2"/>
      <c r="E683" s="2"/>
      <c r="F683" s="2"/>
      <c r="G683" s="2"/>
    </row>
    <row r="684" ht="15.75" customHeight="1">
      <c r="B684" s="2"/>
      <c r="C684" s="2"/>
      <c r="D684" s="2"/>
      <c r="E684" s="2"/>
      <c r="F684" s="2"/>
      <c r="G684" s="2"/>
    </row>
    <row r="685" ht="15.75" customHeight="1">
      <c r="B685" s="2"/>
      <c r="C685" s="2"/>
      <c r="D685" s="2"/>
      <c r="E685" s="2"/>
      <c r="F685" s="2"/>
      <c r="G685" s="2"/>
    </row>
    <row r="686" ht="15.75" customHeight="1">
      <c r="B686" s="2"/>
      <c r="C686" s="2"/>
      <c r="D686" s="2"/>
      <c r="E686" s="2"/>
      <c r="F686" s="2"/>
      <c r="G686" s="2"/>
    </row>
    <row r="687" ht="15.75" customHeight="1">
      <c r="B687" s="2"/>
      <c r="C687" s="2"/>
      <c r="D687" s="2"/>
      <c r="E687" s="2"/>
      <c r="F687" s="2"/>
      <c r="G687" s="2"/>
    </row>
    <row r="688" ht="15.75" customHeight="1">
      <c r="B688" s="2"/>
      <c r="C688" s="2"/>
      <c r="D688" s="2"/>
      <c r="E688" s="2"/>
      <c r="F688" s="2"/>
      <c r="G688" s="2"/>
    </row>
    <row r="689" ht="15.75" customHeight="1">
      <c r="B689" s="2"/>
      <c r="C689" s="2"/>
      <c r="D689" s="2"/>
      <c r="E689" s="2"/>
      <c r="F689" s="2"/>
      <c r="G689" s="2"/>
    </row>
    <row r="690" ht="15.75" customHeight="1">
      <c r="B690" s="2"/>
      <c r="C690" s="2"/>
      <c r="D690" s="2"/>
      <c r="E690" s="2"/>
      <c r="F690" s="2"/>
      <c r="G690" s="2"/>
    </row>
    <row r="691" ht="15.75" customHeight="1">
      <c r="B691" s="2"/>
      <c r="C691" s="2"/>
      <c r="D691" s="2"/>
      <c r="E691" s="2"/>
      <c r="F691" s="2"/>
      <c r="G691" s="2"/>
    </row>
    <row r="692" ht="15.75" customHeight="1">
      <c r="B692" s="2"/>
      <c r="C692" s="2"/>
      <c r="D692" s="2"/>
      <c r="E692" s="2"/>
      <c r="F692" s="2"/>
      <c r="G692" s="2"/>
    </row>
    <row r="693" ht="15.75" customHeight="1">
      <c r="B693" s="2"/>
      <c r="C693" s="2"/>
      <c r="D693" s="2"/>
      <c r="E693" s="2"/>
      <c r="F693" s="2"/>
      <c r="G693" s="2"/>
    </row>
    <row r="694" ht="15.75" customHeight="1">
      <c r="B694" s="2"/>
      <c r="C694" s="2"/>
      <c r="D694" s="2"/>
      <c r="E694" s="2"/>
      <c r="F694" s="2"/>
      <c r="G694" s="2"/>
    </row>
    <row r="695" ht="15.75" customHeight="1">
      <c r="B695" s="2"/>
      <c r="C695" s="2"/>
      <c r="D695" s="2"/>
      <c r="E695" s="2"/>
      <c r="F695" s="2"/>
      <c r="G695" s="2"/>
    </row>
    <row r="696" ht="15.75" customHeight="1">
      <c r="B696" s="2"/>
      <c r="C696" s="2"/>
      <c r="D696" s="2"/>
      <c r="E696" s="2"/>
      <c r="F696" s="2"/>
      <c r="G696" s="2"/>
    </row>
    <row r="697" ht="15.75" customHeight="1">
      <c r="B697" s="2"/>
      <c r="C697" s="2"/>
      <c r="D697" s="2"/>
      <c r="E697" s="2"/>
      <c r="F697" s="2"/>
      <c r="G697" s="2"/>
    </row>
    <row r="698" ht="15.75" customHeight="1">
      <c r="B698" s="2"/>
      <c r="C698" s="2"/>
      <c r="D698" s="2"/>
      <c r="E698" s="2"/>
      <c r="F698" s="2"/>
      <c r="G698" s="2"/>
    </row>
    <row r="699" ht="15.75" customHeight="1">
      <c r="B699" s="2"/>
      <c r="C699" s="2"/>
      <c r="D699" s="2"/>
      <c r="E699" s="2"/>
      <c r="F699" s="2"/>
      <c r="G699" s="2"/>
    </row>
    <row r="700" ht="15.75" customHeight="1">
      <c r="B700" s="2"/>
      <c r="C700" s="2"/>
      <c r="D700" s="2"/>
      <c r="E700" s="2"/>
      <c r="F700" s="2"/>
      <c r="G700" s="2"/>
    </row>
    <row r="701" ht="15.75" customHeight="1">
      <c r="B701" s="2"/>
      <c r="C701" s="2"/>
      <c r="D701" s="2"/>
      <c r="E701" s="2"/>
      <c r="F701" s="2"/>
      <c r="G701" s="2"/>
    </row>
    <row r="702" ht="15.75" customHeight="1">
      <c r="B702" s="2"/>
      <c r="C702" s="2"/>
      <c r="D702" s="2"/>
      <c r="E702" s="2"/>
      <c r="F702" s="2"/>
      <c r="G702" s="2"/>
    </row>
    <row r="703" ht="15.75" customHeight="1">
      <c r="B703" s="2"/>
      <c r="C703" s="2"/>
      <c r="D703" s="2"/>
      <c r="E703" s="2"/>
      <c r="F703" s="2"/>
      <c r="G703" s="2"/>
    </row>
    <row r="704" ht="15.75" customHeight="1">
      <c r="B704" s="2"/>
      <c r="C704" s="2"/>
      <c r="D704" s="2"/>
      <c r="E704" s="2"/>
      <c r="F704" s="2"/>
      <c r="G704" s="2"/>
    </row>
    <row r="705" ht="15.75" customHeight="1">
      <c r="B705" s="2"/>
      <c r="C705" s="2"/>
      <c r="D705" s="2"/>
      <c r="E705" s="2"/>
      <c r="F705" s="2"/>
      <c r="G705" s="2"/>
    </row>
    <row r="706" ht="15.75" customHeight="1">
      <c r="B706" s="2"/>
      <c r="C706" s="2"/>
      <c r="D706" s="2"/>
      <c r="E706" s="2"/>
      <c r="F706" s="2"/>
      <c r="G706" s="2"/>
    </row>
    <row r="707" ht="15.75" customHeight="1">
      <c r="B707" s="2"/>
      <c r="C707" s="2"/>
      <c r="D707" s="2"/>
      <c r="E707" s="2"/>
      <c r="F707" s="2"/>
      <c r="G707" s="2"/>
    </row>
    <row r="708" ht="15.75" customHeight="1">
      <c r="B708" s="2"/>
      <c r="C708" s="2"/>
      <c r="D708" s="2"/>
      <c r="E708" s="2"/>
      <c r="F708" s="2"/>
      <c r="G708" s="2"/>
    </row>
    <row r="709" ht="15.75" customHeight="1">
      <c r="B709" s="2"/>
      <c r="C709" s="2"/>
      <c r="D709" s="2"/>
      <c r="E709" s="2"/>
      <c r="F709" s="2"/>
      <c r="G709" s="2"/>
    </row>
    <row r="710" ht="15.75" customHeight="1">
      <c r="B710" s="2"/>
      <c r="C710" s="2"/>
      <c r="D710" s="2"/>
      <c r="E710" s="2"/>
      <c r="F710" s="2"/>
      <c r="G710" s="2"/>
    </row>
    <row r="711" ht="15.75" customHeight="1">
      <c r="B711" s="2"/>
      <c r="C711" s="2"/>
      <c r="D711" s="2"/>
      <c r="E711" s="2"/>
      <c r="F711" s="2"/>
      <c r="G711" s="2"/>
    </row>
    <row r="712" ht="15.75" customHeight="1">
      <c r="B712" s="2"/>
      <c r="C712" s="2"/>
      <c r="D712" s="2"/>
      <c r="E712" s="2"/>
      <c r="F712" s="2"/>
      <c r="G712" s="2"/>
    </row>
    <row r="713" ht="15.75" customHeight="1">
      <c r="B713" s="2"/>
      <c r="C713" s="2"/>
      <c r="D713" s="2"/>
      <c r="E713" s="2"/>
      <c r="F713" s="2"/>
      <c r="G713" s="2"/>
    </row>
    <row r="714" ht="15.75" customHeight="1">
      <c r="B714" s="2"/>
      <c r="C714" s="2"/>
      <c r="D714" s="2"/>
      <c r="E714" s="2"/>
      <c r="F714" s="2"/>
      <c r="G714" s="2"/>
    </row>
    <row r="715" ht="15.75" customHeight="1">
      <c r="B715" s="2"/>
      <c r="C715" s="2"/>
      <c r="D715" s="2"/>
      <c r="E715" s="2"/>
      <c r="F715" s="2"/>
      <c r="G715" s="2"/>
    </row>
    <row r="716" ht="15.75" customHeight="1">
      <c r="B716" s="2"/>
      <c r="C716" s="2"/>
      <c r="D716" s="2"/>
      <c r="E716" s="2"/>
      <c r="F716" s="2"/>
      <c r="G716" s="2"/>
    </row>
    <row r="717" ht="15.75" customHeight="1">
      <c r="B717" s="2"/>
      <c r="C717" s="2"/>
      <c r="D717" s="2"/>
      <c r="E717" s="2"/>
      <c r="F717" s="2"/>
      <c r="G717" s="2"/>
    </row>
    <row r="718" ht="15.75" customHeight="1">
      <c r="B718" s="2"/>
      <c r="C718" s="2"/>
      <c r="D718" s="2"/>
      <c r="E718" s="2"/>
      <c r="F718" s="2"/>
      <c r="G718" s="2"/>
    </row>
    <row r="719" ht="15.75" customHeight="1">
      <c r="B719" s="2"/>
      <c r="C719" s="2"/>
      <c r="D719" s="2"/>
      <c r="E719" s="2"/>
      <c r="F719" s="2"/>
      <c r="G719" s="2"/>
    </row>
    <row r="720" ht="15.75" customHeight="1">
      <c r="B720" s="2"/>
      <c r="C720" s="2"/>
      <c r="D720" s="2"/>
      <c r="E720" s="2"/>
      <c r="F720" s="2"/>
      <c r="G720" s="2"/>
    </row>
    <row r="721" ht="15.75" customHeight="1">
      <c r="B721" s="2"/>
      <c r="C721" s="2"/>
      <c r="D721" s="2"/>
      <c r="E721" s="2"/>
      <c r="F721" s="2"/>
      <c r="G721" s="2"/>
    </row>
    <row r="722" ht="15.75" customHeight="1">
      <c r="B722" s="2"/>
      <c r="C722" s="2"/>
      <c r="D722" s="2"/>
      <c r="E722" s="2"/>
      <c r="F722" s="2"/>
      <c r="G722" s="2"/>
    </row>
    <row r="723" ht="15.75" customHeight="1">
      <c r="B723" s="2"/>
      <c r="C723" s="2"/>
      <c r="D723" s="2"/>
      <c r="E723" s="2"/>
      <c r="F723" s="2"/>
      <c r="G723" s="2"/>
    </row>
    <row r="724" ht="15.75" customHeight="1">
      <c r="B724" s="2"/>
      <c r="C724" s="2"/>
      <c r="D724" s="2"/>
      <c r="E724" s="2"/>
      <c r="F724" s="2"/>
      <c r="G724" s="2"/>
    </row>
    <row r="725" ht="15.75" customHeight="1">
      <c r="B725" s="2"/>
      <c r="C725" s="2"/>
      <c r="D725" s="2"/>
      <c r="E725" s="2"/>
      <c r="F725" s="2"/>
      <c r="G725" s="2"/>
    </row>
    <row r="726" ht="15.75" customHeight="1">
      <c r="B726" s="2"/>
      <c r="C726" s="2"/>
      <c r="D726" s="2"/>
      <c r="E726" s="2"/>
      <c r="F726" s="2"/>
      <c r="G726" s="2"/>
    </row>
    <row r="727" ht="15.75" customHeight="1">
      <c r="B727" s="2"/>
      <c r="C727" s="2"/>
      <c r="D727" s="2"/>
      <c r="E727" s="2"/>
      <c r="F727" s="2"/>
      <c r="G727" s="2"/>
    </row>
    <row r="728" ht="15.75" customHeight="1">
      <c r="B728" s="2"/>
      <c r="C728" s="2"/>
      <c r="D728" s="2"/>
      <c r="E728" s="2"/>
      <c r="F728" s="2"/>
      <c r="G728" s="2"/>
    </row>
    <row r="729" ht="15.75" customHeight="1">
      <c r="B729" s="2"/>
      <c r="C729" s="2"/>
      <c r="D729" s="2"/>
      <c r="E729" s="2"/>
      <c r="F729" s="2"/>
      <c r="G729" s="2"/>
    </row>
    <row r="730" ht="15.75" customHeight="1">
      <c r="B730" s="2"/>
      <c r="C730" s="2"/>
      <c r="D730" s="2"/>
      <c r="E730" s="2"/>
      <c r="F730" s="2"/>
      <c r="G730" s="2"/>
    </row>
    <row r="731" ht="15.75" customHeight="1">
      <c r="B731" s="2"/>
      <c r="C731" s="2"/>
      <c r="D731" s="2"/>
      <c r="E731" s="2"/>
      <c r="F731" s="2"/>
      <c r="G731" s="2"/>
    </row>
    <row r="732" ht="15.75" customHeight="1">
      <c r="B732" s="2"/>
      <c r="C732" s="2"/>
      <c r="D732" s="2"/>
      <c r="E732" s="2"/>
      <c r="F732" s="2"/>
      <c r="G732" s="2"/>
    </row>
    <row r="733" ht="15.75" customHeight="1">
      <c r="B733" s="2"/>
      <c r="C733" s="2"/>
      <c r="D733" s="2"/>
      <c r="E733" s="2"/>
      <c r="F733" s="2"/>
      <c r="G733" s="2"/>
    </row>
    <row r="734" ht="15.75" customHeight="1">
      <c r="B734" s="2"/>
      <c r="C734" s="2"/>
      <c r="D734" s="2"/>
      <c r="E734" s="2"/>
      <c r="F734" s="2"/>
      <c r="G734" s="2"/>
    </row>
    <row r="735" ht="15.75" customHeight="1">
      <c r="B735" s="2"/>
      <c r="C735" s="2"/>
      <c r="D735" s="2"/>
      <c r="E735" s="2"/>
      <c r="F735" s="2"/>
      <c r="G735" s="2"/>
    </row>
    <row r="736" ht="15.75" customHeight="1">
      <c r="B736" s="2"/>
      <c r="C736" s="2"/>
      <c r="D736" s="2"/>
      <c r="E736" s="2"/>
      <c r="F736" s="2"/>
      <c r="G736" s="2"/>
    </row>
    <row r="737" ht="15.75" customHeight="1">
      <c r="B737" s="2"/>
      <c r="C737" s="2"/>
      <c r="D737" s="2"/>
      <c r="E737" s="2"/>
      <c r="F737" s="2"/>
      <c r="G737" s="2"/>
    </row>
    <row r="738" ht="15.75" customHeight="1">
      <c r="B738" s="2"/>
      <c r="C738" s="2"/>
      <c r="D738" s="2"/>
      <c r="E738" s="2"/>
      <c r="F738" s="2"/>
      <c r="G738" s="2"/>
    </row>
    <row r="739" ht="15.75" customHeight="1">
      <c r="B739" s="2"/>
      <c r="C739" s="2"/>
      <c r="D739" s="2"/>
      <c r="E739" s="2"/>
      <c r="F739" s="2"/>
      <c r="G739" s="2"/>
    </row>
    <row r="740" ht="15.75" customHeight="1">
      <c r="B740" s="2"/>
      <c r="C740" s="2"/>
      <c r="D740" s="2"/>
      <c r="E740" s="2"/>
      <c r="F740" s="2"/>
      <c r="G740" s="2"/>
    </row>
    <row r="741" ht="15.75" customHeight="1">
      <c r="B741" s="2"/>
      <c r="C741" s="2"/>
      <c r="D741" s="2"/>
      <c r="E741" s="2"/>
      <c r="F741" s="2"/>
      <c r="G741" s="2"/>
    </row>
    <row r="742" ht="15.75" customHeight="1">
      <c r="B742" s="2"/>
      <c r="C742" s="2"/>
      <c r="D742" s="2"/>
      <c r="E742" s="2"/>
      <c r="F742" s="2"/>
      <c r="G742" s="2"/>
    </row>
    <row r="743" ht="15.75" customHeight="1">
      <c r="B743" s="2"/>
      <c r="C743" s="2"/>
      <c r="D743" s="2"/>
      <c r="E743" s="2"/>
      <c r="F743" s="2"/>
      <c r="G743" s="2"/>
    </row>
    <row r="744" ht="15.75" customHeight="1">
      <c r="B744" s="2"/>
      <c r="C744" s="2"/>
      <c r="D744" s="2"/>
      <c r="E744" s="2"/>
      <c r="F744" s="2"/>
      <c r="G744" s="2"/>
    </row>
    <row r="745" ht="15.75" customHeight="1">
      <c r="B745" s="2"/>
      <c r="C745" s="2"/>
      <c r="D745" s="2"/>
      <c r="E745" s="2"/>
      <c r="F745" s="2"/>
      <c r="G745" s="2"/>
    </row>
    <row r="746" ht="15.75" customHeight="1">
      <c r="B746" s="2"/>
      <c r="C746" s="2"/>
      <c r="D746" s="2"/>
      <c r="E746" s="2"/>
      <c r="F746" s="2"/>
      <c r="G746" s="2"/>
    </row>
    <row r="747" ht="15.75" customHeight="1">
      <c r="B747" s="2"/>
      <c r="C747" s="2"/>
      <c r="D747" s="2"/>
      <c r="E747" s="2"/>
      <c r="F747" s="2"/>
      <c r="G747" s="2"/>
    </row>
    <row r="748" ht="15.75" customHeight="1">
      <c r="B748" s="2"/>
      <c r="C748" s="2"/>
      <c r="D748" s="2"/>
      <c r="E748" s="2"/>
      <c r="F748" s="2"/>
      <c r="G748" s="2"/>
    </row>
    <row r="749" ht="15.75" customHeight="1">
      <c r="B749" s="2"/>
      <c r="C749" s="2"/>
      <c r="D749" s="2"/>
      <c r="E749" s="2"/>
      <c r="F749" s="2"/>
      <c r="G749" s="2"/>
    </row>
    <row r="750" ht="15.75" customHeight="1">
      <c r="B750" s="2"/>
      <c r="C750" s="2"/>
      <c r="D750" s="2"/>
      <c r="E750" s="2"/>
      <c r="F750" s="2"/>
      <c r="G750" s="2"/>
    </row>
    <row r="751" ht="15.75" customHeight="1">
      <c r="B751" s="2"/>
      <c r="C751" s="2"/>
      <c r="D751" s="2"/>
      <c r="E751" s="2"/>
      <c r="F751" s="2"/>
      <c r="G751" s="2"/>
    </row>
    <row r="752" ht="15.75" customHeight="1">
      <c r="B752" s="2"/>
      <c r="C752" s="2"/>
      <c r="D752" s="2"/>
      <c r="E752" s="2"/>
      <c r="F752" s="2"/>
      <c r="G752" s="2"/>
    </row>
    <row r="753" ht="15.75" customHeight="1">
      <c r="B753" s="2"/>
      <c r="C753" s="2"/>
      <c r="D753" s="2"/>
      <c r="E753" s="2"/>
      <c r="F753" s="2"/>
      <c r="G753" s="2"/>
    </row>
    <row r="754" ht="15.75" customHeight="1">
      <c r="B754" s="2"/>
      <c r="C754" s="2"/>
      <c r="D754" s="2"/>
      <c r="E754" s="2"/>
      <c r="F754" s="2"/>
      <c r="G754" s="2"/>
    </row>
    <row r="755" ht="15.75" customHeight="1">
      <c r="B755" s="2"/>
      <c r="C755" s="2"/>
      <c r="D755" s="2"/>
      <c r="E755" s="2"/>
      <c r="F755" s="2"/>
      <c r="G755" s="2"/>
    </row>
    <row r="756" ht="15.75" customHeight="1">
      <c r="B756" s="2"/>
      <c r="C756" s="2"/>
      <c r="D756" s="2"/>
      <c r="E756" s="2"/>
      <c r="F756" s="2"/>
      <c r="G756" s="2"/>
    </row>
    <row r="757" ht="15.75" customHeight="1">
      <c r="B757" s="2"/>
      <c r="C757" s="2"/>
      <c r="D757" s="2"/>
      <c r="E757" s="2"/>
      <c r="F757" s="2"/>
      <c r="G757" s="2"/>
    </row>
    <row r="758" ht="15.75" customHeight="1">
      <c r="B758" s="2"/>
      <c r="C758" s="2"/>
      <c r="D758" s="2"/>
      <c r="E758" s="2"/>
      <c r="F758" s="2"/>
      <c r="G758" s="2"/>
    </row>
    <row r="759" ht="15.75" customHeight="1">
      <c r="B759" s="2"/>
      <c r="C759" s="2"/>
      <c r="D759" s="2"/>
      <c r="E759" s="2"/>
      <c r="F759" s="2"/>
      <c r="G759" s="2"/>
    </row>
    <row r="760" ht="15.75" customHeight="1">
      <c r="B760" s="2"/>
      <c r="C760" s="2"/>
      <c r="D760" s="2"/>
      <c r="E760" s="2"/>
      <c r="F760" s="2"/>
      <c r="G760" s="2"/>
    </row>
    <row r="761" ht="15.75" customHeight="1">
      <c r="B761" s="2"/>
      <c r="C761" s="2"/>
      <c r="D761" s="2"/>
      <c r="E761" s="2"/>
      <c r="F761" s="2"/>
      <c r="G761" s="2"/>
    </row>
    <row r="762" ht="15.75" customHeight="1">
      <c r="B762" s="2"/>
      <c r="C762" s="2"/>
      <c r="D762" s="2"/>
      <c r="E762" s="2"/>
      <c r="F762" s="2"/>
      <c r="G762" s="2"/>
    </row>
    <row r="763" ht="15.75" customHeight="1">
      <c r="B763" s="2"/>
      <c r="C763" s="2"/>
      <c r="D763" s="2"/>
      <c r="E763" s="2"/>
      <c r="F763" s="2"/>
      <c r="G763" s="2"/>
    </row>
    <row r="764" ht="15.75" customHeight="1">
      <c r="B764" s="2"/>
      <c r="C764" s="2"/>
      <c r="D764" s="2"/>
      <c r="E764" s="2"/>
      <c r="F764" s="2"/>
      <c r="G764" s="2"/>
    </row>
    <row r="765" ht="15.75" customHeight="1">
      <c r="B765" s="2"/>
      <c r="C765" s="2"/>
      <c r="D765" s="2"/>
      <c r="E765" s="2"/>
      <c r="F765" s="2"/>
      <c r="G765" s="2"/>
    </row>
    <row r="766" ht="15.75" customHeight="1">
      <c r="B766" s="2"/>
      <c r="C766" s="2"/>
      <c r="D766" s="2"/>
      <c r="E766" s="2"/>
      <c r="F766" s="2"/>
      <c r="G766" s="2"/>
    </row>
    <row r="767" ht="15.75" customHeight="1">
      <c r="B767" s="2"/>
      <c r="C767" s="2"/>
      <c r="D767" s="2"/>
      <c r="E767" s="2"/>
      <c r="F767" s="2"/>
      <c r="G767" s="2"/>
    </row>
    <row r="768" ht="15.75" customHeight="1">
      <c r="B768" s="2"/>
      <c r="C768" s="2"/>
      <c r="D768" s="2"/>
      <c r="E768" s="2"/>
      <c r="F768" s="2"/>
      <c r="G768" s="2"/>
    </row>
    <row r="769" ht="15.75" customHeight="1">
      <c r="B769" s="2"/>
      <c r="C769" s="2"/>
      <c r="D769" s="2"/>
      <c r="E769" s="2"/>
      <c r="F769" s="2"/>
      <c r="G769" s="2"/>
    </row>
    <row r="770" ht="15.75" customHeight="1">
      <c r="B770" s="2"/>
      <c r="C770" s="2"/>
      <c r="D770" s="2"/>
      <c r="E770" s="2"/>
      <c r="F770" s="2"/>
      <c r="G770" s="2"/>
    </row>
    <row r="771" ht="15.75" customHeight="1">
      <c r="B771" s="2"/>
      <c r="C771" s="2"/>
      <c r="D771" s="2"/>
      <c r="E771" s="2"/>
      <c r="F771" s="2"/>
      <c r="G771" s="2"/>
    </row>
    <row r="772" ht="15.75" customHeight="1">
      <c r="B772" s="2"/>
      <c r="C772" s="2"/>
      <c r="D772" s="2"/>
      <c r="E772" s="2"/>
      <c r="F772" s="2"/>
      <c r="G772" s="2"/>
    </row>
    <row r="773" ht="15.75" customHeight="1">
      <c r="B773" s="2"/>
      <c r="C773" s="2"/>
      <c r="D773" s="2"/>
      <c r="E773" s="2"/>
      <c r="F773" s="2"/>
      <c r="G773" s="2"/>
    </row>
    <row r="774" ht="15.75" customHeight="1">
      <c r="B774" s="2"/>
      <c r="C774" s="2"/>
      <c r="D774" s="2"/>
      <c r="E774" s="2"/>
      <c r="F774" s="2"/>
      <c r="G774" s="2"/>
    </row>
    <row r="775" ht="15.75" customHeight="1">
      <c r="B775" s="2"/>
      <c r="C775" s="2"/>
      <c r="D775" s="2"/>
      <c r="E775" s="2"/>
      <c r="F775" s="2"/>
      <c r="G775" s="2"/>
    </row>
    <row r="776" ht="15.75" customHeight="1">
      <c r="B776" s="2"/>
      <c r="C776" s="2"/>
      <c r="D776" s="2"/>
      <c r="E776" s="2"/>
      <c r="F776" s="2"/>
      <c r="G776" s="2"/>
    </row>
    <row r="777" ht="15.75" customHeight="1">
      <c r="B777" s="2"/>
      <c r="C777" s="2"/>
      <c r="D777" s="2"/>
      <c r="E777" s="2"/>
      <c r="F777" s="2"/>
      <c r="G777" s="2"/>
    </row>
    <row r="778" ht="15.75" customHeight="1">
      <c r="B778" s="2"/>
      <c r="C778" s="2"/>
      <c r="D778" s="2"/>
      <c r="E778" s="2"/>
      <c r="F778" s="2"/>
      <c r="G778" s="2"/>
    </row>
    <row r="779" ht="15.75" customHeight="1">
      <c r="B779" s="2"/>
      <c r="C779" s="2"/>
      <c r="D779" s="2"/>
      <c r="E779" s="2"/>
      <c r="F779" s="2"/>
      <c r="G779" s="2"/>
    </row>
    <row r="780" ht="15.75" customHeight="1">
      <c r="B780" s="2"/>
      <c r="C780" s="2"/>
      <c r="D780" s="2"/>
      <c r="E780" s="2"/>
      <c r="F780" s="2"/>
      <c r="G780" s="2"/>
    </row>
    <row r="781" ht="15.75" customHeight="1">
      <c r="B781" s="2"/>
      <c r="C781" s="2"/>
      <c r="D781" s="2"/>
      <c r="E781" s="2"/>
      <c r="F781" s="2"/>
      <c r="G781" s="2"/>
    </row>
    <row r="782" ht="15.75" customHeight="1">
      <c r="B782" s="2"/>
      <c r="C782" s="2"/>
      <c r="D782" s="2"/>
      <c r="E782" s="2"/>
      <c r="F782" s="2"/>
      <c r="G782" s="2"/>
    </row>
    <row r="783" ht="15.75" customHeight="1">
      <c r="B783" s="2"/>
      <c r="C783" s="2"/>
      <c r="D783" s="2"/>
      <c r="E783" s="2"/>
      <c r="F783" s="2"/>
      <c r="G783" s="2"/>
    </row>
    <row r="784" ht="15.75" customHeight="1">
      <c r="B784" s="2"/>
      <c r="C784" s="2"/>
      <c r="D784" s="2"/>
      <c r="E784" s="2"/>
      <c r="F784" s="2"/>
      <c r="G784" s="2"/>
    </row>
    <row r="785" ht="15.75" customHeight="1">
      <c r="B785" s="2"/>
      <c r="C785" s="2"/>
      <c r="D785" s="2"/>
      <c r="E785" s="2"/>
      <c r="F785" s="2"/>
      <c r="G785" s="2"/>
    </row>
    <row r="786" ht="15.75" customHeight="1">
      <c r="B786" s="2"/>
      <c r="C786" s="2"/>
      <c r="D786" s="2"/>
      <c r="E786" s="2"/>
      <c r="F786" s="2"/>
      <c r="G786" s="2"/>
    </row>
    <row r="787" ht="15.75" customHeight="1">
      <c r="B787" s="2"/>
      <c r="C787" s="2"/>
      <c r="D787" s="2"/>
      <c r="E787" s="2"/>
      <c r="F787" s="2"/>
      <c r="G787" s="2"/>
    </row>
    <row r="788" ht="15.75" customHeight="1">
      <c r="B788" s="2"/>
      <c r="C788" s="2"/>
      <c r="D788" s="2"/>
      <c r="E788" s="2"/>
      <c r="F788" s="2"/>
      <c r="G788" s="2"/>
    </row>
    <row r="789" ht="15.75" customHeight="1">
      <c r="B789" s="2"/>
      <c r="C789" s="2"/>
      <c r="D789" s="2"/>
      <c r="E789" s="2"/>
      <c r="F789" s="2"/>
      <c r="G789" s="2"/>
    </row>
    <row r="790" ht="15.75" customHeight="1">
      <c r="B790" s="2"/>
      <c r="C790" s="2"/>
      <c r="D790" s="2"/>
      <c r="E790" s="2"/>
      <c r="F790" s="2"/>
      <c r="G790" s="2"/>
    </row>
    <row r="791" ht="15.75" customHeight="1">
      <c r="B791" s="2"/>
      <c r="C791" s="2"/>
      <c r="D791" s="2"/>
      <c r="E791" s="2"/>
      <c r="F791" s="2"/>
      <c r="G791" s="2"/>
    </row>
    <row r="792" ht="15.75" customHeight="1">
      <c r="B792" s="2"/>
      <c r="C792" s="2"/>
      <c r="D792" s="2"/>
      <c r="E792" s="2"/>
      <c r="F792" s="2"/>
      <c r="G792" s="2"/>
    </row>
    <row r="793" ht="15.75" customHeight="1">
      <c r="B793" s="2"/>
      <c r="C793" s="2"/>
      <c r="D793" s="2"/>
      <c r="E793" s="2"/>
      <c r="F793" s="2"/>
      <c r="G793" s="2"/>
    </row>
    <row r="794" ht="15.75" customHeight="1">
      <c r="B794" s="2"/>
      <c r="C794" s="2"/>
      <c r="D794" s="2"/>
      <c r="E794" s="2"/>
      <c r="F794" s="2"/>
      <c r="G794" s="2"/>
    </row>
    <row r="795" ht="15.75" customHeight="1">
      <c r="B795" s="2"/>
      <c r="C795" s="2"/>
      <c r="D795" s="2"/>
      <c r="E795" s="2"/>
      <c r="F795" s="2"/>
      <c r="G795" s="2"/>
    </row>
    <row r="796" ht="15.75" customHeight="1">
      <c r="B796" s="2"/>
      <c r="C796" s="2"/>
      <c r="D796" s="2"/>
      <c r="E796" s="2"/>
      <c r="F796" s="2"/>
      <c r="G796" s="2"/>
    </row>
    <row r="797" ht="15.75" customHeight="1">
      <c r="B797" s="2"/>
      <c r="C797" s="2"/>
      <c r="D797" s="2"/>
      <c r="E797" s="2"/>
      <c r="F797" s="2"/>
      <c r="G797" s="2"/>
    </row>
    <row r="798" ht="15.75" customHeight="1">
      <c r="B798" s="2"/>
      <c r="C798" s="2"/>
      <c r="D798" s="2"/>
      <c r="E798" s="2"/>
      <c r="F798" s="2"/>
      <c r="G798" s="2"/>
    </row>
    <row r="799" ht="15.75" customHeight="1">
      <c r="B799" s="2"/>
      <c r="C799" s="2"/>
      <c r="D799" s="2"/>
      <c r="E799" s="2"/>
      <c r="F799" s="2"/>
      <c r="G799" s="2"/>
    </row>
    <row r="800" ht="15.75" customHeight="1">
      <c r="B800" s="2"/>
      <c r="C800" s="2"/>
      <c r="D800" s="2"/>
      <c r="E800" s="2"/>
      <c r="F800" s="2"/>
      <c r="G800" s="2"/>
    </row>
    <row r="801" ht="15.75" customHeight="1">
      <c r="B801" s="2"/>
      <c r="C801" s="2"/>
      <c r="D801" s="2"/>
      <c r="E801" s="2"/>
      <c r="F801" s="2"/>
      <c r="G801" s="2"/>
    </row>
    <row r="802" ht="15.75" customHeight="1">
      <c r="B802" s="2"/>
      <c r="C802" s="2"/>
      <c r="D802" s="2"/>
      <c r="E802" s="2"/>
      <c r="F802" s="2"/>
      <c r="G802" s="2"/>
    </row>
    <row r="803" ht="15.75" customHeight="1">
      <c r="B803" s="2"/>
      <c r="C803" s="2"/>
      <c r="D803" s="2"/>
      <c r="E803" s="2"/>
      <c r="F803" s="2"/>
      <c r="G803" s="2"/>
    </row>
    <row r="804" ht="15.75" customHeight="1">
      <c r="B804" s="2"/>
      <c r="C804" s="2"/>
      <c r="D804" s="2"/>
      <c r="E804" s="2"/>
      <c r="F804" s="2"/>
      <c r="G804" s="2"/>
    </row>
    <row r="805" ht="15.75" customHeight="1">
      <c r="B805" s="2"/>
      <c r="C805" s="2"/>
      <c r="D805" s="2"/>
      <c r="E805" s="2"/>
      <c r="F805" s="2"/>
      <c r="G805" s="2"/>
    </row>
    <row r="806" ht="15.75" customHeight="1">
      <c r="B806" s="2"/>
      <c r="C806" s="2"/>
      <c r="D806" s="2"/>
      <c r="E806" s="2"/>
      <c r="F806" s="2"/>
      <c r="G806" s="2"/>
    </row>
    <row r="807" ht="15.75" customHeight="1">
      <c r="B807" s="2"/>
      <c r="C807" s="2"/>
      <c r="D807" s="2"/>
      <c r="E807" s="2"/>
      <c r="F807" s="2"/>
      <c r="G807" s="2"/>
    </row>
    <row r="808" ht="15.75" customHeight="1">
      <c r="B808" s="2"/>
      <c r="C808" s="2"/>
      <c r="D808" s="2"/>
      <c r="E808" s="2"/>
      <c r="F808" s="2"/>
      <c r="G808" s="2"/>
    </row>
    <row r="809" ht="15.75" customHeight="1">
      <c r="B809" s="2"/>
      <c r="C809" s="2"/>
      <c r="D809" s="2"/>
      <c r="E809" s="2"/>
      <c r="F809" s="2"/>
      <c r="G809" s="2"/>
    </row>
    <row r="810" ht="15.75" customHeight="1">
      <c r="B810" s="2"/>
      <c r="C810" s="2"/>
      <c r="D810" s="2"/>
      <c r="E810" s="2"/>
      <c r="F810" s="2"/>
      <c r="G810" s="2"/>
    </row>
    <row r="811" ht="15.75" customHeight="1">
      <c r="B811" s="2"/>
      <c r="C811" s="2"/>
      <c r="D811" s="2"/>
      <c r="E811" s="2"/>
      <c r="F811" s="2"/>
      <c r="G811" s="2"/>
    </row>
    <row r="812" ht="15.75" customHeight="1">
      <c r="B812" s="2"/>
      <c r="C812" s="2"/>
      <c r="D812" s="2"/>
      <c r="E812" s="2"/>
      <c r="F812" s="2"/>
      <c r="G812" s="2"/>
    </row>
    <row r="813" ht="15.75" customHeight="1">
      <c r="B813" s="2"/>
      <c r="C813" s="2"/>
      <c r="D813" s="2"/>
      <c r="E813" s="2"/>
      <c r="F813" s="2"/>
      <c r="G813" s="2"/>
    </row>
    <row r="814" ht="15.75" customHeight="1">
      <c r="B814" s="2"/>
      <c r="C814" s="2"/>
      <c r="D814" s="2"/>
      <c r="E814" s="2"/>
      <c r="F814" s="2"/>
      <c r="G814" s="2"/>
    </row>
    <row r="815" ht="15.75" customHeight="1">
      <c r="B815" s="2"/>
      <c r="C815" s="2"/>
      <c r="D815" s="2"/>
      <c r="E815" s="2"/>
      <c r="F815" s="2"/>
      <c r="G815" s="2"/>
    </row>
    <row r="816" ht="15.75" customHeight="1">
      <c r="B816" s="2"/>
      <c r="C816" s="2"/>
      <c r="D816" s="2"/>
      <c r="E816" s="2"/>
      <c r="F816" s="2"/>
      <c r="G816" s="2"/>
    </row>
    <row r="817" ht="15.75" customHeight="1">
      <c r="B817" s="2"/>
      <c r="C817" s="2"/>
      <c r="D817" s="2"/>
      <c r="E817" s="2"/>
      <c r="F817" s="2"/>
      <c r="G817" s="2"/>
    </row>
    <row r="818" ht="15.75" customHeight="1">
      <c r="B818" s="2"/>
      <c r="C818" s="2"/>
      <c r="D818" s="2"/>
      <c r="E818" s="2"/>
      <c r="F818" s="2"/>
      <c r="G818" s="2"/>
    </row>
    <row r="819" ht="15.75" customHeight="1">
      <c r="B819" s="2"/>
      <c r="C819" s="2"/>
      <c r="D819" s="2"/>
      <c r="E819" s="2"/>
      <c r="F819" s="2"/>
      <c r="G819" s="2"/>
    </row>
    <row r="820" ht="15.75" customHeight="1">
      <c r="B820" s="2"/>
      <c r="C820" s="2"/>
      <c r="D820" s="2"/>
      <c r="E820" s="2"/>
      <c r="F820" s="2"/>
      <c r="G820" s="2"/>
    </row>
    <row r="821" ht="15.75" customHeight="1">
      <c r="B821" s="2"/>
      <c r="C821" s="2"/>
      <c r="D821" s="2"/>
      <c r="E821" s="2"/>
      <c r="F821" s="2"/>
      <c r="G821" s="2"/>
    </row>
    <row r="822" ht="15.75" customHeight="1">
      <c r="B822" s="2"/>
      <c r="C822" s="2"/>
      <c r="D822" s="2"/>
      <c r="E822" s="2"/>
      <c r="F822" s="2"/>
      <c r="G822" s="2"/>
    </row>
    <row r="823" ht="15.75" customHeight="1">
      <c r="B823" s="2"/>
      <c r="C823" s="2"/>
      <c r="D823" s="2"/>
      <c r="E823" s="2"/>
      <c r="F823" s="2"/>
      <c r="G823" s="2"/>
    </row>
    <row r="824" ht="15.75" customHeight="1">
      <c r="B824" s="2"/>
      <c r="C824" s="2"/>
      <c r="D824" s="2"/>
      <c r="E824" s="2"/>
      <c r="F824" s="2"/>
      <c r="G824" s="2"/>
    </row>
    <row r="825" ht="15.75" customHeight="1">
      <c r="B825" s="2"/>
      <c r="C825" s="2"/>
      <c r="D825" s="2"/>
      <c r="E825" s="2"/>
      <c r="F825" s="2"/>
      <c r="G825" s="2"/>
    </row>
    <row r="826" ht="15.75" customHeight="1">
      <c r="B826" s="2"/>
      <c r="C826" s="2"/>
      <c r="D826" s="2"/>
      <c r="E826" s="2"/>
      <c r="F826" s="2"/>
      <c r="G826" s="2"/>
    </row>
    <row r="827" ht="15.75" customHeight="1">
      <c r="B827" s="2"/>
      <c r="C827" s="2"/>
      <c r="D827" s="2"/>
      <c r="E827" s="2"/>
      <c r="F827" s="2"/>
      <c r="G827" s="2"/>
    </row>
    <row r="828" ht="15.75" customHeight="1">
      <c r="B828" s="2"/>
      <c r="C828" s="2"/>
      <c r="D828" s="2"/>
      <c r="E828" s="2"/>
      <c r="F828" s="2"/>
      <c r="G828" s="2"/>
    </row>
    <row r="829" ht="15.75" customHeight="1">
      <c r="B829" s="2"/>
      <c r="C829" s="2"/>
      <c r="D829" s="2"/>
      <c r="E829" s="2"/>
      <c r="F829" s="2"/>
      <c r="G829" s="2"/>
    </row>
    <row r="830" ht="15.75" customHeight="1">
      <c r="B830" s="2"/>
      <c r="C830" s="2"/>
      <c r="D830" s="2"/>
      <c r="E830" s="2"/>
      <c r="F830" s="2"/>
      <c r="G830" s="2"/>
    </row>
    <row r="831" ht="15.75" customHeight="1">
      <c r="B831" s="2"/>
      <c r="C831" s="2"/>
      <c r="D831" s="2"/>
      <c r="E831" s="2"/>
      <c r="F831" s="2"/>
      <c r="G831" s="2"/>
    </row>
    <row r="832" ht="15.75" customHeight="1">
      <c r="B832" s="2"/>
      <c r="C832" s="2"/>
      <c r="D832" s="2"/>
      <c r="E832" s="2"/>
      <c r="F832" s="2"/>
      <c r="G832" s="2"/>
    </row>
    <row r="833" ht="15.75" customHeight="1">
      <c r="B833" s="2"/>
      <c r="C833" s="2"/>
      <c r="D833" s="2"/>
      <c r="E833" s="2"/>
      <c r="F833" s="2"/>
      <c r="G833" s="2"/>
    </row>
    <row r="834" ht="15.75" customHeight="1">
      <c r="B834" s="2"/>
      <c r="C834" s="2"/>
      <c r="D834" s="2"/>
      <c r="E834" s="2"/>
      <c r="F834" s="2"/>
      <c r="G834" s="2"/>
    </row>
    <row r="835" ht="15.75" customHeight="1">
      <c r="B835" s="2"/>
      <c r="C835" s="2"/>
      <c r="D835" s="2"/>
      <c r="E835" s="2"/>
      <c r="F835" s="2"/>
      <c r="G835" s="2"/>
    </row>
    <row r="836" ht="15.75" customHeight="1">
      <c r="B836" s="2"/>
      <c r="C836" s="2"/>
      <c r="D836" s="2"/>
      <c r="E836" s="2"/>
      <c r="F836" s="2"/>
      <c r="G836" s="2"/>
    </row>
    <row r="837" ht="15.75" customHeight="1">
      <c r="B837" s="2"/>
      <c r="C837" s="2"/>
      <c r="D837" s="2"/>
      <c r="E837" s="2"/>
      <c r="F837" s="2"/>
      <c r="G837" s="2"/>
    </row>
    <row r="838" ht="15.75" customHeight="1">
      <c r="B838" s="2"/>
      <c r="C838" s="2"/>
      <c r="D838" s="2"/>
      <c r="E838" s="2"/>
      <c r="F838" s="2"/>
      <c r="G838" s="2"/>
    </row>
    <row r="839" ht="15.75" customHeight="1">
      <c r="B839" s="2"/>
      <c r="C839" s="2"/>
      <c r="D839" s="2"/>
      <c r="E839" s="2"/>
      <c r="F839" s="2"/>
      <c r="G839" s="2"/>
    </row>
    <row r="840" ht="15.75" customHeight="1">
      <c r="B840" s="2"/>
      <c r="C840" s="2"/>
      <c r="D840" s="2"/>
      <c r="E840" s="2"/>
      <c r="F840" s="2"/>
      <c r="G840" s="2"/>
    </row>
    <row r="841" ht="15.75" customHeight="1">
      <c r="B841" s="2"/>
      <c r="C841" s="2"/>
      <c r="D841" s="2"/>
      <c r="E841" s="2"/>
      <c r="F841" s="2"/>
      <c r="G841" s="2"/>
    </row>
    <row r="842" ht="15.75" customHeight="1">
      <c r="B842" s="2"/>
      <c r="C842" s="2"/>
      <c r="D842" s="2"/>
      <c r="E842" s="2"/>
      <c r="F842" s="2"/>
      <c r="G842" s="2"/>
    </row>
    <row r="843" ht="15.75" customHeight="1">
      <c r="B843" s="2"/>
      <c r="C843" s="2"/>
      <c r="D843" s="2"/>
      <c r="E843" s="2"/>
      <c r="F843" s="2"/>
      <c r="G843" s="2"/>
    </row>
    <row r="844" ht="15.75" customHeight="1">
      <c r="B844" s="2"/>
      <c r="C844" s="2"/>
      <c r="D844" s="2"/>
      <c r="E844" s="2"/>
      <c r="F844" s="2"/>
      <c r="G844" s="2"/>
    </row>
    <row r="845" ht="15.75" customHeight="1">
      <c r="B845" s="2"/>
      <c r="C845" s="2"/>
      <c r="D845" s="2"/>
      <c r="E845" s="2"/>
      <c r="F845" s="2"/>
      <c r="G845" s="2"/>
    </row>
    <row r="846" ht="15.75" customHeight="1">
      <c r="B846" s="2"/>
      <c r="C846" s="2"/>
      <c r="D846" s="2"/>
      <c r="E846" s="2"/>
      <c r="F846" s="2"/>
      <c r="G846" s="2"/>
    </row>
    <row r="847" ht="15.75" customHeight="1">
      <c r="B847" s="2"/>
      <c r="C847" s="2"/>
      <c r="D847" s="2"/>
      <c r="E847" s="2"/>
      <c r="F847" s="2"/>
      <c r="G847" s="2"/>
    </row>
    <row r="848" ht="15.75" customHeight="1">
      <c r="B848" s="2"/>
      <c r="C848" s="2"/>
      <c r="D848" s="2"/>
      <c r="E848" s="2"/>
      <c r="F848" s="2"/>
      <c r="G848" s="2"/>
    </row>
    <row r="849" ht="15.75" customHeight="1">
      <c r="B849" s="2"/>
      <c r="C849" s="2"/>
      <c r="D849" s="2"/>
      <c r="E849" s="2"/>
      <c r="F849" s="2"/>
      <c r="G849" s="2"/>
    </row>
    <row r="850" ht="15.75" customHeight="1">
      <c r="B850" s="2"/>
      <c r="C850" s="2"/>
      <c r="D850" s="2"/>
      <c r="E850" s="2"/>
      <c r="F850" s="2"/>
      <c r="G850" s="2"/>
    </row>
    <row r="851" ht="15.75" customHeight="1">
      <c r="B851" s="2"/>
      <c r="C851" s="2"/>
      <c r="D851" s="2"/>
      <c r="E851" s="2"/>
      <c r="F851" s="2"/>
      <c r="G851" s="2"/>
    </row>
    <row r="852" ht="15.75" customHeight="1">
      <c r="B852" s="2"/>
      <c r="C852" s="2"/>
      <c r="D852" s="2"/>
      <c r="E852" s="2"/>
      <c r="F852" s="2"/>
      <c r="G852" s="2"/>
    </row>
    <row r="853" ht="15.75" customHeight="1">
      <c r="B853" s="2"/>
      <c r="C853" s="2"/>
      <c r="D853" s="2"/>
      <c r="E853" s="2"/>
      <c r="F853" s="2"/>
      <c r="G853" s="2"/>
    </row>
    <row r="854" ht="15.75" customHeight="1">
      <c r="B854" s="2"/>
      <c r="C854" s="2"/>
      <c r="D854" s="2"/>
      <c r="E854" s="2"/>
      <c r="F854" s="2"/>
      <c r="G854" s="2"/>
    </row>
    <row r="855" ht="15.75" customHeight="1">
      <c r="B855" s="2"/>
      <c r="C855" s="2"/>
      <c r="D855" s="2"/>
      <c r="E855" s="2"/>
      <c r="F855" s="2"/>
      <c r="G855" s="2"/>
    </row>
    <row r="856" ht="15.75" customHeight="1">
      <c r="B856" s="2"/>
      <c r="C856" s="2"/>
      <c r="D856" s="2"/>
      <c r="E856" s="2"/>
      <c r="F856" s="2"/>
      <c r="G856" s="2"/>
    </row>
    <row r="857" ht="15.75" customHeight="1">
      <c r="B857" s="2"/>
      <c r="C857" s="2"/>
      <c r="D857" s="2"/>
      <c r="E857" s="2"/>
      <c r="F857" s="2"/>
      <c r="G857" s="2"/>
    </row>
    <row r="858" ht="15.75" customHeight="1">
      <c r="B858" s="2"/>
      <c r="C858" s="2"/>
      <c r="D858" s="2"/>
      <c r="E858" s="2"/>
      <c r="F858" s="2"/>
      <c r="G858" s="2"/>
    </row>
    <row r="859" ht="15.75" customHeight="1">
      <c r="B859" s="2"/>
      <c r="C859" s="2"/>
      <c r="D859" s="2"/>
      <c r="E859" s="2"/>
      <c r="F859" s="2"/>
      <c r="G859" s="2"/>
    </row>
    <row r="860" ht="15.75" customHeight="1">
      <c r="B860" s="2"/>
      <c r="C860" s="2"/>
      <c r="D860" s="2"/>
      <c r="E860" s="2"/>
      <c r="F860" s="2"/>
      <c r="G860" s="2"/>
    </row>
    <row r="861" ht="15.75" customHeight="1">
      <c r="B861" s="2"/>
      <c r="C861" s="2"/>
      <c r="D861" s="2"/>
      <c r="E861" s="2"/>
      <c r="F861" s="2"/>
      <c r="G861" s="2"/>
    </row>
    <row r="862" ht="15.75" customHeight="1">
      <c r="B862" s="2"/>
      <c r="C862" s="2"/>
      <c r="D862" s="2"/>
      <c r="E862" s="2"/>
      <c r="F862" s="2"/>
      <c r="G862" s="2"/>
    </row>
    <row r="863" ht="15.75" customHeight="1">
      <c r="B863" s="2"/>
      <c r="C863" s="2"/>
      <c r="D863" s="2"/>
      <c r="E863" s="2"/>
      <c r="F863" s="2"/>
      <c r="G863" s="2"/>
    </row>
    <row r="864" ht="15.75" customHeight="1">
      <c r="B864" s="2"/>
      <c r="C864" s="2"/>
      <c r="D864" s="2"/>
      <c r="E864" s="2"/>
      <c r="F864" s="2"/>
      <c r="G864" s="2"/>
    </row>
    <row r="865" ht="15.75" customHeight="1">
      <c r="B865" s="2"/>
      <c r="C865" s="2"/>
      <c r="D865" s="2"/>
      <c r="E865" s="2"/>
      <c r="F865" s="2"/>
      <c r="G865" s="2"/>
    </row>
    <row r="866" ht="15.75" customHeight="1">
      <c r="B866" s="2"/>
      <c r="C866" s="2"/>
      <c r="D866" s="2"/>
      <c r="E866" s="2"/>
      <c r="F866" s="2"/>
      <c r="G866" s="2"/>
    </row>
    <row r="867" ht="15.75" customHeight="1">
      <c r="B867" s="2"/>
      <c r="C867" s="2"/>
      <c r="D867" s="2"/>
      <c r="E867" s="2"/>
      <c r="F867" s="2"/>
      <c r="G867" s="2"/>
    </row>
    <row r="868" ht="15.75" customHeight="1">
      <c r="B868" s="2"/>
      <c r="C868" s="2"/>
      <c r="D868" s="2"/>
      <c r="E868" s="2"/>
      <c r="F868" s="2"/>
      <c r="G868" s="2"/>
    </row>
    <row r="869" ht="15.75" customHeight="1">
      <c r="B869" s="2"/>
      <c r="C869" s="2"/>
      <c r="D869" s="2"/>
      <c r="E869" s="2"/>
      <c r="F869" s="2"/>
      <c r="G869" s="2"/>
    </row>
    <row r="870" ht="15.75" customHeight="1">
      <c r="B870" s="2"/>
      <c r="C870" s="2"/>
      <c r="D870" s="2"/>
      <c r="E870" s="2"/>
      <c r="F870" s="2"/>
      <c r="G870" s="2"/>
    </row>
    <row r="871" ht="15.75" customHeight="1">
      <c r="B871" s="2"/>
      <c r="C871" s="2"/>
      <c r="D871" s="2"/>
      <c r="E871" s="2"/>
      <c r="F871" s="2"/>
      <c r="G871" s="2"/>
    </row>
    <row r="872" ht="15.75" customHeight="1">
      <c r="B872" s="2"/>
      <c r="C872" s="2"/>
      <c r="D872" s="2"/>
      <c r="E872" s="2"/>
      <c r="F872" s="2"/>
      <c r="G872" s="2"/>
    </row>
    <row r="873" ht="15.75" customHeight="1">
      <c r="B873" s="2"/>
      <c r="C873" s="2"/>
      <c r="D873" s="2"/>
      <c r="E873" s="2"/>
      <c r="F873" s="2"/>
      <c r="G873" s="2"/>
    </row>
    <row r="874" ht="15.75" customHeight="1">
      <c r="B874" s="2"/>
      <c r="C874" s="2"/>
      <c r="D874" s="2"/>
      <c r="E874" s="2"/>
      <c r="F874" s="2"/>
      <c r="G874" s="2"/>
    </row>
    <row r="875" ht="15.75" customHeight="1">
      <c r="B875" s="2"/>
      <c r="C875" s="2"/>
      <c r="D875" s="2"/>
      <c r="E875" s="2"/>
      <c r="F875" s="2"/>
      <c r="G875" s="2"/>
    </row>
    <row r="876" ht="15.75" customHeight="1">
      <c r="B876" s="2"/>
      <c r="C876" s="2"/>
      <c r="D876" s="2"/>
      <c r="E876" s="2"/>
      <c r="F876" s="2"/>
      <c r="G876" s="2"/>
    </row>
    <row r="877" ht="15.75" customHeight="1">
      <c r="B877" s="2"/>
      <c r="C877" s="2"/>
      <c r="D877" s="2"/>
      <c r="E877" s="2"/>
      <c r="F877" s="2"/>
      <c r="G877" s="2"/>
    </row>
    <row r="878" ht="15.75" customHeight="1">
      <c r="B878" s="2"/>
      <c r="C878" s="2"/>
      <c r="D878" s="2"/>
      <c r="E878" s="2"/>
      <c r="F878" s="2"/>
      <c r="G878" s="2"/>
    </row>
    <row r="879" ht="15.75" customHeight="1">
      <c r="B879" s="2"/>
      <c r="C879" s="2"/>
      <c r="D879" s="2"/>
      <c r="E879" s="2"/>
      <c r="F879" s="2"/>
      <c r="G879" s="2"/>
    </row>
    <row r="880" ht="15.75" customHeight="1">
      <c r="B880" s="2"/>
      <c r="C880" s="2"/>
      <c r="D880" s="2"/>
      <c r="E880" s="2"/>
      <c r="F880" s="2"/>
      <c r="G880" s="2"/>
    </row>
    <row r="881" ht="15.75" customHeight="1">
      <c r="B881" s="2"/>
      <c r="C881" s="2"/>
      <c r="D881" s="2"/>
      <c r="E881" s="2"/>
      <c r="F881" s="2"/>
      <c r="G881" s="2"/>
    </row>
    <row r="882" ht="15.75" customHeight="1">
      <c r="B882" s="2"/>
      <c r="C882" s="2"/>
      <c r="D882" s="2"/>
      <c r="E882" s="2"/>
      <c r="F882" s="2"/>
      <c r="G882" s="2"/>
    </row>
    <row r="883" ht="15.75" customHeight="1">
      <c r="B883" s="2"/>
      <c r="C883" s="2"/>
      <c r="D883" s="2"/>
      <c r="E883" s="2"/>
      <c r="F883" s="2"/>
      <c r="G883" s="2"/>
    </row>
    <row r="884" ht="15.75" customHeight="1">
      <c r="B884" s="2"/>
      <c r="C884" s="2"/>
      <c r="D884" s="2"/>
      <c r="E884" s="2"/>
      <c r="F884" s="2"/>
      <c r="G884" s="2"/>
    </row>
    <row r="885" ht="15.75" customHeight="1">
      <c r="B885" s="2"/>
      <c r="C885" s="2"/>
      <c r="D885" s="2"/>
      <c r="E885" s="2"/>
      <c r="F885" s="2"/>
      <c r="G885" s="2"/>
    </row>
    <row r="886" ht="15.75" customHeight="1">
      <c r="B886" s="2"/>
      <c r="C886" s="2"/>
      <c r="D886" s="2"/>
      <c r="E886" s="2"/>
      <c r="F886" s="2"/>
      <c r="G886" s="2"/>
    </row>
    <row r="887" ht="15.75" customHeight="1">
      <c r="B887" s="2"/>
      <c r="C887" s="2"/>
      <c r="D887" s="2"/>
      <c r="E887" s="2"/>
      <c r="F887" s="2"/>
      <c r="G887" s="2"/>
    </row>
    <row r="888" ht="15.75" customHeight="1">
      <c r="B888" s="2"/>
      <c r="C888" s="2"/>
      <c r="D888" s="2"/>
      <c r="E888" s="2"/>
      <c r="F888" s="2"/>
      <c r="G888" s="2"/>
    </row>
    <row r="889" ht="15.75" customHeight="1">
      <c r="B889" s="2"/>
      <c r="C889" s="2"/>
      <c r="D889" s="2"/>
      <c r="E889" s="2"/>
      <c r="F889" s="2"/>
      <c r="G889" s="2"/>
    </row>
    <row r="890" ht="15.75" customHeight="1">
      <c r="B890" s="2"/>
      <c r="C890" s="2"/>
      <c r="D890" s="2"/>
      <c r="E890" s="2"/>
      <c r="F890" s="2"/>
      <c r="G890" s="2"/>
    </row>
    <row r="891" ht="15.75" customHeight="1">
      <c r="B891" s="2"/>
      <c r="C891" s="2"/>
      <c r="D891" s="2"/>
      <c r="E891" s="2"/>
      <c r="F891" s="2"/>
      <c r="G891" s="2"/>
    </row>
    <row r="892" ht="15.75" customHeight="1">
      <c r="B892" s="2"/>
      <c r="C892" s="2"/>
      <c r="D892" s="2"/>
      <c r="E892" s="2"/>
      <c r="F892" s="2"/>
      <c r="G892" s="2"/>
    </row>
    <row r="893" ht="15.75" customHeight="1">
      <c r="B893" s="2"/>
      <c r="C893" s="2"/>
      <c r="D893" s="2"/>
      <c r="E893" s="2"/>
      <c r="F893" s="2"/>
      <c r="G893" s="2"/>
    </row>
    <row r="894" ht="15.75" customHeight="1">
      <c r="B894" s="2"/>
      <c r="C894" s="2"/>
      <c r="D894" s="2"/>
      <c r="E894" s="2"/>
      <c r="F894" s="2"/>
      <c r="G894" s="2"/>
    </row>
    <row r="895" ht="15.75" customHeight="1">
      <c r="B895" s="2"/>
      <c r="C895" s="2"/>
      <c r="D895" s="2"/>
      <c r="E895" s="2"/>
      <c r="F895" s="2"/>
      <c r="G895" s="2"/>
    </row>
    <row r="896" ht="15.75" customHeight="1">
      <c r="B896" s="2"/>
      <c r="C896" s="2"/>
      <c r="D896" s="2"/>
      <c r="E896" s="2"/>
      <c r="F896" s="2"/>
      <c r="G896" s="2"/>
    </row>
    <row r="897" ht="15.75" customHeight="1">
      <c r="B897" s="2"/>
      <c r="C897" s="2"/>
      <c r="D897" s="2"/>
      <c r="E897" s="2"/>
      <c r="F897" s="2"/>
      <c r="G897" s="2"/>
    </row>
    <row r="898" ht="15.75" customHeight="1">
      <c r="B898" s="2"/>
      <c r="C898" s="2"/>
      <c r="D898" s="2"/>
      <c r="E898" s="2"/>
      <c r="F898" s="2"/>
      <c r="G898" s="2"/>
    </row>
    <row r="899" ht="15.75" customHeight="1">
      <c r="B899" s="2"/>
      <c r="C899" s="2"/>
      <c r="D899" s="2"/>
      <c r="E899" s="2"/>
      <c r="F899" s="2"/>
      <c r="G899" s="2"/>
    </row>
    <row r="900" ht="15.75" customHeight="1">
      <c r="B900" s="2"/>
      <c r="C900" s="2"/>
      <c r="D900" s="2"/>
      <c r="E900" s="2"/>
      <c r="F900" s="2"/>
      <c r="G900" s="2"/>
    </row>
    <row r="901" ht="15.75" customHeight="1">
      <c r="B901" s="2"/>
      <c r="C901" s="2"/>
      <c r="D901" s="2"/>
      <c r="E901" s="2"/>
      <c r="F901" s="2"/>
      <c r="G901" s="2"/>
    </row>
    <row r="902" ht="15.75" customHeight="1">
      <c r="B902" s="2"/>
      <c r="C902" s="2"/>
      <c r="D902" s="2"/>
      <c r="E902" s="2"/>
      <c r="F902" s="2"/>
      <c r="G902" s="2"/>
    </row>
    <row r="903" ht="15.75" customHeight="1">
      <c r="B903" s="2"/>
      <c r="C903" s="2"/>
      <c r="D903" s="2"/>
      <c r="E903" s="2"/>
      <c r="F903" s="2"/>
      <c r="G903" s="2"/>
    </row>
    <row r="904" ht="15.75" customHeight="1">
      <c r="B904" s="2"/>
      <c r="C904" s="2"/>
      <c r="D904" s="2"/>
      <c r="E904" s="2"/>
      <c r="F904" s="2"/>
      <c r="G904" s="2"/>
    </row>
    <row r="905" ht="15.75" customHeight="1">
      <c r="B905" s="2"/>
      <c r="C905" s="2"/>
      <c r="D905" s="2"/>
      <c r="E905" s="2"/>
      <c r="F905" s="2"/>
      <c r="G905" s="2"/>
    </row>
    <row r="906" ht="15.75" customHeight="1">
      <c r="B906" s="2"/>
      <c r="C906" s="2"/>
      <c r="D906" s="2"/>
      <c r="E906" s="2"/>
      <c r="F906" s="2"/>
      <c r="G906" s="2"/>
    </row>
    <row r="907" ht="15.75" customHeight="1">
      <c r="B907" s="2"/>
      <c r="C907" s="2"/>
      <c r="D907" s="2"/>
      <c r="E907" s="2"/>
      <c r="F907" s="2"/>
      <c r="G907" s="2"/>
    </row>
    <row r="908" ht="15.75" customHeight="1">
      <c r="B908" s="2"/>
      <c r="C908" s="2"/>
      <c r="D908" s="2"/>
      <c r="E908" s="2"/>
      <c r="F908" s="2"/>
      <c r="G908" s="2"/>
    </row>
    <row r="909" ht="15.75" customHeight="1">
      <c r="B909" s="2"/>
      <c r="C909" s="2"/>
      <c r="D909" s="2"/>
      <c r="E909" s="2"/>
      <c r="F909" s="2"/>
      <c r="G909" s="2"/>
    </row>
    <row r="910" ht="15.75" customHeight="1">
      <c r="B910" s="2"/>
      <c r="C910" s="2"/>
      <c r="D910" s="2"/>
      <c r="E910" s="2"/>
      <c r="F910" s="2"/>
      <c r="G910" s="2"/>
    </row>
    <row r="911" ht="15.75" customHeight="1">
      <c r="B911" s="2"/>
      <c r="C911" s="2"/>
      <c r="D911" s="2"/>
      <c r="E911" s="2"/>
      <c r="F911" s="2"/>
      <c r="G911" s="2"/>
    </row>
    <row r="912" ht="15.75" customHeight="1">
      <c r="B912" s="2"/>
      <c r="C912" s="2"/>
      <c r="D912" s="2"/>
      <c r="E912" s="2"/>
      <c r="F912" s="2"/>
      <c r="G912" s="2"/>
    </row>
    <row r="913" ht="15.75" customHeight="1">
      <c r="B913" s="2"/>
      <c r="C913" s="2"/>
      <c r="D913" s="2"/>
      <c r="E913" s="2"/>
      <c r="F913" s="2"/>
      <c r="G913" s="2"/>
    </row>
    <row r="914" ht="15.75" customHeight="1">
      <c r="B914" s="2"/>
      <c r="C914" s="2"/>
      <c r="D914" s="2"/>
      <c r="E914" s="2"/>
      <c r="F914" s="2"/>
      <c r="G914" s="2"/>
    </row>
    <row r="915" ht="15.75" customHeight="1">
      <c r="B915" s="2"/>
      <c r="C915" s="2"/>
      <c r="D915" s="2"/>
      <c r="E915" s="2"/>
      <c r="F915" s="2"/>
      <c r="G915" s="2"/>
    </row>
    <row r="916" ht="15.75" customHeight="1">
      <c r="B916" s="2"/>
      <c r="C916" s="2"/>
      <c r="D916" s="2"/>
      <c r="E916" s="2"/>
      <c r="F916" s="2"/>
      <c r="G916" s="2"/>
    </row>
    <row r="917" ht="15.75" customHeight="1">
      <c r="B917" s="2"/>
      <c r="C917" s="2"/>
      <c r="D917" s="2"/>
      <c r="E917" s="2"/>
      <c r="F917" s="2"/>
      <c r="G917" s="2"/>
    </row>
    <row r="918" ht="15.75" customHeight="1">
      <c r="B918" s="2"/>
      <c r="C918" s="2"/>
      <c r="D918" s="2"/>
      <c r="E918" s="2"/>
      <c r="F918" s="2"/>
      <c r="G918" s="2"/>
    </row>
    <row r="919" ht="15.75" customHeight="1">
      <c r="B919" s="2"/>
      <c r="C919" s="2"/>
      <c r="D919" s="2"/>
      <c r="E919" s="2"/>
      <c r="F919" s="2"/>
      <c r="G919" s="2"/>
    </row>
    <row r="920" ht="15.75" customHeight="1">
      <c r="B920" s="2"/>
      <c r="C920" s="2"/>
      <c r="D920" s="2"/>
      <c r="E920" s="2"/>
      <c r="F920" s="2"/>
      <c r="G920" s="2"/>
    </row>
    <row r="921" ht="15.75" customHeight="1">
      <c r="B921" s="2"/>
      <c r="C921" s="2"/>
      <c r="D921" s="2"/>
      <c r="E921" s="2"/>
      <c r="F921" s="2"/>
      <c r="G921" s="2"/>
    </row>
    <row r="922" ht="15.75" customHeight="1">
      <c r="B922" s="2"/>
      <c r="C922" s="2"/>
      <c r="D922" s="2"/>
      <c r="E922" s="2"/>
      <c r="F922" s="2"/>
      <c r="G922" s="2"/>
    </row>
    <row r="923" ht="15.75" customHeight="1">
      <c r="B923" s="2"/>
      <c r="C923" s="2"/>
      <c r="D923" s="2"/>
      <c r="E923" s="2"/>
      <c r="F923" s="2"/>
      <c r="G923" s="2"/>
    </row>
    <row r="924" ht="15.75" customHeight="1">
      <c r="B924" s="2"/>
      <c r="C924" s="2"/>
      <c r="D924" s="2"/>
      <c r="E924" s="2"/>
      <c r="F924" s="2"/>
      <c r="G924" s="2"/>
    </row>
    <row r="925" ht="15.75" customHeight="1">
      <c r="B925" s="2"/>
      <c r="C925" s="2"/>
      <c r="D925" s="2"/>
      <c r="E925" s="2"/>
      <c r="F925" s="2"/>
      <c r="G925" s="2"/>
    </row>
    <row r="926" ht="15.75" customHeight="1">
      <c r="B926" s="2"/>
      <c r="C926" s="2"/>
      <c r="D926" s="2"/>
      <c r="E926" s="2"/>
      <c r="F926" s="2"/>
      <c r="G926" s="2"/>
    </row>
    <row r="927" ht="15.75" customHeight="1">
      <c r="B927" s="2"/>
      <c r="C927" s="2"/>
      <c r="D927" s="2"/>
      <c r="E927" s="2"/>
      <c r="F927" s="2"/>
      <c r="G927" s="2"/>
    </row>
    <row r="928" ht="15.75" customHeight="1">
      <c r="B928" s="2"/>
      <c r="C928" s="2"/>
      <c r="D928" s="2"/>
      <c r="E928" s="2"/>
      <c r="F928" s="2"/>
      <c r="G928" s="2"/>
    </row>
    <row r="929" ht="15.75" customHeight="1">
      <c r="B929" s="2"/>
      <c r="C929" s="2"/>
      <c r="D929" s="2"/>
      <c r="E929" s="2"/>
      <c r="F929" s="2"/>
      <c r="G929" s="2"/>
    </row>
    <row r="930" ht="15.75" customHeight="1">
      <c r="B930" s="2"/>
      <c r="C930" s="2"/>
      <c r="D930" s="2"/>
      <c r="E930" s="2"/>
      <c r="F930" s="2"/>
      <c r="G930" s="2"/>
    </row>
    <row r="931" ht="15.75" customHeight="1">
      <c r="B931" s="2"/>
      <c r="C931" s="2"/>
      <c r="D931" s="2"/>
      <c r="E931" s="2"/>
      <c r="F931" s="2"/>
      <c r="G931" s="2"/>
    </row>
    <row r="932" ht="15.75" customHeight="1">
      <c r="B932" s="2"/>
      <c r="C932" s="2"/>
      <c r="D932" s="2"/>
      <c r="E932" s="2"/>
      <c r="F932" s="2"/>
      <c r="G932" s="2"/>
    </row>
    <row r="933" ht="15.75" customHeight="1">
      <c r="B933" s="2"/>
      <c r="C933" s="2"/>
      <c r="D933" s="2"/>
      <c r="E933" s="2"/>
      <c r="F933" s="2"/>
      <c r="G933" s="2"/>
    </row>
    <row r="934" ht="15.75" customHeight="1">
      <c r="B934" s="2"/>
      <c r="C934" s="2"/>
      <c r="D934" s="2"/>
      <c r="E934" s="2"/>
      <c r="F934" s="2"/>
      <c r="G934" s="2"/>
    </row>
    <row r="935" ht="15.75" customHeight="1">
      <c r="B935" s="2"/>
      <c r="C935" s="2"/>
      <c r="D935" s="2"/>
      <c r="E935" s="2"/>
      <c r="F935" s="2"/>
      <c r="G935" s="2"/>
    </row>
    <row r="936" ht="15.75" customHeight="1">
      <c r="B936" s="2"/>
      <c r="C936" s="2"/>
      <c r="D936" s="2"/>
      <c r="E936" s="2"/>
      <c r="F936" s="2"/>
      <c r="G936" s="2"/>
    </row>
    <row r="937" ht="15.75" customHeight="1">
      <c r="B937" s="2"/>
      <c r="C937" s="2"/>
      <c r="D937" s="2"/>
      <c r="E937" s="2"/>
      <c r="F937" s="2"/>
      <c r="G937" s="2"/>
    </row>
    <row r="938" ht="15.75" customHeight="1">
      <c r="B938" s="2"/>
      <c r="C938" s="2"/>
      <c r="D938" s="2"/>
      <c r="E938" s="2"/>
      <c r="F938" s="2"/>
      <c r="G938" s="2"/>
    </row>
    <row r="939" ht="15.75" customHeight="1">
      <c r="B939" s="2"/>
      <c r="C939" s="2"/>
      <c r="D939" s="2"/>
      <c r="E939" s="2"/>
      <c r="F939" s="2"/>
      <c r="G939" s="2"/>
    </row>
    <row r="940" ht="15.75" customHeight="1">
      <c r="B940" s="2"/>
      <c r="C940" s="2"/>
      <c r="D940" s="2"/>
      <c r="E940" s="2"/>
      <c r="F940" s="2"/>
      <c r="G940" s="2"/>
    </row>
    <row r="941" ht="15.75" customHeight="1">
      <c r="B941" s="2"/>
      <c r="C941" s="2"/>
      <c r="D941" s="2"/>
      <c r="E941" s="2"/>
      <c r="F941" s="2"/>
      <c r="G941" s="2"/>
    </row>
    <row r="942" ht="15.75" customHeight="1">
      <c r="B942" s="2"/>
      <c r="C942" s="2"/>
      <c r="D942" s="2"/>
      <c r="E942" s="2"/>
      <c r="F942" s="2"/>
      <c r="G942" s="2"/>
    </row>
    <row r="943" ht="15.75" customHeight="1">
      <c r="B943" s="2"/>
      <c r="C943" s="2"/>
      <c r="D943" s="2"/>
      <c r="E943" s="2"/>
      <c r="F943" s="2"/>
      <c r="G943" s="2"/>
    </row>
    <row r="944" ht="15.75" customHeight="1">
      <c r="B944" s="2"/>
      <c r="C944" s="2"/>
      <c r="D944" s="2"/>
      <c r="E944" s="2"/>
      <c r="F944" s="2"/>
      <c r="G944" s="2"/>
    </row>
    <row r="945" ht="15.75" customHeight="1">
      <c r="B945" s="2"/>
      <c r="C945" s="2"/>
      <c r="D945" s="2"/>
      <c r="E945" s="2"/>
      <c r="F945" s="2"/>
      <c r="G945" s="2"/>
    </row>
    <row r="946" ht="15.75" customHeight="1">
      <c r="B946" s="2"/>
      <c r="C946" s="2"/>
      <c r="D946" s="2"/>
      <c r="E946" s="2"/>
      <c r="F946" s="2"/>
      <c r="G946" s="2"/>
    </row>
    <row r="947" ht="15.75" customHeight="1">
      <c r="B947" s="2"/>
      <c r="C947" s="2"/>
      <c r="D947" s="2"/>
      <c r="E947" s="2"/>
      <c r="F947" s="2"/>
      <c r="G947" s="2"/>
    </row>
    <row r="948" ht="15.75" customHeight="1">
      <c r="B948" s="2"/>
      <c r="C948" s="2"/>
      <c r="D948" s="2"/>
      <c r="E948" s="2"/>
      <c r="F948" s="2"/>
      <c r="G948" s="2"/>
    </row>
    <row r="949" ht="15.75" customHeight="1">
      <c r="B949" s="2"/>
      <c r="C949" s="2"/>
      <c r="D949" s="2"/>
      <c r="E949" s="2"/>
      <c r="F949" s="2"/>
      <c r="G949" s="2"/>
    </row>
    <row r="950" ht="15.75" customHeight="1">
      <c r="B950" s="2"/>
      <c r="C950" s="2"/>
      <c r="D950" s="2"/>
      <c r="E950" s="2"/>
      <c r="F950" s="2"/>
      <c r="G950" s="2"/>
    </row>
    <row r="951" ht="15.75" customHeight="1">
      <c r="B951" s="2"/>
      <c r="C951" s="2"/>
      <c r="D951" s="2"/>
      <c r="E951" s="2"/>
      <c r="F951" s="2"/>
      <c r="G951" s="2"/>
    </row>
    <row r="952" ht="15.75" customHeight="1">
      <c r="B952" s="2"/>
      <c r="C952" s="2"/>
      <c r="D952" s="2"/>
      <c r="E952" s="2"/>
      <c r="F952" s="2"/>
      <c r="G952" s="2"/>
    </row>
    <row r="953" ht="15.75" customHeight="1">
      <c r="B953" s="2"/>
      <c r="C953" s="2"/>
      <c r="D953" s="2"/>
      <c r="E953" s="2"/>
      <c r="F953" s="2"/>
      <c r="G953" s="2"/>
    </row>
    <row r="954" ht="15.75" customHeight="1">
      <c r="B954" s="2"/>
      <c r="C954" s="2"/>
      <c r="D954" s="2"/>
      <c r="E954" s="2"/>
      <c r="F954" s="2"/>
      <c r="G954" s="2"/>
    </row>
    <row r="955" ht="15.75" customHeight="1">
      <c r="B955" s="2"/>
      <c r="C955" s="2"/>
      <c r="D955" s="2"/>
      <c r="E955" s="2"/>
      <c r="F955" s="2"/>
      <c r="G955" s="2"/>
    </row>
    <row r="956" ht="15.75" customHeight="1">
      <c r="B956" s="2"/>
      <c r="C956" s="2"/>
      <c r="D956" s="2"/>
      <c r="E956" s="2"/>
      <c r="F956" s="2"/>
      <c r="G956" s="2"/>
    </row>
    <row r="957" ht="15.75" customHeight="1">
      <c r="B957" s="2"/>
      <c r="C957" s="2"/>
      <c r="D957" s="2"/>
      <c r="E957" s="2"/>
      <c r="F957" s="2"/>
      <c r="G957" s="2"/>
    </row>
    <row r="958" ht="15.75" customHeight="1">
      <c r="B958" s="2"/>
      <c r="C958" s="2"/>
      <c r="D958" s="2"/>
      <c r="E958" s="2"/>
      <c r="F958" s="2"/>
      <c r="G958" s="2"/>
    </row>
    <row r="959" ht="15.75" customHeight="1">
      <c r="B959" s="2"/>
      <c r="C959" s="2"/>
      <c r="D959" s="2"/>
      <c r="E959" s="2"/>
      <c r="F959" s="2"/>
      <c r="G959" s="2"/>
    </row>
    <row r="960" ht="15.75" customHeight="1">
      <c r="B960" s="2"/>
      <c r="C960" s="2"/>
      <c r="D960" s="2"/>
      <c r="E960" s="2"/>
      <c r="F960" s="2"/>
      <c r="G960" s="2"/>
    </row>
    <row r="961" ht="15.75" customHeight="1">
      <c r="B961" s="2"/>
      <c r="C961" s="2"/>
      <c r="D961" s="2"/>
      <c r="E961" s="2"/>
      <c r="F961" s="2"/>
      <c r="G961" s="2"/>
    </row>
    <row r="962" ht="15.75" customHeight="1">
      <c r="B962" s="2"/>
      <c r="C962" s="2"/>
      <c r="D962" s="2"/>
      <c r="E962" s="2"/>
      <c r="F962" s="2"/>
      <c r="G962" s="2"/>
    </row>
    <row r="963" ht="15.75" customHeight="1">
      <c r="B963" s="2"/>
      <c r="C963" s="2"/>
      <c r="D963" s="2"/>
      <c r="E963" s="2"/>
      <c r="F963" s="2"/>
      <c r="G963" s="2"/>
    </row>
    <row r="964" ht="15.75" customHeight="1">
      <c r="B964" s="2"/>
      <c r="C964" s="2"/>
      <c r="D964" s="2"/>
      <c r="E964" s="2"/>
      <c r="F964" s="2"/>
      <c r="G964" s="2"/>
    </row>
    <row r="965" ht="15.75" customHeight="1">
      <c r="B965" s="2"/>
      <c r="C965" s="2"/>
      <c r="D965" s="2"/>
      <c r="E965" s="2"/>
      <c r="F965" s="2"/>
      <c r="G965" s="2"/>
    </row>
    <row r="966" ht="15.75" customHeight="1">
      <c r="B966" s="2"/>
      <c r="C966" s="2"/>
      <c r="D966" s="2"/>
      <c r="E966" s="2"/>
      <c r="F966" s="2"/>
      <c r="G966" s="2"/>
    </row>
    <row r="967" ht="15.75" customHeight="1">
      <c r="B967" s="2"/>
      <c r="C967" s="2"/>
      <c r="D967" s="2"/>
      <c r="E967" s="2"/>
      <c r="F967" s="2"/>
      <c r="G967" s="2"/>
    </row>
    <row r="968" ht="15.75" customHeight="1">
      <c r="B968" s="2"/>
      <c r="C968" s="2"/>
      <c r="D968" s="2"/>
      <c r="E968" s="2"/>
      <c r="F968" s="2"/>
      <c r="G968" s="2"/>
    </row>
    <row r="969" ht="15.75" customHeight="1">
      <c r="B969" s="2"/>
      <c r="C969" s="2"/>
      <c r="D969" s="2"/>
      <c r="E969" s="2"/>
      <c r="F969" s="2"/>
      <c r="G969" s="2"/>
    </row>
    <row r="970" ht="15.75" customHeight="1">
      <c r="B970" s="2"/>
      <c r="C970" s="2"/>
      <c r="D970" s="2"/>
      <c r="E970" s="2"/>
      <c r="F970" s="2"/>
      <c r="G970" s="2"/>
    </row>
    <row r="971" ht="15.75" customHeight="1">
      <c r="B971" s="2"/>
      <c r="C971" s="2"/>
      <c r="D971" s="2"/>
      <c r="E971" s="2"/>
      <c r="F971" s="2"/>
      <c r="G971" s="2"/>
    </row>
    <row r="972" ht="15.75" customHeight="1">
      <c r="B972" s="2"/>
      <c r="C972" s="2"/>
      <c r="D972" s="2"/>
      <c r="E972" s="2"/>
      <c r="F972" s="2"/>
      <c r="G972" s="2"/>
    </row>
    <row r="973" ht="15.75" customHeight="1">
      <c r="B973" s="2"/>
      <c r="C973" s="2"/>
      <c r="D973" s="2"/>
      <c r="E973" s="2"/>
      <c r="F973" s="2"/>
      <c r="G973" s="2"/>
    </row>
    <row r="974" ht="15.75" customHeight="1">
      <c r="B974" s="2"/>
      <c r="C974" s="2"/>
      <c r="D974" s="2"/>
      <c r="E974" s="2"/>
      <c r="F974" s="2"/>
      <c r="G974" s="2"/>
    </row>
    <row r="975" ht="15.75" customHeight="1">
      <c r="B975" s="2"/>
      <c r="C975" s="2"/>
      <c r="D975" s="2"/>
      <c r="E975" s="2"/>
      <c r="F975" s="2"/>
      <c r="G975" s="2"/>
    </row>
    <row r="976" ht="15.75" customHeight="1">
      <c r="B976" s="2"/>
      <c r="C976" s="2"/>
      <c r="D976" s="2"/>
      <c r="E976" s="2"/>
      <c r="F976" s="2"/>
      <c r="G976" s="2"/>
    </row>
    <row r="977" ht="15.75" customHeight="1">
      <c r="B977" s="2"/>
      <c r="C977" s="2"/>
      <c r="D977" s="2"/>
      <c r="E977" s="2"/>
      <c r="F977" s="2"/>
      <c r="G977" s="2"/>
    </row>
    <row r="978" ht="15.75" customHeight="1">
      <c r="B978" s="2"/>
      <c r="C978" s="2"/>
      <c r="D978" s="2"/>
      <c r="E978" s="2"/>
      <c r="F978" s="2"/>
      <c r="G978" s="2"/>
    </row>
    <row r="979" ht="15.75" customHeight="1">
      <c r="B979" s="2"/>
      <c r="C979" s="2"/>
      <c r="D979" s="2"/>
      <c r="E979" s="2"/>
      <c r="F979" s="2"/>
      <c r="G979" s="2"/>
    </row>
    <row r="980" ht="15.75" customHeight="1">
      <c r="B980" s="2"/>
      <c r="C980" s="2"/>
      <c r="D980" s="2"/>
      <c r="E980" s="2"/>
      <c r="F980" s="2"/>
      <c r="G980" s="2"/>
    </row>
    <row r="981" ht="15.75" customHeight="1">
      <c r="B981" s="2"/>
      <c r="C981" s="2"/>
      <c r="D981" s="2"/>
      <c r="E981" s="2"/>
      <c r="F981" s="2"/>
      <c r="G981" s="2"/>
    </row>
    <row r="982" ht="15.75" customHeight="1">
      <c r="B982" s="2"/>
      <c r="C982" s="2"/>
      <c r="D982" s="2"/>
      <c r="E982" s="2"/>
      <c r="F982" s="2"/>
      <c r="G982" s="2"/>
    </row>
    <row r="983" ht="15.75" customHeight="1">
      <c r="B983" s="2"/>
      <c r="C983" s="2"/>
      <c r="D983" s="2"/>
      <c r="E983" s="2"/>
      <c r="F983" s="2"/>
      <c r="G983" s="2"/>
    </row>
    <row r="984" ht="15.75" customHeight="1">
      <c r="B984" s="2"/>
      <c r="C984" s="2"/>
      <c r="D984" s="2"/>
      <c r="E984" s="2"/>
      <c r="F984" s="2"/>
      <c r="G984" s="2"/>
    </row>
    <row r="985" ht="15.75" customHeight="1">
      <c r="B985" s="2"/>
      <c r="C985" s="2"/>
      <c r="D985" s="2"/>
      <c r="E985" s="2"/>
      <c r="F985" s="2"/>
      <c r="G985" s="2"/>
    </row>
    <row r="986" ht="15.75" customHeight="1">
      <c r="B986" s="2"/>
      <c r="C986" s="2"/>
      <c r="D986" s="2"/>
      <c r="E986" s="2"/>
      <c r="F986" s="2"/>
      <c r="G986" s="2"/>
    </row>
    <row r="987" ht="15.75" customHeight="1">
      <c r="B987" s="2"/>
      <c r="C987" s="2"/>
      <c r="D987" s="2"/>
      <c r="E987" s="2"/>
      <c r="F987" s="2"/>
      <c r="G987" s="2"/>
    </row>
    <row r="988" ht="15.75" customHeight="1">
      <c r="B988" s="2"/>
      <c r="C988" s="2"/>
      <c r="D988" s="2"/>
      <c r="E988" s="2"/>
      <c r="F988" s="2"/>
      <c r="G988" s="2"/>
    </row>
    <row r="989" ht="15.75" customHeight="1">
      <c r="B989" s="2"/>
      <c r="C989" s="2"/>
      <c r="D989" s="2"/>
      <c r="E989" s="2"/>
      <c r="F989" s="2"/>
      <c r="G989" s="2"/>
    </row>
    <row r="990" ht="15.75" customHeight="1">
      <c r="B990" s="2"/>
      <c r="C990" s="2"/>
      <c r="D990" s="2"/>
      <c r="E990" s="2"/>
      <c r="F990" s="2"/>
      <c r="G990" s="2"/>
    </row>
    <row r="991" ht="15.75" customHeight="1">
      <c r="B991" s="2"/>
      <c r="C991" s="2"/>
      <c r="D991" s="2"/>
      <c r="E991" s="2"/>
      <c r="F991" s="2"/>
      <c r="G991" s="2"/>
    </row>
    <row r="992" ht="15.75" customHeight="1">
      <c r="B992" s="2"/>
      <c r="C992" s="2"/>
      <c r="D992" s="2"/>
      <c r="E992" s="2"/>
      <c r="F992" s="2"/>
      <c r="G992" s="2"/>
    </row>
    <row r="993" ht="15.75" customHeight="1">
      <c r="B993" s="2"/>
      <c r="C993" s="2"/>
      <c r="D993" s="2"/>
      <c r="E993" s="2"/>
      <c r="F993" s="2"/>
      <c r="G993" s="2"/>
    </row>
    <row r="994" ht="15.75" customHeight="1">
      <c r="B994" s="2"/>
      <c r="C994" s="2"/>
      <c r="D994" s="2"/>
      <c r="E994" s="2"/>
      <c r="F994" s="2"/>
      <c r="G994" s="2"/>
    </row>
    <row r="995" ht="15.75" customHeight="1">
      <c r="B995" s="2"/>
      <c r="C995" s="2"/>
      <c r="D995" s="2"/>
      <c r="E995" s="2"/>
      <c r="F995" s="2"/>
      <c r="G995" s="2"/>
    </row>
    <row r="996" ht="15.75" customHeight="1">
      <c r="B996" s="2"/>
      <c r="C996" s="2"/>
      <c r="D996" s="2"/>
      <c r="E996" s="2"/>
      <c r="F996" s="2"/>
      <c r="G996" s="2"/>
    </row>
    <row r="997" ht="15.75" customHeight="1">
      <c r="B997" s="2"/>
      <c r="C997" s="2"/>
      <c r="D997" s="2"/>
      <c r="E997" s="2"/>
      <c r="F997" s="2"/>
      <c r="G997" s="2"/>
    </row>
    <row r="998" ht="15.75" customHeight="1">
      <c r="B998" s="2"/>
      <c r="C998" s="2"/>
      <c r="D998" s="2"/>
      <c r="E998" s="2"/>
      <c r="F998" s="2"/>
      <c r="G998" s="2"/>
    </row>
    <row r="999" ht="15.75" customHeight="1">
      <c r="B999" s="2"/>
      <c r="C999" s="2"/>
      <c r="D999" s="2"/>
      <c r="E999" s="2"/>
      <c r="F999" s="2"/>
      <c r="G999" s="2"/>
    </row>
    <row r="1000" ht="15.75" customHeight="1">
      <c r="B1000" s="2"/>
      <c r="C1000" s="2"/>
      <c r="D1000" s="2"/>
      <c r="E1000" s="2"/>
      <c r="F1000" s="2"/>
      <c r="G1000" s="2"/>
    </row>
  </sheetData>
  <mergeCells count="2">
    <mergeCell ref="B3:D3"/>
    <mergeCell ref="E3:G3"/>
  </mergeCells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min="2" max="16" width="13.0"/>
    <col customWidth="1" min="17" max="32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39"/>
      <c r="L1" s="139"/>
      <c r="M1" s="139"/>
      <c r="N1" s="139"/>
      <c r="O1" s="139"/>
      <c r="P1" s="139"/>
    </row>
    <row r="2">
      <c r="A2" s="105" t="s">
        <v>198</v>
      </c>
      <c r="B2" s="2"/>
      <c r="C2" s="2"/>
      <c r="D2" s="2"/>
      <c r="E2" s="2"/>
      <c r="F2" s="2"/>
      <c r="G2" s="2"/>
      <c r="H2" s="2"/>
      <c r="I2" s="2"/>
      <c r="J2" s="2"/>
      <c r="K2" s="139"/>
      <c r="L2" s="139"/>
      <c r="M2" s="139"/>
      <c r="N2" s="139"/>
      <c r="O2" s="139"/>
      <c r="P2" s="139"/>
    </row>
    <row r="3">
      <c r="B3" s="5">
        <v>44440.0</v>
      </c>
      <c r="D3" s="4"/>
      <c r="E3" s="5">
        <v>44470.0</v>
      </c>
      <c r="G3" s="4"/>
      <c r="H3" s="5">
        <v>44501.0</v>
      </c>
      <c r="J3" s="4"/>
      <c r="K3" s="114">
        <v>44531.0</v>
      </c>
      <c r="M3" s="4"/>
      <c r="N3" s="114">
        <v>44562.0</v>
      </c>
      <c r="P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140" t="s">
        <v>2</v>
      </c>
      <c r="L4" s="141" t="s">
        <v>3</v>
      </c>
      <c r="M4" s="123" t="s">
        <v>4</v>
      </c>
      <c r="N4" s="140" t="s">
        <v>2</v>
      </c>
      <c r="O4" s="141" t="s">
        <v>3</v>
      </c>
      <c r="P4" s="123" t="s">
        <v>4</v>
      </c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>
      <c r="A5" s="11" t="s">
        <v>199</v>
      </c>
      <c r="B5" s="15"/>
      <c r="C5" s="16">
        <v>-44.67</v>
      </c>
      <c r="D5" s="14">
        <f t="shared" ref="D5:D24" si="1">SUM(B5:C5)</f>
        <v>-44.67</v>
      </c>
      <c r="E5" s="15"/>
      <c r="F5" s="16"/>
      <c r="G5" s="14">
        <f t="shared" ref="G5:G24" si="2">SUM(D5:F5)</f>
        <v>-44.67</v>
      </c>
      <c r="H5" s="15"/>
      <c r="I5" s="16"/>
      <c r="J5" s="14">
        <f t="shared" ref="J5:J24" si="3">SUM(G5:I5)</f>
        <v>-44.67</v>
      </c>
      <c r="K5" s="124"/>
      <c r="L5" s="68"/>
      <c r="M5" s="125">
        <f t="shared" ref="M5:M24" si="4">SUM(J5:L5)</f>
        <v>-44.67</v>
      </c>
      <c r="N5" s="124"/>
      <c r="O5" s="68"/>
      <c r="P5" s="125">
        <f t="shared" ref="P5:P24" si="5">SUM(M5:O5)</f>
        <v>-44.67</v>
      </c>
    </row>
    <row r="6">
      <c r="A6" s="11" t="s">
        <v>196</v>
      </c>
      <c r="B6" s="12"/>
      <c r="C6" s="16"/>
      <c r="D6" s="14">
        <f t="shared" si="1"/>
        <v>0</v>
      </c>
      <c r="E6" s="12"/>
      <c r="F6" s="16">
        <f>-44.67-44.67</f>
        <v>-89.34</v>
      </c>
      <c r="G6" s="14">
        <f t="shared" si="2"/>
        <v>-89.34</v>
      </c>
      <c r="H6" s="12"/>
      <c r="I6" s="16"/>
      <c r="J6" s="14">
        <f t="shared" si="3"/>
        <v>-89.34</v>
      </c>
      <c r="K6" s="142"/>
      <c r="L6" s="68"/>
      <c r="M6" s="125">
        <f t="shared" si="4"/>
        <v>-89.34</v>
      </c>
      <c r="N6" s="142"/>
      <c r="O6" s="68"/>
      <c r="P6" s="125">
        <f t="shared" si="5"/>
        <v>-89.34</v>
      </c>
    </row>
    <row r="7">
      <c r="A7" s="11" t="s">
        <v>197</v>
      </c>
      <c r="B7" s="12"/>
      <c r="C7" s="16"/>
      <c r="D7" s="14">
        <f t="shared" si="1"/>
        <v>0</v>
      </c>
      <c r="E7" s="12"/>
      <c r="F7" s="16"/>
      <c r="G7" s="14">
        <f t="shared" si="2"/>
        <v>0</v>
      </c>
      <c r="H7" s="12"/>
      <c r="I7" s="16">
        <f>-44.67*2</f>
        <v>-89.34</v>
      </c>
      <c r="J7" s="14">
        <f t="shared" si="3"/>
        <v>-89.34</v>
      </c>
      <c r="K7" s="142"/>
      <c r="L7" s="68"/>
      <c r="M7" s="125">
        <f t="shared" si="4"/>
        <v>-89.34</v>
      </c>
      <c r="N7" s="142"/>
      <c r="O7" s="68"/>
      <c r="P7" s="125">
        <f t="shared" si="5"/>
        <v>-89.34</v>
      </c>
    </row>
    <row r="8">
      <c r="A8" s="11" t="s">
        <v>200</v>
      </c>
      <c r="B8" s="12"/>
      <c r="C8" s="16"/>
      <c r="D8" s="14">
        <f t="shared" si="1"/>
        <v>0</v>
      </c>
      <c r="E8" s="12"/>
      <c r="F8" s="16"/>
      <c r="G8" s="14">
        <f t="shared" si="2"/>
        <v>0</v>
      </c>
      <c r="H8" s="12"/>
      <c r="I8" s="16"/>
      <c r="J8" s="14">
        <f t="shared" si="3"/>
        <v>0</v>
      </c>
      <c r="K8" s="142"/>
      <c r="L8" s="68">
        <f>-46.38*2</f>
        <v>-92.76</v>
      </c>
      <c r="M8" s="125">
        <f t="shared" si="4"/>
        <v>-92.76</v>
      </c>
      <c r="N8" s="142"/>
      <c r="O8" s="68">
        <f>-46.38*2</f>
        <v>-92.76</v>
      </c>
      <c r="P8" s="125">
        <f t="shared" si="5"/>
        <v>-185.52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42"/>
      <c r="L9" s="67"/>
      <c r="M9" s="125">
        <f t="shared" si="4"/>
        <v>0</v>
      </c>
      <c r="N9" s="142"/>
      <c r="O9" s="67"/>
      <c r="P9" s="125">
        <f t="shared" si="5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42"/>
      <c r="L10" s="67"/>
      <c r="M10" s="125">
        <f t="shared" si="4"/>
        <v>0</v>
      </c>
      <c r="N10" s="142"/>
      <c r="O10" s="67"/>
      <c r="P10" s="125">
        <f t="shared" si="5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42"/>
      <c r="L11" s="67"/>
      <c r="M11" s="125">
        <f t="shared" si="4"/>
        <v>0</v>
      </c>
      <c r="N11" s="142"/>
      <c r="O11" s="67"/>
      <c r="P11" s="125">
        <f t="shared" si="5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42"/>
      <c r="L12" s="67"/>
      <c r="M12" s="125">
        <f t="shared" si="4"/>
        <v>0</v>
      </c>
      <c r="N12" s="142"/>
      <c r="O12" s="67"/>
      <c r="P12" s="125">
        <f t="shared" si="5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42"/>
      <c r="L13" s="67"/>
      <c r="M13" s="125">
        <f t="shared" si="4"/>
        <v>0</v>
      </c>
      <c r="N13" s="142"/>
      <c r="O13" s="67"/>
      <c r="P13" s="125">
        <f t="shared" si="5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42"/>
      <c r="L14" s="67"/>
      <c r="M14" s="125">
        <f t="shared" si="4"/>
        <v>0</v>
      </c>
      <c r="N14" s="142"/>
      <c r="O14" s="67"/>
      <c r="P14" s="125">
        <f t="shared" si="5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42"/>
      <c r="L15" s="67"/>
      <c r="M15" s="125">
        <f t="shared" si="4"/>
        <v>0</v>
      </c>
      <c r="N15" s="142"/>
      <c r="O15" s="67"/>
      <c r="P15" s="125">
        <f t="shared" si="5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42"/>
      <c r="L16" s="67"/>
      <c r="M16" s="125">
        <f t="shared" si="4"/>
        <v>0</v>
      </c>
      <c r="N16" s="142"/>
      <c r="O16" s="67"/>
      <c r="P16" s="125">
        <f t="shared" si="5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42"/>
      <c r="L17" s="67"/>
      <c r="M17" s="125">
        <f t="shared" si="4"/>
        <v>0</v>
      </c>
      <c r="N17" s="142"/>
      <c r="O17" s="67"/>
      <c r="P17" s="125">
        <f t="shared" si="5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42"/>
      <c r="L18" s="67"/>
      <c r="M18" s="125">
        <f t="shared" si="4"/>
        <v>0</v>
      </c>
      <c r="N18" s="142"/>
      <c r="O18" s="67"/>
      <c r="P18" s="125">
        <f t="shared" si="5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42"/>
      <c r="L19" s="67"/>
      <c r="M19" s="125">
        <f t="shared" si="4"/>
        <v>0</v>
      </c>
      <c r="N19" s="142"/>
      <c r="O19" s="67"/>
      <c r="P19" s="125">
        <f t="shared" si="5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42"/>
      <c r="L20" s="67"/>
      <c r="M20" s="125">
        <f t="shared" si="4"/>
        <v>0</v>
      </c>
      <c r="N20" s="142"/>
      <c r="O20" s="67"/>
      <c r="P20" s="125">
        <f t="shared" si="5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42"/>
      <c r="L21" s="67"/>
      <c r="M21" s="125">
        <f t="shared" si="4"/>
        <v>0</v>
      </c>
      <c r="N21" s="142"/>
      <c r="O21" s="67"/>
      <c r="P21" s="125">
        <f t="shared" si="5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42"/>
      <c r="L22" s="67"/>
      <c r="M22" s="125">
        <f t="shared" si="4"/>
        <v>0</v>
      </c>
      <c r="N22" s="142"/>
      <c r="O22" s="67"/>
      <c r="P22" s="125">
        <f t="shared" si="5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42"/>
      <c r="L23" s="67"/>
      <c r="M23" s="125">
        <f t="shared" si="4"/>
        <v>0</v>
      </c>
      <c r="N23" s="142"/>
      <c r="O23" s="67"/>
      <c r="P23" s="125">
        <f t="shared" si="5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42"/>
      <c r="L24" s="67"/>
      <c r="M24" s="125">
        <f t="shared" si="4"/>
        <v>0</v>
      </c>
      <c r="N24" s="142"/>
      <c r="O24" s="67"/>
      <c r="P24" s="125">
        <f t="shared" si="5"/>
        <v>0</v>
      </c>
    </row>
    <row r="25" ht="15.75" customHeight="1">
      <c r="A25" s="17" t="s">
        <v>12</v>
      </c>
      <c r="B25" s="13"/>
      <c r="C25" s="13"/>
      <c r="D25" s="20">
        <f>SUM(D5:D24)</f>
        <v>-44.67</v>
      </c>
      <c r="E25" s="13"/>
      <c r="F25" s="13"/>
      <c r="G25" s="20">
        <f>SUM(G5:G24)</f>
        <v>-134.01</v>
      </c>
      <c r="H25" s="13"/>
      <c r="I25" s="13"/>
      <c r="J25" s="20">
        <f>SUM(J5:J24)</f>
        <v>-223.35</v>
      </c>
      <c r="K25" s="67"/>
      <c r="L25" s="67"/>
      <c r="M25" s="136">
        <f>SUM(M5:M24)</f>
        <v>-316.11</v>
      </c>
      <c r="N25" s="67"/>
      <c r="O25" s="67"/>
      <c r="P25" s="136">
        <f>SUM(P5:P24)</f>
        <v>-408.87</v>
      </c>
    </row>
    <row r="26" ht="15.75" customHeight="1">
      <c r="A26" s="17" t="s">
        <v>13</v>
      </c>
      <c r="B26" s="13"/>
      <c r="C26" s="13"/>
      <c r="D26" s="21">
        <v>-44.67</v>
      </c>
      <c r="E26" s="13"/>
      <c r="F26" s="13"/>
      <c r="G26" s="21">
        <v>-134.01</v>
      </c>
      <c r="H26" s="13"/>
      <c r="I26" s="13"/>
      <c r="J26" s="21">
        <v>-223.35</v>
      </c>
      <c r="K26" s="67"/>
      <c r="L26" s="67"/>
      <c r="M26" s="137">
        <v>-316.11</v>
      </c>
      <c r="N26" s="67"/>
      <c r="O26" s="67"/>
      <c r="P26" s="137">
        <v>-316.11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67"/>
      <c r="L27" s="67"/>
      <c r="M27" s="125">
        <f>M25-M26</f>
        <v>0</v>
      </c>
      <c r="N27" s="67"/>
      <c r="O27" s="67"/>
      <c r="P27" s="125">
        <f>P25-P26</f>
        <v>-92.76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67"/>
      <c r="L28" s="67"/>
      <c r="M28" s="67"/>
      <c r="N28" s="67"/>
      <c r="O28" s="67"/>
      <c r="P28" s="67"/>
    </row>
    <row r="29" ht="15.75" customHeight="1">
      <c r="B29" s="16"/>
      <c r="C29" s="13"/>
      <c r="D29" s="110"/>
      <c r="E29" s="16"/>
      <c r="F29" s="13"/>
      <c r="G29" s="110"/>
      <c r="H29" s="16"/>
      <c r="I29" s="13"/>
      <c r="J29" s="110"/>
      <c r="K29" s="68"/>
      <c r="L29" s="67"/>
      <c r="M29" s="143"/>
      <c r="N29" s="68"/>
      <c r="O29" s="67"/>
      <c r="P29" s="143"/>
    </row>
    <row r="30" ht="15.75" customHeight="1">
      <c r="B30" s="16"/>
      <c r="C30" s="13"/>
      <c r="D30" s="13"/>
      <c r="E30" s="16"/>
      <c r="F30" s="13"/>
      <c r="G30" s="13"/>
      <c r="H30" s="16"/>
      <c r="I30" s="13"/>
      <c r="J30" s="13"/>
      <c r="K30" s="68"/>
      <c r="L30" s="67"/>
      <c r="M30" s="67"/>
      <c r="N30" s="68"/>
      <c r="O30" s="67"/>
      <c r="P30" s="67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67"/>
      <c r="L31" s="67"/>
      <c r="M31" s="67"/>
      <c r="N31" s="67"/>
      <c r="O31" s="67"/>
      <c r="P31" s="67"/>
    </row>
    <row r="32" ht="15.75" customHeight="1">
      <c r="B32" s="144" t="s">
        <v>201</v>
      </c>
      <c r="C32" s="144" t="s">
        <v>202</v>
      </c>
      <c r="D32" s="145" t="s">
        <v>203</v>
      </c>
      <c r="E32" s="144" t="s">
        <v>201</v>
      </c>
      <c r="F32" s="144" t="s">
        <v>202</v>
      </c>
      <c r="G32" s="145" t="s">
        <v>203</v>
      </c>
      <c r="H32" s="144" t="s">
        <v>201</v>
      </c>
      <c r="I32" s="144" t="s">
        <v>202</v>
      </c>
      <c r="J32" s="145" t="s">
        <v>203</v>
      </c>
      <c r="K32" s="146" t="s">
        <v>201</v>
      </c>
      <c r="L32" s="146" t="s">
        <v>202</v>
      </c>
      <c r="M32" s="147" t="s">
        <v>203</v>
      </c>
      <c r="N32" s="146" t="s">
        <v>201</v>
      </c>
      <c r="O32" s="146" t="s">
        <v>202</v>
      </c>
      <c r="P32" s="147" t="s">
        <v>203</v>
      </c>
    </row>
    <row r="33" ht="15.75" customHeight="1">
      <c r="A33" s="11" t="s">
        <v>165</v>
      </c>
      <c r="B33" s="148"/>
      <c r="C33" s="149"/>
      <c r="D33" s="150">
        <f t="shared" ref="D33:D42" si="6">C33*B33</f>
        <v>0</v>
      </c>
      <c r="E33" s="148"/>
      <c r="F33" s="149"/>
      <c r="G33" s="150">
        <f t="shared" ref="G33:G41" si="7">F33*E33</f>
        <v>0</v>
      </c>
      <c r="H33" s="148"/>
      <c r="I33" s="149"/>
      <c r="J33" s="150">
        <f t="shared" ref="J33:J41" si="8">I33*H33</f>
        <v>0</v>
      </c>
      <c r="K33" s="151"/>
      <c r="L33" s="152"/>
      <c r="M33" s="153">
        <f t="shared" ref="M33:M41" si="9">L33*K33</f>
        <v>0</v>
      </c>
      <c r="N33" s="151">
        <v>0.0015</v>
      </c>
      <c r="O33" s="152">
        <v>2072.75</v>
      </c>
      <c r="P33" s="153">
        <f t="shared" ref="P33:P44" si="10">O33*N33</f>
        <v>3.109125</v>
      </c>
    </row>
    <row r="34" ht="15.75" customHeight="1">
      <c r="A34" s="11" t="s">
        <v>166</v>
      </c>
      <c r="B34" s="148"/>
      <c r="C34" s="149"/>
      <c r="D34" s="150">
        <f t="shared" si="6"/>
        <v>0</v>
      </c>
      <c r="E34" s="148"/>
      <c r="F34" s="149"/>
      <c r="G34" s="150">
        <f t="shared" si="7"/>
        <v>0</v>
      </c>
      <c r="H34" s="148"/>
      <c r="I34" s="149"/>
      <c r="J34" s="150">
        <f t="shared" si="8"/>
        <v>0</v>
      </c>
      <c r="K34" s="151"/>
      <c r="L34" s="152"/>
      <c r="M34" s="153">
        <f t="shared" si="9"/>
        <v>0</v>
      </c>
      <c r="N34" s="151">
        <v>0.006</v>
      </c>
      <c r="O34" s="152"/>
      <c r="P34" s="153">
        <f t="shared" si="10"/>
        <v>0</v>
      </c>
    </row>
    <row r="35" ht="15.75" customHeight="1">
      <c r="A35" s="11" t="s">
        <v>167</v>
      </c>
      <c r="B35" s="148"/>
      <c r="C35" s="149"/>
      <c r="D35" s="150">
        <f t="shared" si="6"/>
        <v>0</v>
      </c>
      <c r="E35" s="148"/>
      <c r="F35" s="149"/>
      <c r="G35" s="150">
        <f t="shared" si="7"/>
        <v>0</v>
      </c>
      <c r="H35" s="148"/>
      <c r="I35" s="149"/>
      <c r="J35" s="150">
        <f t="shared" si="8"/>
        <v>0</v>
      </c>
      <c r="K35" s="151"/>
      <c r="L35" s="152"/>
      <c r="M35" s="153">
        <f t="shared" si="9"/>
        <v>0</v>
      </c>
      <c r="N35" s="151">
        <v>0.0014</v>
      </c>
      <c r="O35" s="152"/>
      <c r="P35" s="153">
        <f t="shared" si="10"/>
        <v>0</v>
      </c>
    </row>
    <row r="36" ht="15.75" customHeight="1">
      <c r="A36" s="11" t="s">
        <v>169</v>
      </c>
      <c r="B36" s="148"/>
      <c r="C36" s="149"/>
      <c r="D36" s="150">
        <f t="shared" si="6"/>
        <v>0</v>
      </c>
      <c r="E36" s="148"/>
      <c r="F36" s="149"/>
      <c r="G36" s="150">
        <f t="shared" si="7"/>
        <v>0</v>
      </c>
      <c r="H36" s="148"/>
      <c r="I36" s="149"/>
      <c r="J36" s="150">
        <f t="shared" si="8"/>
        <v>0</v>
      </c>
      <c r="K36" s="151"/>
      <c r="L36" s="152"/>
      <c r="M36" s="153">
        <f t="shared" si="9"/>
        <v>0</v>
      </c>
      <c r="N36" s="151">
        <v>0.0032</v>
      </c>
      <c r="O36" s="152"/>
      <c r="P36" s="153">
        <f t="shared" si="10"/>
        <v>0</v>
      </c>
    </row>
    <row r="37" ht="15.75" customHeight="1">
      <c r="A37" s="11" t="s">
        <v>171</v>
      </c>
      <c r="B37" s="148"/>
      <c r="C37" s="149"/>
      <c r="D37" s="150">
        <f t="shared" si="6"/>
        <v>0</v>
      </c>
      <c r="E37" s="148"/>
      <c r="F37" s="149"/>
      <c r="G37" s="150">
        <f t="shared" si="7"/>
        <v>0</v>
      </c>
      <c r="H37" s="148"/>
      <c r="I37" s="149"/>
      <c r="J37" s="150">
        <f t="shared" si="8"/>
        <v>0</v>
      </c>
      <c r="K37" s="151"/>
      <c r="L37" s="152"/>
      <c r="M37" s="153">
        <f t="shared" si="9"/>
        <v>0</v>
      </c>
      <c r="N37" s="151">
        <v>0.0015</v>
      </c>
      <c r="O37" s="152">
        <v>2687.46</v>
      </c>
      <c r="P37" s="153">
        <f t="shared" si="10"/>
        <v>4.03119</v>
      </c>
    </row>
    <row r="38" ht="15.75" customHeight="1">
      <c r="A38" s="11" t="s">
        <v>174</v>
      </c>
      <c r="B38" s="148"/>
      <c r="C38" s="149"/>
      <c r="D38" s="150">
        <f t="shared" si="6"/>
        <v>0</v>
      </c>
      <c r="E38" s="148"/>
      <c r="F38" s="149"/>
      <c r="G38" s="150">
        <f t="shared" si="7"/>
        <v>0</v>
      </c>
      <c r="H38" s="148"/>
      <c r="I38" s="149"/>
      <c r="J38" s="150">
        <f t="shared" si="8"/>
        <v>0</v>
      </c>
      <c r="K38" s="151"/>
      <c r="L38" s="152"/>
      <c r="M38" s="153">
        <f t="shared" si="9"/>
        <v>0</v>
      </c>
      <c r="N38" s="151">
        <v>0.0045</v>
      </c>
      <c r="O38" s="152">
        <v>2174.17</v>
      </c>
      <c r="P38" s="153">
        <f t="shared" si="10"/>
        <v>9.783765</v>
      </c>
    </row>
    <row r="39" ht="15.75" customHeight="1">
      <c r="A39" s="11" t="s">
        <v>176</v>
      </c>
      <c r="B39" s="148">
        <v>0.0093</v>
      </c>
      <c r="C39" s="149">
        <v>3333.34</v>
      </c>
      <c r="D39" s="150">
        <f t="shared" si="6"/>
        <v>31.000062</v>
      </c>
      <c r="E39" s="148">
        <v>0.0093</v>
      </c>
      <c r="F39" s="149">
        <f>3333.34*2</f>
        <v>6666.68</v>
      </c>
      <c r="G39" s="150">
        <f t="shared" si="7"/>
        <v>62.000124</v>
      </c>
      <c r="H39" s="148">
        <v>0.0093</v>
      </c>
      <c r="I39" s="149">
        <f>3333.34*2</f>
        <v>6666.68</v>
      </c>
      <c r="J39" s="150">
        <f t="shared" si="8"/>
        <v>62.000124</v>
      </c>
      <c r="K39" s="151">
        <v>0.0093</v>
      </c>
      <c r="L39" s="152">
        <f>3333.34*2</f>
        <v>6666.68</v>
      </c>
      <c r="M39" s="153">
        <f t="shared" si="9"/>
        <v>62.000124</v>
      </c>
      <c r="N39" s="151">
        <v>0.0093</v>
      </c>
      <c r="O39" s="152">
        <f>3333.34</f>
        <v>3333.34</v>
      </c>
      <c r="P39" s="153">
        <f t="shared" si="10"/>
        <v>31.000062</v>
      </c>
    </row>
    <row r="40" ht="15.75" customHeight="1">
      <c r="A40" s="11" t="s">
        <v>177</v>
      </c>
      <c r="B40" s="148"/>
      <c r="C40" s="149"/>
      <c r="D40" s="150">
        <f t="shared" si="6"/>
        <v>0</v>
      </c>
      <c r="E40" s="148"/>
      <c r="F40" s="149"/>
      <c r="G40" s="150">
        <f t="shared" si="7"/>
        <v>0</v>
      </c>
      <c r="H40" s="148"/>
      <c r="I40" s="149"/>
      <c r="J40" s="150">
        <f t="shared" si="8"/>
        <v>0</v>
      </c>
      <c r="K40" s="151"/>
      <c r="L40" s="152"/>
      <c r="M40" s="153">
        <f t="shared" si="9"/>
        <v>0</v>
      </c>
      <c r="N40" s="151">
        <v>0.0014</v>
      </c>
      <c r="O40" s="152">
        <v>2197.65</v>
      </c>
      <c r="P40" s="153">
        <f t="shared" si="10"/>
        <v>3.07671</v>
      </c>
    </row>
    <row r="41" ht="15.75" customHeight="1">
      <c r="A41" s="11" t="s">
        <v>204</v>
      </c>
      <c r="B41" s="148"/>
      <c r="C41" s="149"/>
      <c r="D41" s="150">
        <f t="shared" si="6"/>
        <v>0</v>
      </c>
      <c r="E41" s="148"/>
      <c r="F41" s="149"/>
      <c r="G41" s="150">
        <f t="shared" si="7"/>
        <v>0</v>
      </c>
      <c r="H41" s="148"/>
      <c r="I41" s="149"/>
      <c r="J41" s="150">
        <f t="shared" si="8"/>
        <v>0</v>
      </c>
      <c r="K41" s="151"/>
      <c r="L41" s="152"/>
      <c r="M41" s="153">
        <f t="shared" si="9"/>
        <v>0</v>
      </c>
      <c r="N41" s="151">
        <v>0.0032</v>
      </c>
      <c r="O41" s="152">
        <v>2551.5</v>
      </c>
      <c r="P41" s="153">
        <f t="shared" si="10"/>
        <v>8.1648</v>
      </c>
    </row>
    <row r="42" ht="15.75" customHeight="1">
      <c r="A42" s="11" t="s">
        <v>180</v>
      </c>
      <c r="B42" s="148">
        <v>0.0041</v>
      </c>
      <c r="C42" s="149">
        <v>3333.34</v>
      </c>
      <c r="D42" s="150">
        <f t="shared" si="6"/>
        <v>13.666694</v>
      </c>
      <c r="E42" s="148">
        <v>0.0041</v>
      </c>
      <c r="F42" s="149">
        <f>3333.34*2</f>
        <v>6666.68</v>
      </c>
      <c r="G42" s="150">
        <f>F42*E42+0.01</f>
        <v>27.343388</v>
      </c>
      <c r="H42" s="148">
        <v>0.0041</v>
      </c>
      <c r="I42" s="149">
        <f>3333.34*2</f>
        <v>6666.68</v>
      </c>
      <c r="J42" s="150">
        <f>I42*H42+0.01</f>
        <v>27.343388</v>
      </c>
      <c r="K42" s="151">
        <v>0.0041</v>
      </c>
      <c r="L42" s="152">
        <f>3750*2</f>
        <v>7500</v>
      </c>
      <c r="M42" s="153">
        <f>L42*K42+0.01</f>
        <v>30.76</v>
      </c>
      <c r="N42" s="154">
        <v>0.0041</v>
      </c>
      <c r="O42" s="152">
        <v>3750.0</v>
      </c>
      <c r="P42" s="153">
        <f t="shared" si="10"/>
        <v>15.375</v>
      </c>
    </row>
    <row r="43" ht="15.75" customHeight="1">
      <c r="A43" s="11"/>
      <c r="B43" s="148"/>
      <c r="C43" s="149"/>
      <c r="D43" s="150"/>
      <c r="E43" s="148"/>
      <c r="F43" s="149"/>
      <c r="G43" s="150"/>
      <c r="H43" s="148"/>
      <c r="I43" s="149"/>
      <c r="J43" s="150"/>
      <c r="K43" s="151"/>
      <c r="L43" s="152"/>
      <c r="M43" s="153"/>
      <c r="N43" s="151">
        <v>0.0032</v>
      </c>
      <c r="O43" s="152">
        <v>3750.0</v>
      </c>
      <c r="P43" s="153">
        <f t="shared" si="10"/>
        <v>12</v>
      </c>
    </row>
    <row r="44" ht="15.75" customHeight="1">
      <c r="A44" s="11" t="s">
        <v>181</v>
      </c>
      <c r="B44" s="148"/>
      <c r="C44" s="149"/>
      <c r="D44" s="150">
        <f>C44*B44</f>
        <v>0</v>
      </c>
      <c r="E44" s="148"/>
      <c r="F44" s="149"/>
      <c r="G44" s="150">
        <f>F44*E44</f>
        <v>0</v>
      </c>
      <c r="H44" s="148"/>
      <c r="I44" s="149"/>
      <c r="J44" s="150">
        <f>I44*H44</f>
        <v>0</v>
      </c>
      <c r="K44" s="151"/>
      <c r="L44" s="152"/>
      <c r="M44" s="153">
        <f>L44*K44</f>
        <v>0</v>
      </c>
      <c r="N44" s="151">
        <v>7.0E-4</v>
      </c>
      <c r="O44" s="152"/>
      <c r="P44" s="153">
        <f t="shared" si="10"/>
        <v>0</v>
      </c>
    </row>
    <row r="45" ht="15.75" customHeight="1">
      <c r="B45" s="155"/>
      <c r="C45" s="156"/>
      <c r="D45" s="157">
        <f>sum(D33:D44)</f>
        <v>44.666756</v>
      </c>
      <c r="E45" s="13"/>
      <c r="F45" s="13"/>
      <c r="G45" s="157">
        <f>sum(G33:G44)</f>
        <v>89.343512</v>
      </c>
      <c r="H45" s="13"/>
      <c r="I45" s="13"/>
      <c r="J45" s="157">
        <f>sum(J33:J44)</f>
        <v>89.343512</v>
      </c>
      <c r="K45" s="67"/>
      <c r="L45" s="67"/>
      <c r="M45" s="157">
        <f>sum(M33:M44)</f>
        <v>92.760124</v>
      </c>
      <c r="N45" s="67"/>
      <c r="O45" s="67"/>
      <c r="P45" s="157">
        <f>sum(P33:P44)</f>
        <v>86.540652</v>
      </c>
    </row>
    <row r="46" ht="15.75" customHeight="1">
      <c r="B46" s="155"/>
      <c r="C46" s="156"/>
      <c r="D46" s="150"/>
      <c r="E46" s="13"/>
      <c r="F46" s="13"/>
      <c r="G46" s="14"/>
      <c r="H46" s="13"/>
      <c r="I46" s="13"/>
      <c r="J46" s="14"/>
      <c r="K46" s="67"/>
      <c r="L46" s="67"/>
      <c r="M46" s="125"/>
      <c r="N46" s="67"/>
      <c r="O46" s="67"/>
      <c r="P46" s="125"/>
    </row>
    <row r="47" ht="15.75" customHeight="1">
      <c r="B47" s="155"/>
      <c r="C47" s="156"/>
      <c r="D47" s="150"/>
      <c r="E47" s="13"/>
      <c r="F47" s="13"/>
      <c r="G47" s="14"/>
      <c r="H47" s="13"/>
      <c r="I47" s="13"/>
      <c r="J47" s="14"/>
      <c r="K47" s="67"/>
      <c r="L47" s="67"/>
      <c r="M47" s="125"/>
      <c r="N47" s="67"/>
      <c r="O47" s="67"/>
      <c r="P47" s="125"/>
    </row>
    <row r="48" ht="15.75" customHeight="1">
      <c r="B48" s="155"/>
      <c r="C48" s="156"/>
      <c r="D48" s="150"/>
      <c r="E48" s="13"/>
      <c r="F48" s="13"/>
      <c r="G48" s="14"/>
      <c r="H48" s="13"/>
      <c r="I48" s="13"/>
      <c r="J48" s="14"/>
      <c r="K48" s="67"/>
      <c r="L48" s="67"/>
      <c r="M48" s="125"/>
      <c r="N48" s="67"/>
      <c r="O48" s="67"/>
      <c r="P48" s="125"/>
    </row>
    <row r="49" ht="15.75" customHeight="1">
      <c r="B49" s="155"/>
      <c r="C49" s="156"/>
      <c r="D49" s="156"/>
      <c r="E49" s="13"/>
      <c r="F49" s="13"/>
      <c r="G49" s="13"/>
      <c r="H49" s="13"/>
      <c r="I49" s="13"/>
      <c r="J49" s="13"/>
      <c r="K49" s="67"/>
      <c r="L49" s="67"/>
      <c r="M49" s="67"/>
      <c r="N49" s="67"/>
      <c r="O49" s="67"/>
      <c r="P49" s="67"/>
    </row>
    <row r="50" ht="15.75" customHeight="1">
      <c r="B50" s="155"/>
      <c r="C50" s="156"/>
      <c r="D50" s="156"/>
      <c r="E50" s="13"/>
      <c r="F50" s="13"/>
      <c r="G50" s="13"/>
      <c r="H50" s="13"/>
      <c r="I50" s="13"/>
      <c r="J50" s="13"/>
      <c r="K50" s="67"/>
      <c r="L50" s="67"/>
      <c r="M50" s="67"/>
      <c r="N50" s="67"/>
      <c r="O50" s="67"/>
      <c r="P50" s="67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67"/>
      <c r="L51" s="67"/>
      <c r="M51" s="67"/>
      <c r="N51" s="67"/>
      <c r="O51" s="67"/>
      <c r="P51" s="67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67"/>
      <c r="L52" s="67"/>
      <c r="M52" s="67"/>
      <c r="N52" s="67"/>
      <c r="O52" s="67"/>
      <c r="P52" s="67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67"/>
      <c r="L53" s="67"/>
      <c r="M53" s="67"/>
      <c r="N53" s="67"/>
      <c r="O53" s="67"/>
      <c r="P53" s="67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67"/>
      <c r="L54" s="67"/>
      <c r="M54" s="67"/>
      <c r="N54" s="67"/>
      <c r="O54" s="67"/>
      <c r="P54" s="67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67"/>
      <c r="L55" s="67"/>
      <c r="M55" s="67"/>
      <c r="N55" s="67"/>
      <c r="O55" s="67"/>
      <c r="P55" s="67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67"/>
      <c r="L56" s="67"/>
      <c r="M56" s="67"/>
      <c r="N56" s="67"/>
      <c r="O56" s="67"/>
      <c r="P56" s="67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67"/>
      <c r="L57" s="67"/>
      <c r="M57" s="67"/>
      <c r="N57" s="67"/>
      <c r="O57" s="67"/>
      <c r="P57" s="67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67"/>
      <c r="L58" s="67"/>
      <c r="M58" s="67"/>
      <c r="N58" s="67"/>
      <c r="O58" s="67"/>
      <c r="P58" s="67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67"/>
      <c r="L59" s="67"/>
      <c r="M59" s="67"/>
      <c r="N59" s="67"/>
      <c r="O59" s="67"/>
      <c r="P59" s="67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67"/>
      <c r="L60" s="67"/>
      <c r="M60" s="67"/>
      <c r="N60" s="67"/>
      <c r="O60" s="67"/>
      <c r="P60" s="67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67"/>
      <c r="L61" s="67"/>
      <c r="M61" s="67"/>
      <c r="N61" s="67"/>
      <c r="O61" s="67"/>
      <c r="P61" s="67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67"/>
      <c r="L62" s="67"/>
      <c r="M62" s="67"/>
      <c r="N62" s="67"/>
      <c r="O62" s="67"/>
      <c r="P62" s="67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67"/>
      <c r="L63" s="67"/>
      <c r="M63" s="67"/>
      <c r="N63" s="67"/>
      <c r="O63" s="67"/>
      <c r="P63" s="67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67"/>
      <c r="L64" s="67"/>
      <c r="M64" s="67"/>
      <c r="N64" s="67"/>
      <c r="O64" s="67"/>
      <c r="P64" s="67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67"/>
      <c r="L65" s="67"/>
      <c r="M65" s="67"/>
      <c r="N65" s="67"/>
      <c r="O65" s="67"/>
      <c r="P65" s="67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67"/>
      <c r="L66" s="67"/>
      <c r="M66" s="67"/>
      <c r="N66" s="67"/>
      <c r="O66" s="67"/>
      <c r="P66" s="67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67"/>
      <c r="L67" s="67"/>
      <c r="M67" s="67"/>
      <c r="N67" s="67"/>
      <c r="O67" s="67"/>
      <c r="P67" s="67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67"/>
      <c r="L68" s="67"/>
      <c r="M68" s="67"/>
      <c r="N68" s="67"/>
      <c r="O68" s="67"/>
      <c r="P68" s="67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67"/>
      <c r="L69" s="67"/>
      <c r="M69" s="67"/>
      <c r="N69" s="67"/>
      <c r="O69" s="67"/>
      <c r="P69" s="67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67"/>
      <c r="L70" s="67"/>
      <c r="M70" s="67"/>
      <c r="N70" s="67"/>
      <c r="O70" s="67"/>
      <c r="P70" s="67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67"/>
      <c r="L71" s="67"/>
      <c r="M71" s="67"/>
      <c r="N71" s="67"/>
      <c r="O71" s="67"/>
      <c r="P71" s="67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67"/>
      <c r="L72" s="67"/>
      <c r="M72" s="67"/>
      <c r="N72" s="67"/>
      <c r="O72" s="67"/>
      <c r="P72" s="67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67"/>
      <c r="L73" s="67"/>
      <c r="M73" s="67"/>
      <c r="N73" s="67"/>
      <c r="O73" s="67"/>
      <c r="P73" s="67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67"/>
      <c r="L74" s="67"/>
      <c r="M74" s="67"/>
      <c r="N74" s="67"/>
      <c r="O74" s="67"/>
      <c r="P74" s="67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67"/>
      <c r="L75" s="67"/>
      <c r="M75" s="67"/>
      <c r="N75" s="67"/>
      <c r="O75" s="67"/>
      <c r="P75" s="67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67"/>
      <c r="L76" s="67"/>
      <c r="M76" s="67"/>
      <c r="N76" s="67"/>
      <c r="O76" s="67"/>
      <c r="P76" s="67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67"/>
      <c r="L77" s="67"/>
      <c r="M77" s="67"/>
      <c r="N77" s="67"/>
      <c r="O77" s="67"/>
      <c r="P77" s="67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67"/>
      <c r="L78" s="67"/>
      <c r="M78" s="67"/>
      <c r="N78" s="67"/>
      <c r="O78" s="67"/>
      <c r="P78" s="67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67"/>
      <c r="L79" s="67"/>
      <c r="M79" s="67"/>
      <c r="N79" s="67"/>
      <c r="O79" s="67"/>
      <c r="P79" s="67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67"/>
      <c r="L80" s="67"/>
      <c r="M80" s="67"/>
      <c r="N80" s="67"/>
      <c r="O80" s="67"/>
      <c r="P80" s="67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67"/>
      <c r="L81" s="67"/>
      <c r="M81" s="67"/>
      <c r="N81" s="67"/>
      <c r="O81" s="67"/>
      <c r="P81" s="67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67"/>
      <c r="L82" s="67"/>
      <c r="M82" s="67"/>
      <c r="N82" s="67"/>
      <c r="O82" s="67"/>
      <c r="P82" s="67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67"/>
      <c r="L83" s="67"/>
      <c r="M83" s="67"/>
      <c r="N83" s="67"/>
      <c r="O83" s="67"/>
      <c r="P83" s="67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67"/>
      <c r="L84" s="67"/>
      <c r="M84" s="67"/>
      <c r="N84" s="67"/>
      <c r="O84" s="67"/>
      <c r="P84" s="67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67"/>
      <c r="L85" s="67"/>
      <c r="M85" s="67"/>
      <c r="N85" s="67"/>
      <c r="O85" s="67"/>
      <c r="P85" s="67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67"/>
      <c r="L86" s="67"/>
      <c r="M86" s="67"/>
      <c r="N86" s="67"/>
      <c r="O86" s="67"/>
      <c r="P86" s="67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67"/>
      <c r="L87" s="67"/>
      <c r="M87" s="67"/>
      <c r="N87" s="67"/>
      <c r="O87" s="67"/>
      <c r="P87" s="67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67"/>
      <c r="L88" s="67"/>
      <c r="M88" s="67"/>
      <c r="N88" s="67"/>
      <c r="O88" s="67"/>
      <c r="P88" s="67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67"/>
      <c r="L89" s="67"/>
      <c r="M89" s="67"/>
      <c r="N89" s="67"/>
      <c r="O89" s="67"/>
      <c r="P89" s="67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67"/>
      <c r="L90" s="67"/>
      <c r="M90" s="67"/>
      <c r="N90" s="67"/>
      <c r="O90" s="67"/>
      <c r="P90" s="67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67"/>
      <c r="L91" s="67"/>
      <c r="M91" s="67"/>
      <c r="N91" s="67"/>
      <c r="O91" s="67"/>
      <c r="P91" s="67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67"/>
      <c r="L92" s="67"/>
      <c r="M92" s="67"/>
      <c r="N92" s="67"/>
      <c r="O92" s="67"/>
      <c r="P92" s="67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67"/>
      <c r="L93" s="67"/>
      <c r="M93" s="67"/>
      <c r="N93" s="67"/>
      <c r="O93" s="67"/>
      <c r="P93" s="67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67"/>
      <c r="L94" s="67"/>
      <c r="M94" s="67"/>
      <c r="N94" s="67"/>
      <c r="O94" s="67"/>
      <c r="P94" s="67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67"/>
      <c r="L95" s="67"/>
      <c r="M95" s="67"/>
      <c r="N95" s="67"/>
      <c r="O95" s="67"/>
      <c r="P95" s="67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67"/>
      <c r="L96" s="67"/>
      <c r="M96" s="67"/>
      <c r="N96" s="67"/>
      <c r="O96" s="67"/>
      <c r="P96" s="67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67"/>
      <c r="L97" s="67"/>
      <c r="M97" s="67"/>
      <c r="N97" s="67"/>
      <c r="O97" s="67"/>
      <c r="P97" s="67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67"/>
      <c r="L98" s="67"/>
      <c r="M98" s="67"/>
      <c r="N98" s="67"/>
      <c r="O98" s="67"/>
      <c r="P98" s="67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67"/>
      <c r="L99" s="67"/>
      <c r="M99" s="67"/>
      <c r="N99" s="67"/>
      <c r="O99" s="67"/>
      <c r="P99" s="67"/>
    </row>
    <row r="100" ht="15.75" customHeight="1">
      <c r="B100" s="13"/>
      <c r="C100" s="13"/>
      <c r="D100" s="13"/>
      <c r="E100" s="13"/>
      <c r="F100" s="13"/>
      <c r="G100" s="13"/>
      <c r="H100" s="13"/>
      <c r="I100" s="13"/>
      <c r="J100" s="13"/>
      <c r="K100" s="67"/>
      <c r="L100" s="67"/>
      <c r="M100" s="67"/>
      <c r="N100" s="67"/>
      <c r="O100" s="67"/>
      <c r="P100" s="67"/>
    </row>
    <row r="101" ht="15.75" customHeight="1">
      <c r="B101" s="13"/>
      <c r="C101" s="13"/>
      <c r="D101" s="13"/>
      <c r="E101" s="13"/>
      <c r="F101" s="13"/>
      <c r="G101" s="13"/>
      <c r="H101" s="13"/>
      <c r="I101" s="13"/>
      <c r="J101" s="13"/>
      <c r="K101" s="67"/>
      <c r="L101" s="67"/>
      <c r="M101" s="67"/>
      <c r="N101" s="67"/>
      <c r="O101" s="67"/>
      <c r="P101" s="67"/>
    </row>
    <row r="102" ht="15.75" customHeight="1">
      <c r="B102" s="13"/>
      <c r="C102" s="13"/>
      <c r="D102" s="13"/>
      <c r="E102" s="13"/>
      <c r="F102" s="13"/>
      <c r="G102" s="13"/>
      <c r="H102" s="13"/>
      <c r="I102" s="13"/>
      <c r="J102" s="13"/>
      <c r="K102" s="67"/>
      <c r="L102" s="67"/>
      <c r="M102" s="67"/>
      <c r="N102" s="67"/>
      <c r="O102" s="67"/>
      <c r="P102" s="67"/>
    </row>
    <row r="103" ht="15.75" customHeight="1">
      <c r="B103" s="13"/>
      <c r="C103" s="13"/>
      <c r="D103" s="13"/>
      <c r="E103" s="13"/>
      <c r="F103" s="13"/>
      <c r="G103" s="13"/>
      <c r="H103" s="13"/>
      <c r="I103" s="13"/>
      <c r="J103" s="13"/>
      <c r="K103" s="67"/>
      <c r="L103" s="67"/>
      <c r="M103" s="67"/>
      <c r="N103" s="67"/>
      <c r="O103" s="67"/>
      <c r="P103" s="67"/>
    </row>
    <row r="104" ht="15.75" customHeight="1">
      <c r="B104" s="13"/>
      <c r="C104" s="13"/>
      <c r="D104" s="13"/>
      <c r="E104" s="13"/>
      <c r="F104" s="13"/>
      <c r="G104" s="13"/>
      <c r="H104" s="13"/>
      <c r="I104" s="13"/>
      <c r="J104" s="13"/>
      <c r="K104" s="67"/>
      <c r="L104" s="67"/>
      <c r="M104" s="67"/>
      <c r="N104" s="67"/>
      <c r="O104" s="67"/>
      <c r="P104" s="67"/>
    </row>
    <row r="105" ht="15.75" customHeight="1">
      <c r="B105" s="13"/>
      <c r="C105" s="13"/>
      <c r="D105" s="13"/>
      <c r="E105" s="13"/>
      <c r="F105" s="13"/>
      <c r="G105" s="13"/>
      <c r="H105" s="13"/>
      <c r="I105" s="13"/>
      <c r="J105" s="13"/>
      <c r="K105" s="67"/>
      <c r="L105" s="67"/>
      <c r="M105" s="67"/>
      <c r="N105" s="67"/>
      <c r="O105" s="67"/>
      <c r="P105" s="67"/>
    </row>
    <row r="106" ht="15.75" customHeight="1">
      <c r="B106" s="13"/>
      <c r="C106" s="13"/>
      <c r="D106" s="13"/>
      <c r="E106" s="13"/>
      <c r="F106" s="13"/>
      <c r="G106" s="13"/>
      <c r="H106" s="13"/>
      <c r="I106" s="13"/>
      <c r="J106" s="13"/>
      <c r="K106" s="67"/>
      <c r="L106" s="67"/>
      <c r="M106" s="67"/>
      <c r="N106" s="67"/>
      <c r="O106" s="67"/>
      <c r="P106" s="67"/>
    </row>
    <row r="107" ht="15.75" customHeight="1">
      <c r="B107" s="13"/>
      <c r="C107" s="13"/>
      <c r="D107" s="13"/>
      <c r="E107" s="13"/>
      <c r="F107" s="13"/>
      <c r="G107" s="13"/>
      <c r="H107" s="13"/>
      <c r="I107" s="13"/>
      <c r="J107" s="13"/>
      <c r="K107" s="67"/>
      <c r="L107" s="67"/>
      <c r="M107" s="67"/>
      <c r="N107" s="67"/>
      <c r="O107" s="67"/>
      <c r="P107" s="67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139"/>
      <c r="L108" s="139"/>
      <c r="M108" s="139"/>
      <c r="N108" s="139"/>
      <c r="O108" s="139"/>
      <c r="P108" s="139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139"/>
      <c r="L109" s="139"/>
      <c r="M109" s="139"/>
      <c r="N109" s="139"/>
      <c r="O109" s="139"/>
      <c r="P109" s="139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139"/>
      <c r="L110" s="139"/>
      <c r="M110" s="139"/>
      <c r="N110" s="139"/>
      <c r="O110" s="139"/>
      <c r="P110" s="139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139"/>
      <c r="L111" s="139"/>
      <c r="M111" s="139"/>
      <c r="N111" s="139"/>
      <c r="O111" s="139"/>
      <c r="P111" s="139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139"/>
      <c r="L112" s="139"/>
      <c r="M112" s="139"/>
      <c r="N112" s="139"/>
      <c r="O112" s="139"/>
      <c r="P112" s="139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139"/>
      <c r="L113" s="139"/>
      <c r="M113" s="139"/>
      <c r="N113" s="139"/>
      <c r="O113" s="139"/>
      <c r="P113" s="139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139"/>
      <c r="L114" s="139"/>
      <c r="M114" s="139"/>
      <c r="N114" s="139"/>
      <c r="O114" s="139"/>
      <c r="P114" s="139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139"/>
      <c r="L115" s="139"/>
      <c r="M115" s="139"/>
      <c r="N115" s="139"/>
      <c r="O115" s="139"/>
      <c r="P115" s="139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139"/>
      <c r="L116" s="139"/>
      <c r="M116" s="139"/>
      <c r="N116" s="139"/>
      <c r="O116" s="139"/>
      <c r="P116" s="139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139"/>
      <c r="L117" s="139"/>
      <c r="M117" s="139"/>
      <c r="N117" s="139"/>
      <c r="O117" s="139"/>
      <c r="P117" s="139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139"/>
      <c r="L118" s="139"/>
      <c r="M118" s="139"/>
      <c r="N118" s="139"/>
      <c r="O118" s="139"/>
      <c r="P118" s="139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139"/>
      <c r="L119" s="139"/>
      <c r="M119" s="139"/>
      <c r="N119" s="139"/>
      <c r="O119" s="139"/>
      <c r="P119" s="139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139"/>
      <c r="L120" s="139"/>
      <c r="M120" s="139"/>
      <c r="N120" s="139"/>
      <c r="O120" s="139"/>
      <c r="P120" s="139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139"/>
      <c r="L121" s="139"/>
      <c r="M121" s="139"/>
      <c r="N121" s="139"/>
      <c r="O121" s="139"/>
      <c r="P121" s="139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139"/>
      <c r="L122" s="139"/>
      <c r="M122" s="139"/>
      <c r="N122" s="139"/>
      <c r="O122" s="139"/>
      <c r="P122" s="139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139"/>
      <c r="L123" s="139"/>
      <c r="M123" s="139"/>
      <c r="N123" s="139"/>
      <c r="O123" s="139"/>
      <c r="P123" s="139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139"/>
      <c r="L124" s="139"/>
      <c r="M124" s="139"/>
      <c r="N124" s="139"/>
      <c r="O124" s="139"/>
      <c r="P124" s="139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139"/>
      <c r="L125" s="139"/>
      <c r="M125" s="139"/>
      <c r="N125" s="139"/>
      <c r="O125" s="139"/>
      <c r="P125" s="139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139"/>
      <c r="L126" s="139"/>
      <c r="M126" s="139"/>
      <c r="N126" s="139"/>
      <c r="O126" s="139"/>
      <c r="P126" s="139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139"/>
      <c r="L127" s="139"/>
      <c r="M127" s="139"/>
      <c r="N127" s="139"/>
      <c r="O127" s="139"/>
      <c r="P127" s="139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139"/>
      <c r="L128" s="139"/>
      <c r="M128" s="139"/>
      <c r="N128" s="139"/>
      <c r="O128" s="139"/>
      <c r="P128" s="139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139"/>
      <c r="L129" s="139"/>
      <c r="M129" s="139"/>
      <c r="N129" s="139"/>
      <c r="O129" s="139"/>
      <c r="P129" s="139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139"/>
      <c r="L130" s="139"/>
      <c r="M130" s="139"/>
      <c r="N130" s="139"/>
      <c r="O130" s="139"/>
      <c r="P130" s="139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139"/>
      <c r="L131" s="139"/>
      <c r="M131" s="139"/>
      <c r="N131" s="139"/>
      <c r="O131" s="139"/>
      <c r="P131" s="139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139"/>
      <c r="L132" s="139"/>
      <c r="M132" s="139"/>
      <c r="N132" s="139"/>
      <c r="O132" s="139"/>
      <c r="P132" s="139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139"/>
      <c r="L133" s="139"/>
      <c r="M133" s="139"/>
      <c r="N133" s="139"/>
      <c r="O133" s="139"/>
      <c r="P133" s="139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139"/>
      <c r="L134" s="139"/>
      <c r="M134" s="139"/>
      <c r="N134" s="139"/>
      <c r="O134" s="139"/>
      <c r="P134" s="139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139"/>
      <c r="L135" s="139"/>
      <c r="M135" s="139"/>
      <c r="N135" s="139"/>
      <c r="O135" s="139"/>
      <c r="P135" s="139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139"/>
      <c r="L136" s="139"/>
      <c r="M136" s="139"/>
      <c r="N136" s="139"/>
      <c r="O136" s="139"/>
      <c r="P136" s="139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139"/>
      <c r="L137" s="139"/>
      <c r="M137" s="139"/>
      <c r="N137" s="139"/>
      <c r="O137" s="139"/>
      <c r="P137" s="139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139"/>
      <c r="L138" s="139"/>
      <c r="M138" s="139"/>
      <c r="N138" s="139"/>
      <c r="O138" s="139"/>
      <c r="P138" s="139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139"/>
      <c r="L139" s="139"/>
      <c r="M139" s="139"/>
      <c r="N139" s="139"/>
      <c r="O139" s="139"/>
      <c r="P139" s="139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139"/>
      <c r="L140" s="139"/>
      <c r="M140" s="139"/>
      <c r="N140" s="139"/>
      <c r="O140" s="139"/>
      <c r="P140" s="139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139"/>
      <c r="L141" s="139"/>
      <c r="M141" s="139"/>
      <c r="N141" s="139"/>
      <c r="O141" s="139"/>
      <c r="P141" s="139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139"/>
      <c r="L142" s="139"/>
      <c r="M142" s="139"/>
      <c r="N142" s="139"/>
      <c r="O142" s="139"/>
      <c r="P142" s="139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139"/>
      <c r="L143" s="139"/>
      <c r="M143" s="139"/>
      <c r="N143" s="139"/>
      <c r="O143" s="139"/>
      <c r="P143" s="139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139"/>
      <c r="L144" s="139"/>
      <c r="M144" s="139"/>
      <c r="N144" s="139"/>
      <c r="O144" s="139"/>
      <c r="P144" s="139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139"/>
      <c r="L145" s="139"/>
      <c r="M145" s="139"/>
      <c r="N145" s="139"/>
      <c r="O145" s="139"/>
      <c r="P145" s="139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139"/>
      <c r="L146" s="139"/>
      <c r="M146" s="139"/>
      <c r="N146" s="139"/>
      <c r="O146" s="139"/>
      <c r="P146" s="139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139"/>
      <c r="L147" s="139"/>
      <c r="M147" s="139"/>
      <c r="N147" s="139"/>
      <c r="O147" s="139"/>
      <c r="P147" s="139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139"/>
      <c r="L148" s="139"/>
      <c r="M148" s="139"/>
      <c r="N148" s="139"/>
      <c r="O148" s="139"/>
      <c r="P148" s="139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139"/>
      <c r="L149" s="139"/>
      <c r="M149" s="139"/>
      <c r="N149" s="139"/>
      <c r="O149" s="139"/>
      <c r="P149" s="139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139"/>
      <c r="L150" s="139"/>
      <c r="M150" s="139"/>
      <c r="N150" s="139"/>
      <c r="O150" s="139"/>
      <c r="P150" s="139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139"/>
      <c r="L151" s="139"/>
      <c r="M151" s="139"/>
      <c r="N151" s="139"/>
      <c r="O151" s="139"/>
      <c r="P151" s="139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139"/>
      <c r="L152" s="139"/>
      <c r="M152" s="139"/>
      <c r="N152" s="139"/>
      <c r="O152" s="139"/>
      <c r="P152" s="139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139"/>
      <c r="L153" s="139"/>
      <c r="M153" s="139"/>
      <c r="N153" s="139"/>
      <c r="O153" s="139"/>
      <c r="P153" s="139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139"/>
      <c r="L154" s="139"/>
      <c r="M154" s="139"/>
      <c r="N154" s="139"/>
      <c r="O154" s="139"/>
      <c r="P154" s="139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139"/>
      <c r="L155" s="139"/>
      <c r="M155" s="139"/>
      <c r="N155" s="139"/>
      <c r="O155" s="139"/>
      <c r="P155" s="139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139"/>
      <c r="L156" s="139"/>
      <c r="M156" s="139"/>
      <c r="N156" s="139"/>
      <c r="O156" s="139"/>
      <c r="P156" s="139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139"/>
      <c r="L157" s="139"/>
      <c r="M157" s="139"/>
      <c r="N157" s="139"/>
      <c r="O157" s="139"/>
      <c r="P157" s="139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139"/>
      <c r="L158" s="139"/>
      <c r="M158" s="139"/>
      <c r="N158" s="139"/>
      <c r="O158" s="139"/>
      <c r="P158" s="139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139"/>
      <c r="L159" s="139"/>
      <c r="M159" s="139"/>
      <c r="N159" s="139"/>
      <c r="O159" s="139"/>
      <c r="P159" s="139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139"/>
      <c r="L160" s="139"/>
      <c r="M160" s="139"/>
      <c r="N160" s="139"/>
      <c r="O160" s="139"/>
      <c r="P160" s="139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139"/>
      <c r="L161" s="139"/>
      <c r="M161" s="139"/>
      <c r="N161" s="139"/>
      <c r="O161" s="139"/>
      <c r="P161" s="139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139"/>
      <c r="L162" s="139"/>
      <c r="M162" s="139"/>
      <c r="N162" s="139"/>
      <c r="O162" s="139"/>
      <c r="P162" s="139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139"/>
      <c r="L163" s="139"/>
      <c r="M163" s="139"/>
      <c r="N163" s="139"/>
      <c r="O163" s="139"/>
      <c r="P163" s="139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139"/>
      <c r="L164" s="139"/>
      <c r="M164" s="139"/>
      <c r="N164" s="139"/>
      <c r="O164" s="139"/>
      <c r="P164" s="139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139"/>
      <c r="L165" s="139"/>
      <c r="M165" s="139"/>
      <c r="N165" s="139"/>
      <c r="O165" s="139"/>
      <c r="P165" s="139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139"/>
      <c r="L166" s="139"/>
      <c r="M166" s="139"/>
      <c r="N166" s="139"/>
      <c r="O166" s="139"/>
      <c r="P166" s="139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139"/>
      <c r="L167" s="139"/>
      <c r="M167" s="139"/>
      <c r="N167" s="139"/>
      <c r="O167" s="139"/>
      <c r="P167" s="139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139"/>
      <c r="L168" s="139"/>
      <c r="M168" s="139"/>
      <c r="N168" s="139"/>
      <c r="O168" s="139"/>
      <c r="P168" s="139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139"/>
      <c r="L169" s="139"/>
      <c r="M169" s="139"/>
      <c r="N169" s="139"/>
      <c r="O169" s="139"/>
      <c r="P169" s="139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139"/>
      <c r="L170" s="139"/>
      <c r="M170" s="139"/>
      <c r="N170" s="139"/>
      <c r="O170" s="139"/>
      <c r="P170" s="139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139"/>
      <c r="L171" s="139"/>
      <c r="M171" s="139"/>
      <c r="N171" s="139"/>
      <c r="O171" s="139"/>
      <c r="P171" s="139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139"/>
      <c r="L172" s="139"/>
      <c r="M172" s="139"/>
      <c r="N172" s="139"/>
      <c r="O172" s="139"/>
      <c r="P172" s="139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139"/>
      <c r="L173" s="139"/>
      <c r="M173" s="139"/>
      <c r="N173" s="139"/>
      <c r="O173" s="139"/>
      <c r="P173" s="139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139"/>
      <c r="L174" s="139"/>
      <c r="M174" s="139"/>
      <c r="N174" s="139"/>
      <c r="O174" s="139"/>
      <c r="P174" s="139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139"/>
      <c r="L175" s="139"/>
      <c r="M175" s="139"/>
      <c r="N175" s="139"/>
      <c r="O175" s="139"/>
      <c r="P175" s="139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139"/>
      <c r="L176" s="139"/>
      <c r="M176" s="139"/>
      <c r="N176" s="139"/>
      <c r="O176" s="139"/>
      <c r="P176" s="139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139"/>
      <c r="L177" s="139"/>
      <c r="M177" s="139"/>
      <c r="N177" s="139"/>
      <c r="O177" s="139"/>
      <c r="P177" s="139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139"/>
      <c r="L178" s="139"/>
      <c r="M178" s="139"/>
      <c r="N178" s="139"/>
      <c r="O178" s="139"/>
      <c r="P178" s="139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139"/>
      <c r="L179" s="139"/>
      <c r="M179" s="139"/>
      <c r="N179" s="139"/>
      <c r="O179" s="139"/>
      <c r="P179" s="139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139"/>
      <c r="L180" s="139"/>
      <c r="M180" s="139"/>
      <c r="N180" s="139"/>
      <c r="O180" s="139"/>
      <c r="P180" s="139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139"/>
      <c r="L181" s="139"/>
      <c r="M181" s="139"/>
      <c r="N181" s="139"/>
      <c r="O181" s="139"/>
      <c r="P181" s="139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139"/>
      <c r="L182" s="139"/>
      <c r="M182" s="139"/>
      <c r="N182" s="139"/>
      <c r="O182" s="139"/>
      <c r="P182" s="139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139"/>
      <c r="L183" s="139"/>
      <c r="M183" s="139"/>
      <c r="N183" s="139"/>
      <c r="O183" s="139"/>
      <c r="P183" s="139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139"/>
      <c r="L184" s="139"/>
      <c r="M184" s="139"/>
      <c r="N184" s="139"/>
      <c r="O184" s="139"/>
      <c r="P184" s="139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139"/>
      <c r="L185" s="139"/>
      <c r="M185" s="139"/>
      <c r="N185" s="139"/>
      <c r="O185" s="139"/>
      <c r="P185" s="139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139"/>
      <c r="L186" s="139"/>
      <c r="M186" s="139"/>
      <c r="N186" s="139"/>
      <c r="O186" s="139"/>
      <c r="P186" s="139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139"/>
      <c r="L187" s="139"/>
      <c r="M187" s="139"/>
      <c r="N187" s="139"/>
      <c r="O187" s="139"/>
      <c r="P187" s="139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139"/>
      <c r="L188" s="139"/>
      <c r="M188" s="139"/>
      <c r="N188" s="139"/>
      <c r="O188" s="139"/>
      <c r="P188" s="139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139"/>
      <c r="L189" s="139"/>
      <c r="M189" s="139"/>
      <c r="N189" s="139"/>
      <c r="O189" s="139"/>
      <c r="P189" s="139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139"/>
      <c r="L190" s="139"/>
      <c r="M190" s="139"/>
      <c r="N190" s="139"/>
      <c r="O190" s="139"/>
      <c r="P190" s="139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139"/>
      <c r="L191" s="139"/>
      <c r="M191" s="139"/>
      <c r="N191" s="139"/>
      <c r="O191" s="139"/>
      <c r="P191" s="139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139"/>
      <c r="L192" s="139"/>
      <c r="M192" s="139"/>
      <c r="N192" s="139"/>
      <c r="O192" s="139"/>
      <c r="P192" s="139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139"/>
      <c r="L193" s="139"/>
      <c r="M193" s="139"/>
      <c r="N193" s="139"/>
      <c r="O193" s="139"/>
      <c r="P193" s="139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139"/>
      <c r="L194" s="139"/>
      <c r="M194" s="139"/>
      <c r="N194" s="139"/>
      <c r="O194" s="139"/>
      <c r="P194" s="139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139"/>
      <c r="L195" s="139"/>
      <c r="M195" s="139"/>
      <c r="N195" s="139"/>
      <c r="O195" s="139"/>
      <c r="P195" s="139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139"/>
      <c r="L196" s="139"/>
      <c r="M196" s="139"/>
      <c r="N196" s="139"/>
      <c r="O196" s="139"/>
      <c r="P196" s="139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139"/>
      <c r="L197" s="139"/>
      <c r="M197" s="139"/>
      <c r="N197" s="139"/>
      <c r="O197" s="139"/>
      <c r="P197" s="139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139"/>
      <c r="L198" s="139"/>
      <c r="M198" s="139"/>
      <c r="N198" s="139"/>
      <c r="O198" s="139"/>
      <c r="P198" s="139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139"/>
      <c r="L199" s="139"/>
      <c r="M199" s="139"/>
      <c r="N199" s="139"/>
      <c r="O199" s="139"/>
      <c r="P199" s="139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139"/>
      <c r="L200" s="139"/>
      <c r="M200" s="139"/>
      <c r="N200" s="139"/>
      <c r="O200" s="139"/>
      <c r="P200" s="139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139"/>
      <c r="L201" s="139"/>
      <c r="M201" s="139"/>
      <c r="N201" s="139"/>
      <c r="O201" s="139"/>
      <c r="P201" s="139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139"/>
      <c r="L202" s="139"/>
      <c r="M202" s="139"/>
      <c r="N202" s="139"/>
      <c r="O202" s="139"/>
      <c r="P202" s="139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139"/>
      <c r="L203" s="139"/>
      <c r="M203" s="139"/>
      <c r="N203" s="139"/>
      <c r="O203" s="139"/>
      <c r="P203" s="139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139"/>
      <c r="L204" s="139"/>
      <c r="M204" s="139"/>
      <c r="N204" s="139"/>
      <c r="O204" s="139"/>
      <c r="P204" s="139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139"/>
      <c r="L205" s="139"/>
      <c r="M205" s="139"/>
      <c r="N205" s="139"/>
      <c r="O205" s="139"/>
      <c r="P205" s="139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139"/>
      <c r="L206" s="139"/>
      <c r="M206" s="139"/>
      <c r="N206" s="139"/>
      <c r="O206" s="139"/>
      <c r="P206" s="139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139"/>
      <c r="L207" s="139"/>
      <c r="M207" s="139"/>
      <c r="N207" s="139"/>
      <c r="O207" s="139"/>
      <c r="P207" s="139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139"/>
      <c r="L208" s="139"/>
      <c r="M208" s="139"/>
      <c r="N208" s="139"/>
      <c r="O208" s="139"/>
      <c r="P208" s="139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139"/>
      <c r="L209" s="139"/>
      <c r="M209" s="139"/>
      <c r="N209" s="139"/>
      <c r="O209" s="139"/>
      <c r="P209" s="139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139"/>
      <c r="L210" s="139"/>
      <c r="M210" s="139"/>
      <c r="N210" s="139"/>
      <c r="O210" s="139"/>
      <c r="P210" s="139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139"/>
      <c r="L211" s="139"/>
      <c r="M211" s="139"/>
      <c r="N211" s="139"/>
      <c r="O211" s="139"/>
      <c r="P211" s="139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139"/>
      <c r="L212" s="139"/>
      <c r="M212" s="139"/>
      <c r="N212" s="139"/>
      <c r="O212" s="139"/>
      <c r="P212" s="139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139"/>
      <c r="L213" s="139"/>
      <c r="M213" s="139"/>
      <c r="N213" s="139"/>
      <c r="O213" s="139"/>
      <c r="P213" s="139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139"/>
      <c r="L214" s="139"/>
      <c r="M214" s="139"/>
      <c r="N214" s="139"/>
      <c r="O214" s="139"/>
      <c r="P214" s="139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139"/>
      <c r="L215" s="139"/>
      <c r="M215" s="139"/>
      <c r="N215" s="139"/>
      <c r="O215" s="139"/>
      <c r="P215" s="139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139"/>
      <c r="L216" s="139"/>
      <c r="M216" s="139"/>
      <c r="N216" s="139"/>
      <c r="O216" s="139"/>
      <c r="P216" s="139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139"/>
      <c r="L217" s="139"/>
      <c r="M217" s="139"/>
      <c r="N217" s="139"/>
      <c r="O217" s="139"/>
      <c r="P217" s="139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139"/>
      <c r="L218" s="139"/>
      <c r="M218" s="139"/>
      <c r="N218" s="139"/>
      <c r="O218" s="139"/>
      <c r="P218" s="139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139"/>
      <c r="L219" s="139"/>
      <c r="M219" s="139"/>
      <c r="N219" s="139"/>
      <c r="O219" s="139"/>
      <c r="P219" s="139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139"/>
      <c r="L220" s="139"/>
      <c r="M220" s="139"/>
      <c r="N220" s="139"/>
      <c r="O220" s="139"/>
      <c r="P220" s="139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139"/>
      <c r="L221" s="139"/>
      <c r="M221" s="139"/>
      <c r="N221" s="139"/>
      <c r="O221" s="139"/>
      <c r="P221" s="139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139"/>
      <c r="L222" s="139"/>
      <c r="M222" s="139"/>
      <c r="N222" s="139"/>
      <c r="O222" s="139"/>
      <c r="P222" s="139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139"/>
      <c r="L223" s="139"/>
      <c r="M223" s="139"/>
      <c r="N223" s="139"/>
      <c r="O223" s="139"/>
      <c r="P223" s="139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139"/>
      <c r="L224" s="139"/>
      <c r="M224" s="139"/>
      <c r="N224" s="139"/>
      <c r="O224" s="139"/>
      <c r="P224" s="139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139"/>
      <c r="L225" s="139"/>
      <c r="M225" s="139"/>
      <c r="N225" s="139"/>
      <c r="O225" s="139"/>
      <c r="P225" s="139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139"/>
      <c r="L226" s="139"/>
      <c r="M226" s="139"/>
      <c r="N226" s="139"/>
      <c r="O226" s="139"/>
      <c r="P226" s="139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139"/>
      <c r="L227" s="139"/>
      <c r="M227" s="139"/>
      <c r="N227" s="139"/>
      <c r="O227" s="139"/>
      <c r="P227" s="139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139"/>
      <c r="L228" s="139"/>
      <c r="M228" s="139"/>
      <c r="N228" s="139"/>
      <c r="O228" s="139"/>
      <c r="P228" s="139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139"/>
      <c r="L229" s="139"/>
      <c r="M229" s="139"/>
      <c r="N229" s="139"/>
      <c r="O229" s="139"/>
      <c r="P229" s="139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139"/>
      <c r="L230" s="139"/>
      <c r="M230" s="139"/>
      <c r="N230" s="139"/>
      <c r="O230" s="139"/>
      <c r="P230" s="139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139"/>
      <c r="L231" s="139"/>
      <c r="M231" s="139"/>
      <c r="N231" s="139"/>
      <c r="O231" s="139"/>
      <c r="P231" s="139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139"/>
      <c r="L232" s="139"/>
      <c r="M232" s="139"/>
      <c r="N232" s="139"/>
      <c r="O232" s="139"/>
      <c r="P232" s="139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139"/>
      <c r="L233" s="139"/>
      <c r="M233" s="139"/>
      <c r="N233" s="139"/>
      <c r="O233" s="139"/>
      <c r="P233" s="139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139"/>
      <c r="L234" s="139"/>
      <c r="M234" s="139"/>
      <c r="N234" s="139"/>
      <c r="O234" s="139"/>
      <c r="P234" s="139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139"/>
      <c r="L235" s="139"/>
      <c r="M235" s="139"/>
      <c r="N235" s="139"/>
      <c r="O235" s="139"/>
      <c r="P235" s="139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139"/>
      <c r="L236" s="139"/>
      <c r="M236" s="139"/>
      <c r="N236" s="139"/>
      <c r="O236" s="139"/>
      <c r="P236" s="139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139"/>
      <c r="L237" s="139"/>
      <c r="M237" s="139"/>
      <c r="N237" s="139"/>
      <c r="O237" s="139"/>
      <c r="P237" s="139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139"/>
      <c r="L238" s="139"/>
      <c r="M238" s="139"/>
      <c r="N238" s="139"/>
      <c r="O238" s="139"/>
      <c r="P238" s="139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139"/>
      <c r="L239" s="139"/>
      <c r="M239" s="139"/>
      <c r="N239" s="139"/>
      <c r="O239" s="139"/>
      <c r="P239" s="139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139"/>
      <c r="L240" s="139"/>
      <c r="M240" s="139"/>
      <c r="N240" s="139"/>
      <c r="O240" s="139"/>
      <c r="P240" s="139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139"/>
      <c r="L241" s="139"/>
      <c r="M241" s="139"/>
      <c r="N241" s="139"/>
      <c r="O241" s="139"/>
      <c r="P241" s="139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139"/>
      <c r="L242" s="139"/>
      <c r="M242" s="139"/>
      <c r="N242" s="139"/>
      <c r="O242" s="139"/>
      <c r="P242" s="139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139"/>
      <c r="L243" s="139"/>
      <c r="M243" s="139"/>
      <c r="N243" s="139"/>
      <c r="O243" s="139"/>
      <c r="P243" s="139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139"/>
      <c r="L244" s="139"/>
      <c r="M244" s="139"/>
      <c r="N244" s="139"/>
      <c r="O244" s="139"/>
      <c r="P244" s="139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139"/>
      <c r="L245" s="139"/>
      <c r="M245" s="139"/>
      <c r="N245" s="139"/>
      <c r="O245" s="139"/>
      <c r="P245" s="139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139"/>
      <c r="L246" s="139"/>
      <c r="M246" s="139"/>
      <c r="N246" s="139"/>
      <c r="O246" s="139"/>
      <c r="P246" s="139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139"/>
      <c r="L247" s="139"/>
      <c r="M247" s="139"/>
      <c r="N247" s="139"/>
      <c r="O247" s="139"/>
      <c r="P247" s="139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139"/>
      <c r="L248" s="139"/>
      <c r="M248" s="139"/>
      <c r="N248" s="139"/>
      <c r="O248" s="139"/>
      <c r="P248" s="139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139"/>
      <c r="L249" s="139"/>
      <c r="M249" s="139"/>
      <c r="N249" s="139"/>
      <c r="O249" s="139"/>
      <c r="P249" s="139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139"/>
      <c r="L250" s="139"/>
      <c r="M250" s="139"/>
      <c r="N250" s="139"/>
      <c r="O250" s="139"/>
      <c r="P250" s="139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139"/>
      <c r="L251" s="139"/>
      <c r="M251" s="139"/>
      <c r="N251" s="139"/>
      <c r="O251" s="139"/>
      <c r="P251" s="139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139"/>
      <c r="L252" s="139"/>
      <c r="M252" s="139"/>
      <c r="N252" s="139"/>
      <c r="O252" s="139"/>
      <c r="P252" s="139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139"/>
      <c r="L253" s="139"/>
      <c r="M253" s="139"/>
      <c r="N253" s="139"/>
      <c r="O253" s="139"/>
      <c r="P253" s="139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139"/>
      <c r="L254" s="139"/>
      <c r="M254" s="139"/>
      <c r="N254" s="139"/>
      <c r="O254" s="139"/>
      <c r="P254" s="139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139"/>
      <c r="L255" s="139"/>
      <c r="M255" s="139"/>
      <c r="N255" s="139"/>
      <c r="O255" s="139"/>
      <c r="P255" s="139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139"/>
      <c r="L256" s="139"/>
      <c r="M256" s="139"/>
      <c r="N256" s="139"/>
      <c r="O256" s="139"/>
      <c r="P256" s="139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139"/>
      <c r="L257" s="139"/>
      <c r="M257" s="139"/>
      <c r="N257" s="139"/>
      <c r="O257" s="139"/>
      <c r="P257" s="139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139"/>
      <c r="L258" s="139"/>
      <c r="M258" s="139"/>
      <c r="N258" s="139"/>
      <c r="O258" s="139"/>
      <c r="P258" s="139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139"/>
      <c r="L259" s="139"/>
      <c r="M259" s="139"/>
      <c r="N259" s="139"/>
      <c r="O259" s="139"/>
      <c r="P259" s="139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139"/>
      <c r="L260" s="139"/>
      <c r="M260" s="139"/>
      <c r="N260" s="139"/>
      <c r="O260" s="139"/>
      <c r="P260" s="139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139"/>
      <c r="L261" s="139"/>
      <c r="M261" s="139"/>
      <c r="N261" s="139"/>
      <c r="O261" s="139"/>
      <c r="P261" s="139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139"/>
      <c r="L262" s="139"/>
      <c r="M262" s="139"/>
      <c r="N262" s="139"/>
      <c r="O262" s="139"/>
      <c r="P262" s="139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139"/>
      <c r="L263" s="139"/>
      <c r="M263" s="139"/>
      <c r="N263" s="139"/>
      <c r="O263" s="139"/>
      <c r="P263" s="139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139"/>
      <c r="L264" s="139"/>
      <c r="M264" s="139"/>
      <c r="N264" s="139"/>
      <c r="O264" s="139"/>
      <c r="P264" s="139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139"/>
      <c r="L265" s="139"/>
      <c r="M265" s="139"/>
      <c r="N265" s="139"/>
      <c r="O265" s="139"/>
      <c r="P265" s="139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139"/>
      <c r="L266" s="139"/>
      <c r="M266" s="139"/>
      <c r="N266" s="139"/>
      <c r="O266" s="139"/>
      <c r="P266" s="139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139"/>
      <c r="L267" s="139"/>
      <c r="M267" s="139"/>
      <c r="N267" s="139"/>
      <c r="O267" s="139"/>
      <c r="P267" s="139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139"/>
      <c r="L268" s="139"/>
      <c r="M268" s="139"/>
      <c r="N268" s="139"/>
      <c r="O268" s="139"/>
      <c r="P268" s="139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139"/>
      <c r="L269" s="139"/>
      <c r="M269" s="139"/>
      <c r="N269" s="139"/>
      <c r="O269" s="139"/>
      <c r="P269" s="139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139"/>
      <c r="L270" s="139"/>
      <c r="M270" s="139"/>
      <c r="N270" s="139"/>
      <c r="O270" s="139"/>
      <c r="P270" s="139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139"/>
      <c r="L271" s="139"/>
      <c r="M271" s="139"/>
      <c r="N271" s="139"/>
      <c r="O271" s="139"/>
      <c r="P271" s="139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139"/>
      <c r="L272" s="139"/>
      <c r="M272" s="139"/>
      <c r="N272" s="139"/>
      <c r="O272" s="139"/>
      <c r="P272" s="139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139"/>
      <c r="L273" s="139"/>
      <c r="M273" s="139"/>
      <c r="N273" s="139"/>
      <c r="O273" s="139"/>
      <c r="P273" s="139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139"/>
      <c r="L274" s="139"/>
      <c r="M274" s="139"/>
      <c r="N274" s="139"/>
      <c r="O274" s="139"/>
      <c r="P274" s="139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139"/>
      <c r="L275" s="139"/>
      <c r="M275" s="139"/>
      <c r="N275" s="139"/>
      <c r="O275" s="139"/>
      <c r="P275" s="139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139"/>
      <c r="L276" s="139"/>
      <c r="M276" s="139"/>
      <c r="N276" s="139"/>
      <c r="O276" s="139"/>
      <c r="P276" s="139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139"/>
      <c r="L277" s="139"/>
      <c r="M277" s="139"/>
      <c r="N277" s="139"/>
      <c r="O277" s="139"/>
      <c r="P277" s="139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139"/>
      <c r="L278" s="139"/>
      <c r="M278" s="139"/>
      <c r="N278" s="139"/>
      <c r="O278" s="139"/>
      <c r="P278" s="139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139"/>
      <c r="L279" s="139"/>
      <c r="M279" s="139"/>
      <c r="N279" s="139"/>
      <c r="O279" s="139"/>
      <c r="P279" s="139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139"/>
      <c r="L280" s="139"/>
      <c r="M280" s="139"/>
      <c r="N280" s="139"/>
      <c r="O280" s="139"/>
      <c r="P280" s="139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139"/>
      <c r="L281" s="139"/>
      <c r="M281" s="139"/>
      <c r="N281" s="139"/>
      <c r="O281" s="139"/>
      <c r="P281" s="139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139"/>
      <c r="L282" s="139"/>
      <c r="M282" s="139"/>
      <c r="N282" s="139"/>
      <c r="O282" s="139"/>
      <c r="P282" s="139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139"/>
      <c r="L283" s="139"/>
      <c r="M283" s="139"/>
      <c r="N283" s="139"/>
      <c r="O283" s="139"/>
      <c r="P283" s="139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139"/>
      <c r="L284" s="139"/>
      <c r="M284" s="139"/>
      <c r="N284" s="139"/>
      <c r="O284" s="139"/>
      <c r="P284" s="139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139"/>
      <c r="L285" s="139"/>
      <c r="M285" s="139"/>
      <c r="N285" s="139"/>
      <c r="O285" s="139"/>
      <c r="P285" s="139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139"/>
      <c r="L286" s="139"/>
      <c r="M286" s="139"/>
      <c r="N286" s="139"/>
      <c r="O286" s="139"/>
      <c r="P286" s="139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139"/>
      <c r="L287" s="139"/>
      <c r="M287" s="139"/>
      <c r="N287" s="139"/>
      <c r="O287" s="139"/>
      <c r="P287" s="139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139"/>
      <c r="L288" s="139"/>
      <c r="M288" s="139"/>
      <c r="N288" s="139"/>
      <c r="O288" s="139"/>
      <c r="P288" s="139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139"/>
      <c r="L289" s="139"/>
      <c r="M289" s="139"/>
      <c r="N289" s="139"/>
      <c r="O289" s="139"/>
      <c r="P289" s="139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139"/>
      <c r="L290" s="139"/>
      <c r="M290" s="139"/>
      <c r="N290" s="139"/>
      <c r="O290" s="139"/>
      <c r="P290" s="139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139"/>
      <c r="L291" s="139"/>
      <c r="M291" s="139"/>
      <c r="N291" s="139"/>
      <c r="O291" s="139"/>
      <c r="P291" s="139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139"/>
      <c r="L292" s="139"/>
      <c r="M292" s="139"/>
      <c r="N292" s="139"/>
      <c r="O292" s="139"/>
      <c r="P292" s="139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139"/>
      <c r="L293" s="139"/>
      <c r="M293" s="139"/>
      <c r="N293" s="139"/>
      <c r="O293" s="139"/>
      <c r="P293" s="139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139"/>
      <c r="L294" s="139"/>
      <c r="M294" s="139"/>
      <c r="N294" s="139"/>
      <c r="O294" s="139"/>
      <c r="P294" s="139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139"/>
      <c r="L295" s="139"/>
      <c r="M295" s="139"/>
      <c r="N295" s="139"/>
      <c r="O295" s="139"/>
      <c r="P295" s="139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139"/>
      <c r="L296" s="139"/>
      <c r="M296" s="139"/>
      <c r="N296" s="139"/>
      <c r="O296" s="139"/>
      <c r="P296" s="139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139"/>
      <c r="L297" s="139"/>
      <c r="M297" s="139"/>
      <c r="N297" s="139"/>
      <c r="O297" s="139"/>
      <c r="P297" s="139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139"/>
      <c r="L298" s="139"/>
      <c r="M298" s="139"/>
      <c r="N298" s="139"/>
      <c r="O298" s="139"/>
      <c r="P298" s="139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139"/>
      <c r="L299" s="139"/>
      <c r="M299" s="139"/>
      <c r="N299" s="139"/>
      <c r="O299" s="139"/>
      <c r="P299" s="139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139"/>
      <c r="L300" s="139"/>
      <c r="M300" s="139"/>
      <c r="N300" s="139"/>
      <c r="O300" s="139"/>
      <c r="P300" s="139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139"/>
      <c r="L301" s="139"/>
      <c r="M301" s="139"/>
      <c r="N301" s="139"/>
      <c r="O301" s="139"/>
      <c r="P301" s="139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139"/>
      <c r="L302" s="139"/>
      <c r="M302" s="139"/>
      <c r="N302" s="139"/>
      <c r="O302" s="139"/>
      <c r="P302" s="139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139"/>
      <c r="L303" s="139"/>
      <c r="M303" s="139"/>
      <c r="N303" s="139"/>
      <c r="O303" s="139"/>
      <c r="P303" s="139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139"/>
      <c r="L304" s="139"/>
      <c r="M304" s="139"/>
      <c r="N304" s="139"/>
      <c r="O304" s="139"/>
      <c r="P304" s="139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139"/>
      <c r="L305" s="139"/>
      <c r="M305" s="139"/>
      <c r="N305" s="139"/>
      <c r="O305" s="139"/>
      <c r="P305" s="139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139"/>
      <c r="L306" s="139"/>
      <c r="M306" s="139"/>
      <c r="N306" s="139"/>
      <c r="O306" s="139"/>
      <c r="P306" s="139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139"/>
      <c r="L307" s="139"/>
      <c r="M307" s="139"/>
      <c r="N307" s="139"/>
      <c r="O307" s="139"/>
      <c r="P307" s="139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139"/>
      <c r="L308" s="139"/>
      <c r="M308" s="139"/>
      <c r="N308" s="139"/>
      <c r="O308" s="139"/>
      <c r="P308" s="139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139"/>
      <c r="L309" s="139"/>
      <c r="M309" s="139"/>
      <c r="N309" s="139"/>
      <c r="O309" s="139"/>
      <c r="P309" s="139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139"/>
      <c r="L310" s="139"/>
      <c r="M310" s="139"/>
      <c r="N310" s="139"/>
      <c r="O310" s="139"/>
      <c r="P310" s="139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139"/>
      <c r="L311" s="139"/>
      <c r="M311" s="139"/>
      <c r="N311" s="139"/>
      <c r="O311" s="139"/>
      <c r="P311" s="139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139"/>
      <c r="L312" s="139"/>
      <c r="M312" s="139"/>
      <c r="N312" s="139"/>
      <c r="O312" s="139"/>
      <c r="P312" s="139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139"/>
      <c r="L313" s="139"/>
      <c r="M313" s="139"/>
      <c r="N313" s="139"/>
      <c r="O313" s="139"/>
      <c r="P313" s="139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139"/>
      <c r="L314" s="139"/>
      <c r="M314" s="139"/>
      <c r="N314" s="139"/>
      <c r="O314" s="139"/>
      <c r="P314" s="139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139"/>
      <c r="L315" s="139"/>
      <c r="M315" s="139"/>
      <c r="N315" s="139"/>
      <c r="O315" s="139"/>
      <c r="P315" s="139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139"/>
      <c r="L316" s="139"/>
      <c r="M316" s="139"/>
      <c r="N316" s="139"/>
      <c r="O316" s="139"/>
      <c r="P316" s="139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139"/>
      <c r="L317" s="139"/>
      <c r="M317" s="139"/>
      <c r="N317" s="139"/>
      <c r="O317" s="139"/>
      <c r="P317" s="139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139"/>
      <c r="L318" s="139"/>
      <c r="M318" s="139"/>
      <c r="N318" s="139"/>
      <c r="O318" s="139"/>
      <c r="P318" s="139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139"/>
      <c r="L319" s="139"/>
      <c r="M319" s="139"/>
      <c r="N319" s="139"/>
      <c r="O319" s="139"/>
      <c r="P319" s="139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139"/>
      <c r="L320" s="139"/>
      <c r="M320" s="139"/>
      <c r="N320" s="139"/>
      <c r="O320" s="139"/>
      <c r="P320" s="139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139"/>
      <c r="L321" s="139"/>
      <c r="M321" s="139"/>
      <c r="N321" s="139"/>
      <c r="O321" s="139"/>
      <c r="P321" s="139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139"/>
      <c r="L322" s="139"/>
      <c r="M322" s="139"/>
      <c r="N322" s="139"/>
      <c r="O322" s="139"/>
      <c r="P322" s="139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139"/>
      <c r="L323" s="139"/>
      <c r="M323" s="139"/>
      <c r="N323" s="139"/>
      <c r="O323" s="139"/>
      <c r="P323" s="139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139"/>
      <c r="L324" s="139"/>
      <c r="M324" s="139"/>
      <c r="N324" s="139"/>
      <c r="O324" s="139"/>
      <c r="P324" s="139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139"/>
      <c r="L325" s="139"/>
      <c r="M325" s="139"/>
      <c r="N325" s="139"/>
      <c r="O325" s="139"/>
      <c r="P325" s="139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139"/>
      <c r="L326" s="139"/>
      <c r="M326" s="139"/>
      <c r="N326" s="139"/>
      <c r="O326" s="139"/>
      <c r="P326" s="139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139"/>
      <c r="L327" s="139"/>
      <c r="M327" s="139"/>
      <c r="N327" s="139"/>
      <c r="O327" s="139"/>
      <c r="P327" s="139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139"/>
      <c r="L328" s="139"/>
      <c r="M328" s="139"/>
      <c r="N328" s="139"/>
      <c r="O328" s="139"/>
      <c r="P328" s="139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139"/>
      <c r="L329" s="139"/>
      <c r="M329" s="139"/>
      <c r="N329" s="139"/>
      <c r="O329" s="139"/>
      <c r="P329" s="139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139"/>
      <c r="L330" s="139"/>
      <c r="M330" s="139"/>
      <c r="N330" s="139"/>
      <c r="O330" s="139"/>
      <c r="P330" s="139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139"/>
      <c r="L331" s="139"/>
      <c r="M331" s="139"/>
      <c r="N331" s="139"/>
      <c r="O331" s="139"/>
      <c r="P331" s="139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139"/>
      <c r="L332" s="139"/>
      <c r="M332" s="139"/>
      <c r="N332" s="139"/>
      <c r="O332" s="139"/>
      <c r="P332" s="139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139"/>
      <c r="L333" s="139"/>
      <c r="M333" s="139"/>
      <c r="N333" s="139"/>
      <c r="O333" s="139"/>
      <c r="P333" s="139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139"/>
      <c r="L334" s="139"/>
      <c r="M334" s="139"/>
      <c r="N334" s="139"/>
      <c r="O334" s="139"/>
      <c r="P334" s="139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139"/>
      <c r="L335" s="139"/>
      <c r="M335" s="139"/>
      <c r="N335" s="139"/>
      <c r="O335" s="139"/>
      <c r="P335" s="139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139"/>
      <c r="L336" s="139"/>
      <c r="M336" s="139"/>
      <c r="N336" s="139"/>
      <c r="O336" s="139"/>
      <c r="P336" s="139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139"/>
      <c r="L337" s="139"/>
      <c r="M337" s="139"/>
      <c r="N337" s="139"/>
      <c r="O337" s="139"/>
      <c r="P337" s="139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139"/>
      <c r="L338" s="139"/>
      <c r="M338" s="139"/>
      <c r="N338" s="139"/>
      <c r="O338" s="139"/>
      <c r="P338" s="139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139"/>
      <c r="L339" s="139"/>
      <c r="M339" s="139"/>
      <c r="N339" s="139"/>
      <c r="O339" s="139"/>
      <c r="P339" s="139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139"/>
      <c r="L340" s="139"/>
      <c r="M340" s="139"/>
      <c r="N340" s="139"/>
      <c r="O340" s="139"/>
      <c r="P340" s="139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139"/>
      <c r="L341" s="139"/>
      <c r="M341" s="139"/>
      <c r="N341" s="139"/>
      <c r="O341" s="139"/>
      <c r="P341" s="139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139"/>
      <c r="L342" s="139"/>
      <c r="M342" s="139"/>
      <c r="N342" s="139"/>
      <c r="O342" s="139"/>
      <c r="P342" s="139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139"/>
      <c r="L343" s="139"/>
      <c r="M343" s="139"/>
      <c r="N343" s="139"/>
      <c r="O343" s="139"/>
      <c r="P343" s="139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139"/>
      <c r="L344" s="139"/>
      <c r="M344" s="139"/>
      <c r="N344" s="139"/>
      <c r="O344" s="139"/>
      <c r="P344" s="139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139"/>
      <c r="L345" s="139"/>
      <c r="M345" s="139"/>
      <c r="N345" s="139"/>
      <c r="O345" s="139"/>
      <c r="P345" s="139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139"/>
      <c r="L346" s="139"/>
      <c r="M346" s="139"/>
      <c r="N346" s="139"/>
      <c r="O346" s="139"/>
      <c r="P346" s="139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139"/>
      <c r="L347" s="139"/>
      <c r="M347" s="139"/>
      <c r="N347" s="139"/>
      <c r="O347" s="139"/>
      <c r="P347" s="139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139"/>
      <c r="L348" s="139"/>
      <c r="M348" s="139"/>
      <c r="N348" s="139"/>
      <c r="O348" s="139"/>
      <c r="P348" s="139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139"/>
      <c r="L349" s="139"/>
      <c r="M349" s="139"/>
      <c r="N349" s="139"/>
      <c r="O349" s="139"/>
      <c r="P349" s="139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139"/>
      <c r="L350" s="139"/>
      <c r="M350" s="139"/>
      <c r="N350" s="139"/>
      <c r="O350" s="139"/>
      <c r="P350" s="139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139"/>
      <c r="L351" s="139"/>
      <c r="M351" s="139"/>
      <c r="N351" s="139"/>
      <c r="O351" s="139"/>
      <c r="P351" s="139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139"/>
      <c r="L352" s="139"/>
      <c r="M352" s="139"/>
      <c r="N352" s="139"/>
      <c r="O352" s="139"/>
      <c r="P352" s="139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139"/>
      <c r="L353" s="139"/>
      <c r="M353" s="139"/>
      <c r="N353" s="139"/>
      <c r="O353" s="139"/>
      <c r="P353" s="139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139"/>
      <c r="L354" s="139"/>
      <c r="M354" s="139"/>
      <c r="N354" s="139"/>
      <c r="O354" s="139"/>
      <c r="P354" s="139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139"/>
      <c r="L355" s="139"/>
      <c r="M355" s="139"/>
      <c r="N355" s="139"/>
      <c r="O355" s="139"/>
      <c r="P355" s="139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139"/>
      <c r="L356" s="139"/>
      <c r="M356" s="139"/>
      <c r="N356" s="139"/>
      <c r="O356" s="139"/>
      <c r="P356" s="139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139"/>
      <c r="L357" s="139"/>
      <c r="M357" s="139"/>
      <c r="N357" s="139"/>
      <c r="O357" s="139"/>
      <c r="P357" s="139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139"/>
      <c r="L358" s="139"/>
      <c r="M358" s="139"/>
      <c r="N358" s="139"/>
      <c r="O358" s="139"/>
      <c r="P358" s="139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139"/>
      <c r="L359" s="139"/>
      <c r="M359" s="139"/>
      <c r="N359" s="139"/>
      <c r="O359" s="139"/>
      <c r="P359" s="139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139"/>
      <c r="L360" s="139"/>
      <c r="M360" s="139"/>
      <c r="N360" s="139"/>
      <c r="O360" s="139"/>
      <c r="P360" s="139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139"/>
      <c r="L361" s="139"/>
      <c r="M361" s="139"/>
      <c r="N361" s="139"/>
      <c r="O361" s="139"/>
      <c r="P361" s="139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139"/>
      <c r="L362" s="139"/>
      <c r="M362" s="139"/>
      <c r="N362" s="139"/>
      <c r="O362" s="139"/>
      <c r="P362" s="139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139"/>
      <c r="L363" s="139"/>
      <c r="M363" s="139"/>
      <c r="N363" s="139"/>
      <c r="O363" s="139"/>
      <c r="P363" s="139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139"/>
      <c r="L364" s="139"/>
      <c r="M364" s="139"/>
      <c r="N364" s="139"/>
      <c r="O364" s="139"/>
      <c r="P364" s="139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139"/>
      <c r="L365" s="139"/>
      <c r="M365" s="139"/>
      <c r="N365" s="139"/>
      <c r="O365" s="139"/>
      <c r="P365" s="139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139"/>
      <c r="L366" s="139"/>
      <c r="M366" s="139"/>
      <c r="N366" s="139"/>
      <c r="O366" s="139"/>
      <c r="P366" s="139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139"/>
      <c r="L367" s="139"/>
      <c r="M367" s="139"/>
      <c r="N367" s="139"/>
      <c r="O367" s="139"/>
      <c r="P367" s="139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139"/>
      <c r="L368" s="139"/>
      <c r="M368" s="139"/>
      <c r="N368" s="139"/>
      <c r="O368" s="139"/>
      <c r="P368" s="139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139"/>
      <c r="L369" s="139"/>
      <c r="M369" s="139"/>
      <c r="N369" s="139"/>
      <c r="O369" s="139"/>
      <c r="P369" s="139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139"/>
      <c r="L370" s="139"/>
      <c r="M370" s="139"/>
      <c r="N370" s="139"/>
      <c r="O370" s="139"/>
      <c r="P370" s="139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139"/>
      <c r="L371" s="139"/>
      <c r="M371" s="139"/>
      <c r="N371" s="139"/>
      <c r="O371" s="139"/>
      <c r="P371" s="139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139"/>
      <c r="L372" s="139"/>
      <c r="M372" s="139"/>
      <c r="N372" s="139"/>
      <c r="O372" s="139"/>
      <c r="P372" s="139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139"/>
      <c r="L373" s="139"/>
      <c r="M373" s="139"/>
      <c r="N373" s="139"/>
      <c r="O373" s="139"/>
      <c r="P373" s="139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139"/>
      <c r="L374" s="139"/>
      <c r="M374" s="139"/>
      <c r="N374" s="139"/>
      <c r="O374" s="139"/>
      <c r="P374" s="139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139"/>
      <c r="L375" s="139"/>
      <c r="M375" s="139"/>
      <c r="N375" s="139"/>
      <c r="O375" s="139"/>
      <c r="P375" s="139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139"/>
      <c r="L376" s="139"/>
      <c r="M376" s="139"/>
      <c r="N376" s="139"/>
      <c r="O376" s="139"/>
      <c r="P376" s="139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139"/>
      <c r="L377" s="139"/>
      <c r="M377" s="139"/>
      <c r="N377" s="139"/>
      <c r="O377" s="139"/>
      <c r="P377" s="139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139"/>
      <c r="L378" s="139"/>
      <c r="M378" s="139"/>
      <c r="N378" s="139"/>
      <c r="O378" s="139"/>
      <c r="P378" s="139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139"/>
      <c r="L379" s="139"/>
      <c r="M379" s="139"/>
      <c r="N379" s="139"/>
      <c r="O379" s="139"/>
      <c r="P379" s="139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139"/>
      <c r="L380" s="139"/>
      <c r="M380" s="139"/>
      <c r="N380" s="139"/>
      <c r="O380" s="139"/>
      <c r="P380" s="139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139"/>
      <c r="L381" s="139"/>
      <c r="M381" s="139"/>
      <c r="N381" s="139"/>
      <c r="O381" s="139"/>
      <c r="P381" s="139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139"/>
      <c r="L382" s="139"/>
      <c r="M382" s="139"/>
      <c r="N382" s="139"/>
      <c r="O382" s="139"/>
      <c r="P382" s="139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139"/>
      <c r="L383" s="139"/>
      <c r="M383" s="139"/>
      <c r="N383" s="139"/>
      <c r="O383" s="139"/>
      <c r="P383" s="139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139"/>
      <c r="L384" s="139"/>
      <c r="M384" s="139"/>
      <c r="N384" s="139"/>
      <c r="O384" s="139"/>
      <c r="P384" s="139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139"/>
      <c r="L385" s="139"/>
      <c r="M385" s="139"/>
      <c r="N385" s="139"/>
      <c r="O385" s="139"/>
      <c r="P385" s="139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139"/>
      <c r="L386" s="139"/>
      <c r="M386" s="139"/>
      <c r="N386" s="139"/>
      <c r="O386" s="139"/>
      <c r="P386" s="139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139"/>
      <c r="L387" s="139"/>
      <c r="M387" s="139"/>
      <c r="N387" s="139"/>
      <c r="O387" s="139"/>
      <c r="P387" s="139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139"/>
      <c r="L388" s="139"/>
      <c r="M388" s="139"/>
      <c r="N388" s="139"/>
      <c r="O388" s="139"/>
      <c r="P388" s="139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139"/>
      <c r="L389" s="139"/>
      <c r="M389" s="139"/>
      <c r="N389" s="139"/>
      <c r="O389" s="139"/>
      <c r="P389" s="139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139"/>
      <c r="L390" s="139"/>
      <c r="M390" s="139"/>
      <c r="N390" s="139"/>
      <c r="O390" s="139"/>
      <c r="P390" s="139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139"/>
      <c r="L391" s="139"/>
      <c r="M391" s="139"/>
      <c r="N391" s="139"/>
      <c r="O391" s="139"/>
      <c r="P391" s="139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139"/>
      <c r="L392" s="139"/>
      <c r="M392" s="139"/>
      <c r="N392" s="139"/>
      <c r="O392" s="139"/>
      <c r="P392" s="139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139"/>
      <c r="L393" s="139"/>
      <c r="M393" s="139"/>
      <c r="N393" s="139"/>
      <c r="O393" s="139"/>
      <c r="P393" s="139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139"/>
      <c r="L394" s="139"/>
      <c r="M394" s="139"/>
      <c r="N394" s="139"/>
      <c r="O394" s="139"/>
      <c r="P394" s="139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139"/>
      <c r="L395" s="139"/>
      <c r="M395" s="139"/>
      <c r="N395" s="139"/>
      <c r="O395" s="139"/>
      <c r="P395" s="139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139"/>
      <c r="L396" s="139"/>
      <c r="M396" s="139"/>
      <c r="N396" s="139"/>
      <c r="O396" s="139"/>
      <c r="P396" s="139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139"/>
      <c r="L397" s="139"/>
      <c r="M397" s="139"/>
      <c r="N397" s="139"/>
      <c r="O397" s="139"/>
      <c r="P397" s="139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139"/>
      <c r="L398" s="139"/>
      <c r="M398" s="139"/>
      <c r="N398" s="139"/>
      <c r="O398" s="139"/>
      <c r="P398" s="139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139"/>
      <c r="L399" s="139"/>
      <c r="M399" s="139"/>
      <c r="N399" s="139"/>
      <c r="O399" s="139"/>
      <c r="P399" s="139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139"/>
      <c r="L400" s="139"/>
      <c r="M400" s="139"/>
      <c r="N400" s="139"/>
      <c r="O400" s="139"/>
      <c r="P400" s="139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139"/>
      <c r="L401" s="139"/>
      <c r="M401" s="139"/>
      <c r="N401" s="139"/>
      <c r="O401" s="139"/>
      <c r="P401" s="139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139"/>
      <c r="L402" s="139"/>
      <c r="M402" s="139"/>
      <c r="N402" s="139"/>
      <c r="O402" s="139"/>
      <c r="P402" s="139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139"/>
      <c r="L403" s="139"/>
      <c r="M403" s="139"/>
      <c r="N403" s="139"/>
      <c r="O403" s="139"/>
      <c r="P403" s="139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139"/>
      <c r="L404" s="139"/>
      <c r="M404" s="139"/>
      <c r="N404" s="139"/>
      <c r="O404" s="139"/>
      <c r="P404" s="139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139"/>
      <c r="L405" s="139"/>
      <c r="M405" s="139"/>
      <c r="N405" s="139"/>
      <c r="O405" s="139"/>
      <c r="P405" s="139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139"/>
      <c r="L406" s="139"/>
      <c r="M406" s="139"/>
      <c r="N406" s="139"/>
      <c r="O406" s="139"/>
      <c r="P406" s="139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139"/>
      <c r="L407" s="139"/>
      <c r="M407" s="139"/>
      <c r="N407" s="139"/>
      <c r="O407" s="139"/>
      <c r="P407" s="139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139"/>
      <c r="L408" s="139"/>
      <c r="M408" s="139"/>
      <c r="N408" s="139"/>
      <c r="O408" s="139"/>
      <c r="P408" s="139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139"/>
      <c r="L409" s="139"/>
      <c r="M409" s="139"/>
      <c r="N409" s="139"/>
      <c r="O409" s="139"/>
      <c r="P409" s="139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139"/>
      <c r="L410" s="139"/>
      <c r="M410" s="139"/>
      <c r="N410" s="139"/>
      <c r="O410" s="139"/>
      <c r="P410" s="139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139"/>
      <c r="L411" s="139"/>
      <c r="M411" s="139"/>
      <c r="N411" s="139"/>
      <c r="O411" s="139"/>
      <c r="P411" s="139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139"/>
      <c r="L412" s="139"/>
      <c r="M412" s="139"/>
      <c r="N412" s="139"/>
      <c r="O412" s="139"/>
      <c r="P412" s="139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139"/>
      <c r="L413" s="139"/>
      <c r="M413" s="139"/>
      <c r="N413" s="139"/>
      <c r="O413" s="139"/>
      <c r="P413" s="139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139"/>
      <c r="L414" s="139"/>
      <c r="M414" s="139"/>
      <c r="N414" s="139"/>
      <c r="O414" s="139"/>
      <c r="P414" s="139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139"/>
      <c r="L415" s="139"/>
      <c r="M415" s="139"/>
      <c r="N415" s="139"/>
      <c r="O415" s="139"/>
      <c r="P415" s="139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139"/>
      <c r="L416" s="139"/>
      <c r="M416" s="139"/>
      <c r="N416" s="139"/>
      <c r="O416" s="139"/>
      <c r="P416" s="139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139"/>
      <c r="L417" s="139"/>
      <c r="M417" s="139"/>
      <c r="N417" s="139"/>
      <c r="O417" s="139"/>
      <c r="P417" s="139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139"/>
      <c r="L418" s="139"/>
      <c r="M418" s="139"/>
      <c r="N418" s="139"/>
      <c r="O418" s="139"/>
      <c r="P418" s="139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139"/>
      <c r="L419" s="139"/>
      <c r="M419" s="139"/>
      <c r="N419" s="139"/>
      <c r="O419" s="139"/>
      <c r="P419" s="139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139"/>
      <c r="L420" s="139"/>
      <c r="M420" s="139"/>
      <c r="N420" s="139"/>
      <c r="O420" s="139"/>
      <c r="P420" s="139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139"/>
      <c r="L421" s="139"/>
      <c r="M421" s="139"/>
      <c r="N421" s="139"/>
      <c r="O421" s="139"/>
      <c r="P421" s="139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139"/>
      <c r="L422" s="139"/>
      <c r="M422" s="139"/>
      <c r="N422" s="139"/>
      <c r="O422" s="139"/>
      <c r="P422" s="139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139"/>
      <c r="L423" s="139"/>
      <c r="M423" s="139"/>
      <c r="N423" s="139"/>
      <c r="O423" s="139"/>
      <c r="P423" s="139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139"/>
      <c r="L424" s="139"/>
      <c r="M424" s="139"/>
      <c r="N424" s="139"/>
      <c r="O424" s="139"/>
      <c r="P424" s="139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139"/>
      <c r="L425" s="139"/>
      <c r="M425" s="139"/>
      <c r="N425" s="139"/>
      <c r="O425" s="139"/>
      <c r="P425" s="139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139"/>
      <c r="L426" s="139"/>
      <c r="M426" s="139"/>
      <c r="N426" s="139"/>
      <c r="O426" s="139"/>
      <c r="P426" s="139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139"/>
      <c r="L427" s="139"/>
      <c r="M427" s="139"/>
      <c r="N427" s="139"/>
      <c r="O427" s="139"/>
      <c r="P427" s="139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139"/>
      <c r="L428" s="139"/>
      <c r="M428" s="139"/>
      <c r="N428" s="139"/>
      <c r="O428" s="139"/>
      <c r="P428" s="139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139"/>
      <c r="L429" s="139"/>
      <c r="M429" s="139"/>
      <c r="N429" s="139"/>
      <c r="O429" s="139"/>
      <c r="P429" s="139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139"/>
      <c r="L430" s="139"/>
      <c r="M430" s="139"/>
      <c r="N430" s="139"/>
      <c r="O430" s="139"/>
      <c r="P430" s="139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139"/>
      <c r="L431" s="139"/>
      <c r="M431" s="139"/>
      <c r="N431" s="139"/>
      <c r="O431" s="139"/>
      <c r="P431" s="139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139"/>
      <c r="L432" s="139"/>
      <c r="M432" s="139"/>
      <c r="N432" s="139"/>
      <c r="O432" s="139"/>
      <c r="P432" s="139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139"/>
      <c r="L433" s="139"/>
      <c r="M433" s="139"/>
      <c r="N433" s="139"/>
      <c r="O433" s="139"/>
      <c r="P433" s="139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139"/>
      <c r="L434" s="139"/>
      <c r="M434" s="139"/>
      <c r="N434" s="139"/>
      <c r="O434" s="139"/>
      <c r="P434" s="139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139"/>
      <c r="L435" s="139"/>
      <c r="M435" s="139"/>
      <c r="N435" s="139"/>
      <c r="O435" s="139"/>
      <c r="P435" s="139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139"/>
      <c r="L436" s="139"/>
      <c r="M436" s="139"/>
      <c r="N436" s="139"/>
      <c r="O436" s="139"/>
      <c r="P436" s="139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139"/>
      <c r="L437" s="139"/>
      <c r="M437" s="139"/>
      <c r="N437" s="139"/>
      <c r="O437" s="139"/>
      <c r="P437" s="139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139"/>
      <c r="L438" s="139"/>
      <c r="M438" s="139"/>
      <c r="N438" s="139"/>
      <c r="O438" s="139"/>
      <c r="P438" s="139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139"/>
      <c r="L439" s="139"/>
      <c r="M439" s="139"/>
      <c r="N439" s="139"/>
      <c r="O439" s="139"/>
      <c r="P439" s="139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139"/>
      <c r="L440" s="139"/>
      <c r="M440" s="139"/>
      <c r="N440" s="139"/>
      <c r="O440" s="139"/>
      <c r="P440" s="139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139"/>
      <c r="L441" s="139"/>
      <c r="M441" s="139"/>
      <c r="N441" s="139"/>
      <c r="O441" s="139"/>
      <c r="P441" s="139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139"/>
      <c r="L442" s="139"/>
      <c r="M442" s="139"/>
      <c r="N442" s="139"/>
      <c r="O442" s="139"/>
      <c r="P442" s="139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139"/>
      <c r="L443" s="139"/>
      <c r="M443" s="139"/>
      <c r="N443" s="139"/>
      <c r="O443" s="139"/>
      <c r="P443" s="139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139"/>
      <c r="L444" s="139"/>
      <c r="M444" s="139"/>
      <c r="N444" s="139"/>
      <c r="O444" s="139"/>
      <c r="P444" s="139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139"/>
      <c r="L445" s="139"/>
      <c r="M445" s="139"/>
      <c r="N445" s="139"/>
      <c r="O445" s="139"/>
      <c r="P445" s="139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139"/>
      <c r="L446" s="139"/>
      <c r="M446" s="139"/>
      <c r="N446" s="139"/>
      <c r="O446" s="139"/>
      <c r="P446" s="139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139"/>
      <c r="L447" s="139"/>
      <c r="M447" s="139"/>
      <c r="N447" s="139"/>
      <c r="O447" s="139"/>
      <c r="P447" s="139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139"/>
      <c r="L448" s="139"/>
      <c r="M448" s="139"/>
      <c r="N448" s="139"/>
      <c r="O448" s="139"/>
      <c r="P448" s="139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139"/>
      <c r="L449" s="139"/>
      <c r="M449" s="139"/>
      <c r="N449" s="139"/>
      <c r="O449" s="139"/>
      <c r="P449" s="139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139"/>
      <c r="L450" s="139"/>
      <c r="M450" s="139"/>
      <c r="N450" s="139"/>
      <c r="O450" s="139"/>
      <c r="P450" s="139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139"/>
      <c r="L451" s="139"/>
      <c r="M451" s="139"/>
      <c r="N451" s="139"/>
      <c r="O451" s="139"/>
      <c r="P451" s="139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139"/>
      <c r="L452" s="139"/>
      <c r="M452" s="139"/>
      <c r="N452" s="139"/>
      <c r="O452" s="139"/>
      <c r="P452" s="139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139"/>
      <c r="L453" s="139"/>
      <c r="M453" s="139"/>
      <c r="N453" s="139"/>
      <c r="O453" s="139"/>
      <c r="P453" s="139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139"/>
      <c r="L454" s="139"/>
      <c r="M454" s="139"/>
      <c r="N454" s="139"/>
      <c r="O454" s="139"/>
      <c r="P454" s="139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139"/>
      <c r="L455" s="139"/>
      <c r="M455" s="139"/>
      <c r="N455" s="139"/>
      <c r="O455" s="139"/>
      <c r="P455" s="139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139"/>
      <c r="L456" s="139"/>
      <c r="M456" s="139"/>
      <c r="N456" s="139"/>
      <c r="O456" s="139"/>
      <c r="P456" s="139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139"/>
      <c r="L457" s="139"/>
      <c r="M457" s="139"/>
      <c r="N457" s="139"/>
      <c r="O457" s="139"/>
      <c r="P457" s="139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139"/>
      <c r="L458" s="139"/>
      <c r="M458" s="139"/>
      <c r="N458" s="139"/>
      <c r="O458" s="139"/>
      <c r="P458" s="139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139"/>
      <c r="L459" s="139"/>
      <c r="M459" s="139"/>
      <c r="N459" s="139"/>
      <c r="O459" s="139"/>
      <c r="P459" s="139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139"/>
      <c r="L460" s="139"/>
      <c r="M460" s="139"/>
      <c r="N460" s="139"/>
      <c r="O460" s="139"/>
      <c r="P460" s="139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139"/>
      <c r="L461" s="139"/>
      <c r="M461" s="139"/>
      <c r="N461" s="139"/>
      <c r="O461" s="139"/>
      <c r="P461" s="139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139"/>
      <c r="L462" s="139"/>
      <c r="M462" s="139"/>
      <c r="N462" s="139"/>
      <c r="O462" s="139"/>
      <c r="P462" s="139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139"/>
      <c r="L463" s="139"/>
      <c r="M463" s="139"/>
      <c r="N463" s="139"/>
      <c r="O463" s="139"/>
      <c r="P463" s="139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139"/>
      <c r="L464" s="139"/>
      <c r="M464" s="139"/>
      <c r="N464" s="139"/>
      <c r="O464" s="139"/>
      <c r="P464" s="139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139"/>
      <c r="L465" s="139"/>
      <c r="M465" s="139"/>
      <c r="N465" s="139"/>
      <c r="O465" s="139"/>
      <c r="P465" s="139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139"/>
      <c r="L466" s="139"/>
      <c r="M466" s="139"/>
      <c r="N466" s="139"/>
      <c r="O466" s="139"/>
      <c r="P466" s="139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139"/>
      <c r="L467" s="139"/>
      <c r="M467" s="139"/>
      <c r="N467" s="139"/>
      <c r="O467" s="139"/>
      <c r="P467" s="139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139"/>
      <c r="L468" s="139"/>
      <c r="M468" s="139"/>
      <c r="N468" s="139"/>
      <c r="O468" s="139"/>
      <c r="P468" s="139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139"/>
      <c r="L469" s="139"/>
      <c r="M469" s="139"/>
      <c r="N469" s="139"/>
      <c r="O469" s="139"/>
      <c r="P469" s="139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139"/>
      <c r="L470" s="139"/>
      <c r="M470" s="139"/>
      <c r="N470" s="139"/>
      <c r="O470" s="139"/>
      <c r="P470" s="139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139"/>
      <c r="L471" s="139"/>
      <c r="M471" s="139"/>
      <c r="N471" s="139"/>
      <c r="O471" s="139"/>
      <c r="P471" s="139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139"/>
      <c r="L472" s="139"/>
      <c r="M472" s="139"/>
      <c r="N472" s="139"/>
      <c r="O472" s="139"/>
      <c r="P472" s="139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139"/>
      <c r="L473" s="139"/>
      <c r="M473" s="139"/>
      <c r="N473" s="139"/>
      <c r="O473" s="139"/>
      <c r="P473" s="139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139"/>
      <c r="L474" s="139"/>
      <c r="M474" s="139"/>
      <c r="N474" s="139"/>
      <c r="O474" s="139"/>
      <c r="P474" s="139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139"/>
      <c r="L475" s="139"/>
      <c r="M475" s="139"/>
      <c r="N475" s="139"/>
      <c r="O475" s="139"/>
      <c r="P475" s="139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139"/>
      <c r="L476" s="139"/>
      <c r="M476" s="139"/>
      <c r="N476" s="139"/>
      <c r="O476" s="139"/>
      <c r="P476" s="139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139"/>
      <c r="L477" s="139"/>
      <c r="M477" s="139"/>
      <c r="N477" s="139"/>
      <c r="O477" s="139"/>
      <c r="P477" s="139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139"/>
      <c r="L478" s="139"/>
      <c r="M478" s="139"/>
      <c r="N478" s="139"/>
      <c r="O478" s="139"/>
      <c r="P478" s="139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139"/>
      <c r="L479" s="139"/>
      <c r="M479" s="139"/>
      <c r="N479" s="139"/>
      <c r="O479" s="139"/>
      <c r="P479" s="139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139"/>
      <c r="L480" s="139"/>
      <c r="M480" s="139"/>
      <c r="N480" s="139"/>
      <c r="O480" s="139"/>
      <c r="P480" s="139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139"/>
      <c r="L481" s="139"/>
      <c r="M481" s="139"/>
      <c r="N481" s="139"/>
      <c r="O481" s="139"/>
      <c r="P481" s="139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139"/>
      <c r="L482" s="139"/>
      <c r="M482" s="139"/>
      <c r="N482" s="139"/>
      <c r="O482" s="139"/>
      <c r="P482" s="139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139"/>
      <c r="L483" s="139"/>
      <c r="M483" s="139"/>
      <c r="N483" s="139"/>
      <c r="O483" s="139"/>
      <c r="P483" s="139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139"/>
      <c r="L484" s="139"/>
      <c r="M484" s="139"/>
      <c r="N484" s="139"/>
      <c r="O484" s="139"/>
      <c r="P484" s="139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139"/>
      <c r="L485" s="139"/>
      <c r="M485" s="139"/>
      <c r="N485" s="139"/>
      <c r="O485" s="139"/>
      <c r="P485" s="139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139"/>
      <c r="L486" s="139"/>
      <c r="M486" s="139"/>
      <c r="N486" s="139"/>
      <c r="O486" s="139"/>
      <c r="P486" s="139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139"/>
      <c r="L487" s="139"/>
      <c r="M487" s="139"/>
      <c r="N487" s="139"/>
      <c r="O487" s="139"/>
      <c r="P487" s="139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139"/>
      <c r="L488" s="139"/>
      <c r="M488" s="139"/>
      <c r="N488" s="139"/>
      <c r="O488" s="139"/>
      <c r="P488" s="139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139"/>
      <c r="L489" s="139"/>
      <c r="M489" s="139"/>
      <c r="N489" s="139"/>
      <c r="O489" s="139"/>
      <c r="P489" s="139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139"/>
      <c r="L490" s="139"/>
      <c r="M490" s="139"/>
      <c r="N490" s="139"/>
      <c r="O490" s="139"/>
      <c r="P490" s="139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139"/>
      <c r="L491" s="139"/>
      <c r="M491" s="139"/>
      <c r="N491" s="139"/>
      <c r="O491" s="139"/>
      <c r="P491" s="139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139"/>
      <c r="L492" s="139"/>
      <c r="M492" s="139"/>
      <c r="N492" s="139"/>
      <c r="O492" s="139"/>
      <c r="P492" s="139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139"/>
      <c r="L493" s="139"/>
      <c r="M493" s="139"/>
      <c r="N493" s="139"/>
      <c r="O493" s="139"/>
      <c r="P493" s="139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139"/>
      <c r="L494" s="139"/>
      <c r="M494" s="139"/>
      <c r="N494" s="139"/>
      <c r="O494" s="139"/>
      <c r="P494" s="139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139"/>
      <c r="L495" s="139"/>
      <c r="M495" s="139"/>
      <c r="N495" s="139"/>
      <c r="O495" s="139"/>
      <c r="P495" s="139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139"/>
      <c r="L496" s="139"/>
      <c r="M496" s="139"/>
      <c r="N496" s="139"/>
      <c r="O496" s="139"/>
      <c r="P496" s="139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139"/>
      <c r="L497" s="139"/>
      <c r="M497" s="139"/>
      <c r="N497" s="139"/>
      <c r="O497" s="139"/>
      <c r="P497" s="139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139"/>
      <c r="L498" s="139"/>
      <c r="M498" s="139"/>
      <c r="N498" s="139"/>
      <c r="O498" s="139"/>
      <c r="P498" s="139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139"/>
      <c r="L499" s="139"/>
      <c r="M499" s="139"/>
      <c r="N499" s="139"/>
      <c r="O499" s="139"/>
      <c r="P499" s="139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139"/>
      <c r="L500" s="139"/>
      <c r="M500" s="139"/>
      <c r="N500" s="139"/>
      <c r="O500" s="139"/>
      <c r="P500" s="139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139"/>
      <c r="L501" s="139"/>
      <c r="M501" s="139"/>
      <c r="N501" s="139"/>
      <c r="O501" s="139"/>
      <c r="P501" s="139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139"/>
      <c r="L502" s="139"/>
      <c r="M502" s="139"/>
      <c r="N502" s="139"/>
      <c r="O502" s="139"/>
      <c r="P502" s="139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139"/>
      <c r="L503" s="139"/>
      <c r="M503" s="139"/>
      <c r="N503" s="139"/>
      <c r="O503" s="139"/>
      <c r="P503" s="139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139"/>
      <c r="L504" s="139"/>
      <c r="M504" s="139"/>
      <c r="N504" s="139"/>
      <c r="O504" s="139"/>
      <c r="P504" s="139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139"/>
      <c r="L505" s="139"/>
      <c r="M505" s="139"/>
      <c r="N505" s="139"/>
      <c r="O505" s="139"/>
      <c r="P505" s="139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139"/>
      <c r="L506" s="139"/>
      <c r="M506" s="139"/>
      <c r="N506" s="139"/>
      <c r="O506" s="139"/>
      <c r="P506" s="139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139"/>
      <c r="L507" s="139"/>
      <c r="M507" s="139"/>
      <c r="N507" s="139"/>
      <c r="O507" s="139"/>
      <c r="P507" s="139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139"/>
      <c r="L508" s="139"/>
      <c r="M508" s="139"/>
      <c r="N508" s="139"/>
      <c r="O508" s="139"/>
      <c r="P508" s="139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139"/>
      <c r="L509" s="139"/>
      <c r="M509" s="139"/>
      <c r="N509" s="139"/>
      <c r="O509" s="139"/>
      <c r="P509" s="139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139"/>
      <c r="L510" s="139"/>
      <c r="M510" s="139"/>
      <c r="N510" s="139"/>
      <c r="O510" s="139"/>
      <c r="P510" s="139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139"/>
      <c r="L511" s="139"/>
      <c r="M511" s="139"/>
      <c r="N511" s="139"/>
      <c r="O511" s="139"/>
      <c r="P511" s="139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139"/>
      <c r="L512" s="139"/>
      <c r="M512" s="139"/>
      <c r="N512" s="139"/>
      <c r="O512" s="139"/>
      <c r="P512" s="139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139"/>
      <c r="L513" s="139"/>
      <c r="M513" s="139"/>
      <c r="N513" s="139"/>
      <c r="O513" s="139"/>
      <c r="P513" s="139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139"/>
      <c r="L514" s="139"/>
      <c r="M514" s="139"/>
      <c r="N514" s="139"/>
      <c r="O514" s="139"/>
      <c r="P514" s="139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139"/>
      <c r="L515" s="139"/>
      <c r="M515" s="139"/>
      <c r="N515" s="139"/>
      <c r="O515" s="139"/>
      <c r="P515" s="139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139"/>
      <c r="L516" s="139"/>
      <c r="M516" s="139"/>
      <c r="N516" s="139"/>
      <c r="O516" s="139"/>
      <c r="P516" s="139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139"/>
      <c r="L517" s="139"/>
      <c r="M517" s="139"/>
      <c r="N517" s="139"/>
      <c r="O517" s="139"/>
      <c r="P517" s="139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139"/>
      <c r="L518" s="139"/>
      <c r="M518" s="139"/>
      <c r="N518" s="139"/>
      <c r="O518" s="139"/>
      <c r="P518" s="139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139"/>
      <c r="L519" s="139"/>
      <c r="M519" s="139"/>
      <c r="N519" s="139"/>
      <c r="O519" s="139"/>
      <c r="P519" s="139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139"/>
      <c r="L520" s="139"/>
      <c r="M520" s="139"/>
      <c r="N520" s="139"/>
      <c r="O520" s="139"/>
      <c r="P520" s="139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139"/>
      <c r="L521" s="139"/>
      <c r="M521" s="139"/>
      <c r="N521" s="139"/>
      <c r="O521" s="139"/>
      <c r="P521" s="139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139"/>
      <c r="L522" s="139"/>
      <c r="M522" s="139"/>
      <c r="N522" s="139"/>
      <c r="O522" s="139"/>
      <c r="P522" s="139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139"/>
      <c r="L523" s="139"/>
      <c r="M523" s="139"/>
      <c r="N523" s="139"/>
      <c r="O523" s="139"/>
      <c r="P523" s="139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139"/>
      <c r="L524" s="139"/>
      <c r="M524" s="139"/>
      <c r="N524" s="139"/>
      <c r="O524" s="139"/>
      <c r="P524" s="139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139"/>
      <c r="L525" s="139"/>
      <c r="M525" s="139"/>
      <c r="N525" s="139"/>
      <c r="O525" s="139"/>
      <c r="P525" s="139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139"/>
      <c r="L526" s="139"/>
      <c r="M526" s="139"/>
      <c r="N526" s="139"/>
      <c r="O526" s="139"/>
      <c r="P526" s="139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139"/>
      <c r="L527" s="139"/>
      <c r="M527" s="139"/>
      <c r="N527" s="139"/>
      <c r="O527" s="139"/>
      <c r="P527" s="139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139"/>
      <c r="L528" s="139"/>
      <c r="M528" s="139"/>
      <c r="N528" s="139"/>
      <c r="O528" s="139"/>
      <c r="P528" s="139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139"/>
      <c r="L529" s="139"/>
      <c r="M529" s="139"/>
      <c r="N529" s="139"/>
      <c r="O529" s="139"/>
      <c r="P529" s="139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139"/>
      <c r="L530" s="139"/>
      <c r="M530" s="139"/>
      <c r="N530" s="139"/>
      <c r="O530" s="139"/>
      <c r="P530" s="139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139"/>
      <c r="L531" s="139"/>
      <c r="M531" s="139"/>
      <c r="N531" s="139"/>
      <c r="O531" s="139"/>
      <c r="P531" s="139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139"/>
      <c r="L532" s="139"/>
      <c r="M532" s="139"/>
      <c r="N532" s="139"/>
      <c r="O532" s="139"/>
      <c r="P532" s="139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139"/>
      <c r="L533" s="139"/>
      <c r="M533" s="139"/>
      <c r="N533" s="139"/>
      <c r="O533" s="139"/>
      <c r="P533" s="139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139"/>
      <c r="L534" s="139"/>
      <c r="M534" s="139"/>
      <c r="N534" s="139"/>
      <c r="O534" s="139"/>
      <c r="P534" s="139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139"/>
      <c r="L535" s="139"/>
      <c r="M535" s="139"/>
      <c r="N535" s="139"/>
      <c r="O535" s="139"/>
      <c r="P535" s="139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139"/>
      <c r="L536" s="139"/>
      <c r="M536" s="139"/>
      <c r="N536" s="139"/>
      <c r="O536" s="139"/>
      <c r="P536" s="139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139"/>
      <c r="L537" s="139"/>
      <c r="M537" s="139"/>
      <c r="N537" s="139"/>
      <c r="O537" s="139"/>
      <c r="P537" s="139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139"/>
      <c r="L538" s="139"/>
      <c r="M538" s="139"/>
      <c r="N538" s="139"/>
      <c r="O538" s="139"/>
      <c r="P538" s="139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139"/>
      <c r="L539" s="139"/>
      <c r="M539" s="139"/>
      <c r="N539" s="139"/>
      <c r="O539" s="139"/>
      <c r="P539" s="139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139"/>
      <c r="L540" s="139"/>
      <c r="M540" s="139"/>
      <c r="N540" s="139"/>
      <c r="O540" s="139"/>
      <c r="P540" s="139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139"/>
      <c r="L541" s="139"/>
      <c r="M541" s="139"/>
      <c r="N541" s="139"/>
      <c r="O541" s="139"/>
      <c r="P541" s="139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139"/>
      <c r="L542" s="139"/>
      <c r="M542" s="139"/>
      <c r="N542" s="139"/>
      <c r="O542" s="139"/>
      <c r="P542" s="139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139"/>
      <c r="L543" s="139"/>
      <c r="M543" s="139"/>
      <c r="N543" s="139"/>
      <c r="O543" s="139"/>
      <c r="P543" s="139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139"/>
      <c r="L544" s="139"/>
      <c r="M544" s="139"/>
      <c r="N544" s="139"/>
      <c r="O544" s="139"/>
      <c r="P544" s="139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139"/>
      <c r="L545" s="139"/>
      <c r="M545" s="139"/>
      <c r="N545" s="139"/>
      <c r="O545" s="139"/>
      <c r="P545" s="139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139"/>
      <c r="L546" s="139"/>
      <c r="M546" s="139"/>
      <c r="N546" s="139"/>
      <c r="O546" s="139"/>
      <c r="P546" s="139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139"/>
      <c r="L547" s="139"/>
      <c r="M547" s="139"/>
      <c r="N547" s="139"/>
      <c r="O547" s="139"/>
      <c r="P547" s="139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139"/>
      <c r="L548" s="139"/>
      <c r="M548" s="139"/>
      <c r="N548" s="139"/>
      <c r="O548" s="139"/>
      <c r="P548" s="139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139"/>
      <c r="L549" s="139"/>
      <c r="M549" s="139"/>
      <c r="N549" s="139"/>
      <c r="O549" s="139"/>
      <c r="P549" s="139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139"/>
      <c r="L550" s="139"/>
      <c r="M550" s="139"/>
      <c r="N550" s="139"/>
      <c r="O550" s="139"/>
      <c r="P550" s="139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139"/>
      <c r="L551" s="139"/>
      <c r="M551" s="139"/>
      <c r="N551" s="139"/>
      <c r="O551" s="139"/>
      <c r="P551" s="139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139"/>
      <c r="L552" s="139"/>
      <c r="M552" s="139"/>
      <c r="N552" s="139"/>
      <c r="O552" s="139"/>
      <c r="P552" s="139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139"/>
      <c r="L553" s="139"/>
      <c r="M553" s="139"/>
      <c r="N553" s="139"/>
      <c r="O553" s="139"/>
      <c r="P553" s="139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139"/>
      <c r="L554" s="139"/>
      <c r="M554" s="139"/>
      <c r="N554" s="139"/>
      <c r="O554" s="139"/>
      <c r="P554" s="139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139"/>
      <c r="L555" s="139"/>
      <c r="M555" s="139"/>
      <c r="N555" s="139"/>
      <c r="O555" s="139"/>
      <c r="P555" s="139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139"/>
      <c r="L556" s="139"/>
      <c r="M556" s="139"/>
      <c r="N556" s="139"/>
      <c r="O556" s="139"/>
      <c r="P556" s="139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139"/>
      <c r="L557" s="139"/>
      <c r="M557" s="139"/>
      <c r="N557" s="139"/>
      <c r="O557" s="139"/>
      <c r="P557" s="139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139"/>
      <c r="L558" s="139"/>
      <c r="M558" s="139"/>
      <c r="N558" s="139"/>
      <c r="O558" s="139"/>
      <c r="P558" s="139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139"/>
      <c r="L559" s="139"/>
      <c r="M559" s="139"/>
      <c r="N559" s="139"/>
      <c r="O559" s="139"/>
      <c r="P559" s="139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139"/>
      <c r="L560" s="139"/>
      <c r="M560" s="139"/>
      <c r="N560" s="139"/>
      <c r="O560" s="139"/>
      <c r="P560" s="139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139"/>
      <c r="L561" s="139"/>
      <c r="M561" s="139"/>
      <c r="N561" s="139"/>
      <c r="O561" s="139"/>
      <c r="P561" s="139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139"/>
      <c r="L562" s="139"/>
      <c r="M562" s="139"/>
      <c r="N562" s="139"/>
      <c r="O562" s="139"/>
      <c r="P562" s="139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139"/>
      <c r="L563" s="139"/>
      <c r="M563" s="139"/>
      <c r="N563" s="139"/>
      <c r="O563" s="139"/>
      <c r="P563" s="139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139"/>
      <c r="L564" s="139"/>
      <c r="M564" s="139"/>
      <c r="N564" s="139"/>
      <c r="O564" s="139"/>
      <c r="P564" s="139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139"/>
      <c r="L565" s="139"/>
      <c r="M565" s="139"/>
      <c r="N565" s="139"/>
      <c r="O565" s="139"/>
      <c r="P565" s="139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139"/>
      <c r="L566" s="139"/>
      <c r="M566" s="139"/>
      <c r="N566" s="139"/>
      <c r="O566" s="139"/>
      <c r="P566" s="139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139"/>
      <c r="L567" s="139"/>
      <c r="M567" s="139"/>
      <c r="N567" s="139"/>
      <c r="O567" s="139"/>
      <c r="P567" s="139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139"/>
      <c r="L568" s="139"/>
      <c r="M568" s="139"/>
      <c r="N568" s="139"/>
      <c r="O568" s="139"/>
      <c r="P568" s="139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139"/>
      <c r="L569" s="139"/>
      <c r="M569" s="139"/>
      <c r="N569" s="139"/>
      <c r="O569" s="139"/>
      <c r="P569" s="139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139"/>
      <c r="L570" s="139"/>
      <c r="M570" s="139"/>
      <c r="N570" s="139"/>
      <c r="O570" s="139"/>
      <c r="P570" s="139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139"/>
      <c r="L571" s="139"/>
      <c r="M571" s="139"/>
      <c r="N571" s="139"/>
      <c r="O571" s="139"/>
      <c r="P571" s="139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139"/>
      <c r="L572" s="139"/>
      <c r="M572" s="139"/>
      <c r="N572" s="139"/>
      <c r="O572" s="139"/>
      <c r="P572" s="139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139"/>
      <c r="L573" s="139"/>
      <c r="M573" s="139"/>
      <c r="N573" s="139"/>
      <c r="O573" s="139"/>
      <c r="P573" s="139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139"/>
      <c r="L574" s="139"/>
      <c r="M574" s="139"/>
      <c r="N574" s="139"/>
      <c r="O574" s="139"/>
      <c r="P574" s="139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139"/>
      <c r="L575" s="139"/>
      <c r="M575" s="139"/>
      <c r="N575" s="139"/>
      <c r="O575" s="139"/>
      <c r="P575" s="139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139"/>
      <c r="L576" s="139"/>
      <c r="M576" s="139"/>
      <c r="N576" s="139"/>
      <c r="O576" s="139"/>
      <c r="P576" s="139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139"/>
      <c r="L577" s="139"/>
      <c r="M577" s="139"/>
      <c r="N577" s="139"/>
      <c r="O577" s="139"/>
      <c r="P577" s="139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139"/>
      <c r="L578" s="139"/>
      <c r="M578" s="139"/>
      <c r="N578" s="139"/>
      <c r="O578" s="139"/>
      <c r="P578" s="139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139"/>
      <c r="L579" s="139"/>
      <c r="M579" s="139"/>
      <c r="N579" s="139"/>
      <c r="O579" s="139"/>
      <c r="P579" s="139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139"/>
      <c r="L580" s="139"/>
      <c r="M580" s="139"/>
      <c r="N580" s="139"/>
      <c r="O580" s="139"/>
      <c r="P580" s="139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139"/>
      <c r="L581" s="139"/>
      <c r="M581" s="139"/>
      <c r="N581" s="139"/>
      <c r="O581" s="139"/>
      <c r="P581" s="139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139"/>
      <c r="L582" s="139"/>
      <c r="M582" s="139"/>
      <c r="N582" s="139"/>
      <c r="O582" s="139"/>
      <c r="P582" s="139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139"/>
      <c r="L583" s="139"/>
      <c r="M583" s="139"/>
      <c r="N583" s="139"/>
      <c r="O583" s="139"/>
      <c r="P583" s="139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139"/>
      <c r="L584" s="139"/>
      <c r="M584" s="139"/>
      <c r="N584" s="139"/>
      <c r="O584" s="139"/>
      <c r="P584" s="139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139"/>
      <c r="L585" s="139"/>
      <c r="M585" s="139"/>
      <c r="N585" s="139"/>
      <c r="O585" s="139"/>
      <c r="P585" s="139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139"/>
      <c r="L586" s="139"/>
      <c r="M586" s="139"/>
      <c r="N586" s="139"/>
      <c r="O586" s="139"/>
      <c r="P586" s="139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139"/>
      <c r="L587" s="139"/>
      <c r="M587" s="139"/>
      <c r="N587" s="139"/>
      <c r="O587" s="139"/>
      <c r="P587" s="139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139"/>
      <c r="L588" s="139"/>
      <c r="M588" s="139"/>
      <c r="N588" s="139"/>
      <c r="O588" s="139"/>
      <c r="P588" s="139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139"/>
      <c r="L589" s="139"/>
      <c r="M589" s="139"/>
      <c r="N589" s="139"/>
      <c r="O589" s="139"/>
      <c r="P589" s="139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139"/>
      <c r="L590" s="139"/>
      <c r="M590" s="139"/>
      <c r="N590" s="139"/>
      <c r="O590" s="139"/>
      <c r="P590" s="139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139"/>
      <c r="L591" s="139"/>
      <c r="M591" s="139"/>
      <c r="N591" s="139"/>
      <c r="O591" s="139"/>
      <c r="P591" s="139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139"/>
      <c r="L592" s="139"/>
      <c r="M592" s="139"/>
      <c r="N592" s="139"/>
      <c r="O592" s="139"/>
      <c r="P592" s="139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139"/>
      <c r="L593" s="139"/>
      <c r="M593" s="139"/>
      <c r="N593" s="139"/>
      <c r="O593" s="139"/>
      <c r="P593" s="139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139"/>
      <c r="L594" s="139"/>
      <c r="M594" s="139"/>
      <c r="N594" s="139"/>
      <c r="O594" s="139"/>
      <c r="P594" s="139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139"/>
      <c r="L595" s="139"/>
      <c r="M595" s="139"/>
      <c r="N595" s="139"/>
      <c r="O595" s="139"/>
      <c r="P595" s="139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139"/>
      <c r="L596" s="139"/>
      <c r="M596" s="139"/>
      <c r="N596" s="139"/>
      <c r="O596" s="139"/>
      <c r="P596" s="139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139"/>
      <c r="L597" s="139"/>
      <c r="M597" s="139"/>
      <c r="N597" s="139"/>
      <c r="O597" s="139"/>
      <c r="P597" s="139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139"/>
      <c r="L598" s="139"/>
      <c r="M598" s="139"/>
      <c r="N598" s="139"/>
      <c r="O598" s="139"/>
      <c r="P598" s="139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139"/>
      <c r="L599" s="139"/>
      <c r="M599" s="139"/>
      <c r="N599" s="139"/>
      <c r="O599" s="139"/>
      <c r="P599" s="139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139"/>
      <c r="L600" s="139"/>
      <c r="M600" s="139"/>
      <c r="N600" s="139"/>
      <c r="O600" s="139"/>
      <c r="P600" s="139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139"/>
      <c r="L601" s="139"/>
      <c r="M601" s="139"/>
      <c r="N601" s="139"/>
      <c r="O601" s="139"/>
      <c r="P601" s="139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139"/>
      <c r="L602" s="139"/>
      <c r="M602" s="139"/>
      <c r="N602" s="139"/>
      <c r="O602" s="139"/>
      <c r="P602" s="139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139"/>
      <c r="L603" s="139"/>
      <c r="M603" s="139"/>
      <c r="N603" s="139"/>
      <c r="O603" s="139"/>
      <c r="P603" s="139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139"/>
      <c r="L604" s="139"/>
      <c r="M604" s="139"/>
      <c r="N604" s="139"/>
      <c r="O604" s="139"/>
      <c r="P604" s="139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139"/>
      <c r="L605" s="139"/>
      <c r="M605" s="139"/>
      <c r="N605" s="139"/>
      <c r="O605" s="139"/>
      <c r="P605" s="139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139"/>
      <c r="L606" s="139"/>
      <c r="M606" s="139"/>
      <c r="N606" s="139"/>
      <c r="O606" s="139"/>
      <c r="P606" s="139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139"/>
      <c r="L607" s="139"/>
      <c r="M607" s="139"/>
      <c r="N607" s="139"/>
      <c r="O607" s="139"/>
      <c r="P607" s="139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139"/>
      <c r="L608" s="139"/>
      <c r="M608" s="139"/>
      <c r="N608" s="139"/>
      <c r="O608" s="139"/>
      <c r="P608" s="139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139"/>
      <c r="L609" s="139"/>
      <c r="M609" s="139"/>
      <c r="N609" s="139"/>
      <c r="O609" s="139"/>
      <c r="P609" s="139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139"/>
      <c r="L610" s="139"/>
      <c r="M610" s="139"/>
      <c r="N610" s="139"/>
      <c r="O610" s="139"/>
      <c r="P610" s="139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139"/>
      <c r="L611" s="139"/>
      <c r="M611" s="139"/>
      <c r="N611" s="139"/>
      <c r="O611" s="139"/>
      <c r="P611" s="139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139"/>
      <c r="L612" s="139"/>
      <c r="M612" s="139"/>
      <c r="N612" s="139"/>
      <c r="O612" s="139"/>
      <c r="P612" s="139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139"/>
      <c r="L613" s="139"/>
      <c r="M613" s="139"/>
      <c r="N613" s="139"/>
      <c r="O613" s="139"/>
      <c r="P613" s="139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139"/>
      <c r="L614" s="139"/>
      <c r="M614" s="139"/>
      <c r="N614" s="139"/>
      <c r="O614" s="139"/>
      <c r="P614" s="139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139"/>
      <c r="L615" s="139"/>
      <c r="M615" s="139"/>
      <c r="N615" s="139"/>
      <c r="O615" s="139"/>
      <c r="P615" s="139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139"/>
      <c r="L616" s="139"/>
      <c r="M616" s="139"/>
      <c r="N616" s="139"/>
      <c r="O616" s="139"/>
      <c r="P616" s="139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139"/>
      <c r="L617" s="139"/>
      <c r="M617" s="139"/>
      <c r="N617" s="139"/>
      <c r="O617" s="139"/>
      <c r="P617" s="139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139"/>
      <c r="L618" s="139"/>
      <c r="M618" s="139"/>
      <c r="N618" s="139"/>
      <c r="O618" s="139"/>
      <c r="P618" s="139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139"/>
      <c r="L619" s="139"/>
      <c r="M619" s="139"/>
      <c r="N619" s="139"/>
      <c r="O619" s="139"/>
      <c r="P619" s="139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139"/>
      <c r="L620" s="139"/>
      <c r="M620" s="139"/>
      <c r="N620" s="139"/>
      <c r="O620" s="139"/>
      <c r="P620" s="139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139"/>
      <c r="L621" s="139"/>
      <c r="M621" s="139"/>
      <c r="N621" s="139"/>
      <c r="O621" s="139"/>
      <c r="P621" s="139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139"/>
      <c r="L622" s="139"/>
      <c r="M622" s="139"/>
      <c r="N622" s="139"/>
      <c r="O622" s="139"/>
      <c r="P622" s="139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139"/>
      <c r="L623" s="139"/>
      <c r="M623" s="139"/>
      <c r="N623" s="139"/>
      <c r="O623" s="139"/>
      <c r="P623" s="139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139"/>
      <c r="L624" s="139"/>
      <c r="M624" s="139"/>
      <c r="N624" s="139"/>
      <c r="O624" s="139"/>
      <c r="P624" s="139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139"/>
      <c r="L625" s="139"/>
      <c r="M625" s="139"/>
      <c r="N625" s="139"/>
      <c r="O625" s="139"/>
      <c r="P625" s="139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139"/>
      <c r="L626" s="139"/>
      <c r="M626" s="139"/>
      <c r="N626" s="139"/>
      <c r="O626" s="139"/>
      <c r="P626" s="139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139"/>
      <c r="L627" s="139"/>
      <c r="M627" s="139"/>
      <c r="N627" s="139"/>
      <c r="O627" s="139"/>
      <c r="P627" s="139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139"/>
      <c r="L628" s="139"/>
      <c r="M628" s="139"/>
      <c r="N628" s="139"/>
      <c r="O628" s="139"/>
      <c r="P628" s="139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139"/>
      <c r="L629" s="139"/>
      <c r="M629" s="139"/>
      <c r="N629" s="139"/>
      <c r="O629" s="139"/>
      <c r="P629" s="139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139"/>
      <c r="L630" s="139"/>
      <c r="M630" s="139"/>
      <c r="N630" s="139"/>
      <c r="O630" s="139"/>
      <c r="P630" s="139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139"/>
      <c r="L631" s="139"/>
      <c r="M631" s="139"/>
      <c r="N631" s="139"/>
      <c r="O631" s="139"/>
      <c r="P631" s="139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139"/>
      <c r="L632" s="139"/>
      <c r="M632" s="139"/>
      <c r="N632" s="139"/>
      <c r="O632" s="139"/>
      <c r="P632" s="139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139"/>
      <c r="L633" s="139"/>
      <c r="M633" s="139"/>
      <c r="N633" s="139"/>
      <c r="O633" s="139"/>
      <c r="P633" s="139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139"/>
      <c r="L634" s="139"/>
      <c r="M634" s="139"/>
      <c r="N634" s="139"/>
      <c r="O634" s="139"/>
      <c r="P634" s="139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139"/>
      <c r="L635" s="139"/>
      <c r="M635" s="139"/>
      <c r="N635" s="139"/>
      <c r="O635" s="139"/>
      <c r="P635" s="139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139"/>
      <c r="L636" s="139"/>
      <c r="M636" s="139"/>
      <c r="N636" s="139"/>
      <c r="O636" s="139"/>
      <c r="P636" s="139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139"/>
      <c r="L637" s="139"/>
      <c r="M637" s="139"/>
      <c r="N637" s="139"/>
      <c r="O637" s="139"/>
      <c r="P637" s="139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139"/>
      <c r="L638" s="139"/>
      <c r="M638" s="139"/>
      <c r="N638" s="139"/>
      <c r="O638" s="139"/>
      <c r="P638" s="139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139"/>
      <c r="L639" s="139"/>
      <c r="M639" s="139"/>
      <c r="N639" s="139"/>
      <c r="O639" s="139"/>
      <c r="P639" s="139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139"/>
      <c r="L640" s="139"/>
      <c r="M640" s="139"/>
      <c r="N640" s="139"/>
      <c r="O640" s="139"/>
      <c r="P640" s="139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139"/>
      <c r="L641" s="139"/>
      <c r="M641" s="139"/>
      <c r="N641" s="139"/>
      <c r="O641" s="139"/>
      <c r="P641" s="139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139"/>
      <c r="L642" s="139"/>
      <c r="M642" s="139"/>
      <c r="N642" s="139"/>
      <c r="O642" s="139"/>
      <c r="P642" s="139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139"/>
      <c r="L643" s="139"/>
      <c r="M643" s="139"/>
      <c r="N643" s="139"/>
      <c r="O643" s="139"/>
      <c r="P643" s="139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139"/>
      <c r="L644" s="139"/>
      <c r="M644" s="139"/>
      <c r="N644" s="139"/>
      <c r="O644" s="139"/>
      <c r="P644" s="139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139"/>
      <c r="L645" s="139"/>
      <c r="M645" s="139"/>
      <c r="N645" s="139"/>
      <c r="O645" s="139"/>
      <c r="P645" s="139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139"/>
      <c r="L646" s="139"/>
      <c r="M646" s="139"/>
      <c r="N646" s="139"/>
      <c r="O646" s="139"/>
      <c r="P646" s="139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139"/>
      <c r="L647" s="139"/>
      <c r="M647" s="139"/>
      <c r="N647" s="139"/>
      <c r="O647" s="139"/>
      <c r="P647" s="139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139"/>
      <c r="L648" s="139"/>
      <c r="M648" s="139"/>
      <c r="N648" s="139"/>
      <c r="O648" s="139"/>
      <c r="P648" s="139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139"/>
      <c r="L649" s="139"/>
      <c r="M649" s="139"/>
      <c r="N649" s="139"/>
      <c r="O649" s="139"/>
      <c r="P649" s="139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139"/>
      <c r="L650" s="139"/>
      <c r="M650" s="139"/>
      <c r="N650" s="139"/>
      <c r="O650" s="139"/>
      <c r="P650" s="139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139"/>
      <c r="L651" s="139"/>
      <c r="M651" s="139"/>
      <c r="N651" s="139"/>
      <c r="O651" s="139"/>
      <c r="P651" s="139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139"/>
      <c r="L652" s="139"/>
      <c r="M652" s="139"/>
      <c r="N652" s="139"/>
      <c r="O652" s="139"/>
      <c r="P652" s="139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139"/>
      <c r="L653" s="139"/>
      <c r="M653" s="139"/>
      <c r="N653" s="139"/>
      <c r="O653" s="139"/>
      <c r="P653" s="139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139"/>
      <c r="L654" s="139"/>
      <c r="M654" s="139"/>
      <c r="N654" s="139"/>
      <c r="O654" s="139"/>
      <c r="P654" s="139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139"/>
      <c r="L655" s="139"/>
      <c r="M655" s="139"/>
      <c r="N655" s="139"/>
      <c r="O655" s="139"/>
      <c r="P655" s="139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139"/>
      <c r="L656" s="139"/>
      <c r="M656" s="139"/>
      <c r="N656" s="139"/>
      <c r="O656" s="139"/>
      <c r="P656" s="139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139"/>
      <c r="L657" s="139"/>
      <c r="M657" s="139"/>
      <c r="N657" s="139"/>
      <c r="O657" s="139"/>
      <c r="P657" s="139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139"/>
      <c r="L658" s="139"/>
      <c r="M658" s="139"/>
      <c r="N658" s="139"/>
      <c r="O658" s="139"/>
      <c r="P658" s="139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139"/>
      <c r="L659" s="139"/>
      <c r="M659" s="139"/>
      <c r="N659" s="139"/>
      <c r="O659" s="139"/>
      <c r="P659" s="139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139"/>
      <c r="L660" s="139"/>
      <c r="M660" s="139"/>
      <c r="N660" s="139"/>
      <c r="O660" s="139"/>
      <c r="P660" s="139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139"/>
      <c r="L661" s="139"/>
      <c r="M661" s="139"/>
      <c r="N661" s="139"/>
      <c r="O661" s="139"/>
      <c r="P661" s="139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139"/>
      <c r="L662" s="139"/>
      <c r="M662" s="139"/>
      <c r="N662" s="139"/>
      <c r="O662" s="139"/>
      <c r="P662" s="139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139"/>
      <c r="L663" s="139"/>
      <c r="M663" s="139"/>
      <c r="N663" s="139"/>
      <c r="O663" s="139"/>
      <c r="P663" s="139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139"/>
      <c r="L664" s="139"/>
      <c r="M664" s="139"/>
      <c r="N664" s="139"/>
      <c r="O664" s="139"/>
      <c r="P664" s="139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139"/>
      <c r="L665" s="139"/>
      <c r="M665" s="139"/>
      <c r="N665" s="139"/>
      <c r="O665" s="139"/>
      <c r="P665" s="139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139"/>
      <c r="L666" s="139"/>
      <c r="M666" s="139"/>
      <c r="N666" s="139"/>
      <c r="O666" s="139"/>
      <c r="P666" s="139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139"/>
      <c r="L667" s="139"/>
      <c r="M667" s="139"/>
      <c r="N667" s="139"/>
      <c r="O667" s="139"/>
      <c r="P667" s="139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139"/>
      <c r="L668" s="139"/>
      <c r="M668" s="139"/>
      <c r="N668" s="139"/>
      <c r="O668" s="139"/>
      <c r="P668" s="139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139"/>
      <c r="L669" s="139"/>
      <c r="M669" s="139"/>
      <c r="N669" s="139"/>
      <c r="O669" s="139"/>
      <c r="P669" s="139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139"/>
      <c r="L670" s="139"/>
      <c r="M670" s="139"/>
      <c r="N670" s="139"/>
      <c r="O670" s="139"/>
      <c r="P670" s="139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139"/>
      <c r="L671" s="139"/>
      <c r="M671" s="139"/>
      <c r="N671" s="139"/>
      <c r="O671" s="139"/>
      <c r="P671" s="139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139"/>
      <c r="L672" s="139"/>
      <c r="M672" s="139"/>
      <c r="N672" s="139"/>
      <c r="O672" s="139"/>
      <c r="P672" s="139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139"/>
      <c r="L673" s="139"/>
      <c r="M673" s="139"/>
      <c r="N673" s="139"/>
      <c r="O673" s="139"/>
      <c r="P673" s="139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139"/>
      <c r="L674" s="139"/>
      <c r="M674" s="139"/>
      <c r="N674" s="139"/>
      <c r="O674" s="139"/>
      <c r="P674" s="139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139"/>
      <c r="L675" s="139"/>
      <c r="M675" s="139"/>
      <c r="N675" s="139"/>
      <c r="O675" s="139"/>
      <c r="P675" s="139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139"/>
      <c r="L676" s="139"/>
      <c r="M676" s="139"/>
      <c r="N676" s="139"/>
      <c r="O676" s="139"/>
      <c r="P676" s="139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139"/>
      <c r="L677" s="139"/>
      <c r="M677" s="139"/>
      <c r="N677" s="139"/>
      <c r="O677" s="139"/>
      <c r="P677" s="139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139"/>
      <c r="L678" s="139"/>
      <c r="M678" s="139"/>
      <c r="N678" s="139"/>
      <c r="O678" s="139"/>
      <c r="P678" s="139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139"/>
      <c r="L679" s="139"/>
      <c r="M679" s="139"/>
      <c r="N679" s="139"/>
      <c r="O679" s="139"/>
      <c r="P679" s="139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139"/>
      <c r="L680" s="139"/>
      <c r="M680" s="139"/>
      <c r="N680" s="139"/>
      <c r="O680" s="139"/>
      <c r="P680" s="139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139"/>
      <c r="L681" s="139"/>
      <c r="M681" s="139"/>
      <c r="N681" s="139"/>
      <c r="O681" s="139"/>
      <c r="P681" s="139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139"/>
      <c r="L682" s="139"/>
      <c r="M682" s="139"/>
      <c r="N682" s="139"/>
      <c r="O682" s="139"/>
      <c r="P682" s="139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139"/>
      <c r="L683" s="139"/>
      <c r="M683" s="139"/>
      <c r="N683" s="139"/>
      <c r="O683" s="139"/>
      <c r="P683" s="139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139"/>
      <c r="L684" s="139"/>
      <c r="M684" s="139"/>
      <c r="N684" s="139"/>
      <c r="O684" s="139"/>
      <c r="P684" s="139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139"/>
      <c r="L685" s="139"/>
      <c r="M685" s="139"/>
      <c r="N685" s="139"/>
      <c r="O685" s="139"/>
      <c r="P685" s="139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139"/>
      <c r="L686" s="139"/>
      <c r="M686" s="139"/>
      <c r="N686" s="139"/>
      <c r="O686" s="139"/>
      <c r="P686" s="139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139"/>
      <c r="L687" s="139"/>
      <c r="M687" s="139"/>
      <c r="N687" s="139"/>
      <c r="O687" s="139"/>
      <c r="P687" s="139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139"/>
      <c r="L688" s="139"/>
      <c r="M688" s="139"/>
      <c r="N688" s="139"/>
      <c r="O688" s="139"/>
      <c r="P688" s="139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139"/>
      <c r="L689" s="139"/>
      <c r="M689" s="139"/>
      <c r="N689" s="139"/>
      <c r="O689" s="139"/>
      <c r="P689" s="139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139"/>
      <c r="L690" s="139"/>
      <c r="M690" s="139"/>
      <c r="N690" s="139"/>
      <c r="O690" s="139"/>
      <c r="P690" s="139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139"/>
      <c r="L691" s="139"/>
      <c r="M691" s="139"/>
      <c r="N691" s="139"/>
      <c r="O691" s="139"/>
      <c r="P691" s="139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139"/>
      <c r="L692" s="139"/>
      <c r="M692" s="139"/>
      <c r="N692" s="139"/>
      <c r="O692" s="139"/>
      <c r="P692" s="139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139"/>
      <c r="L693" s="139"/>
      <c r="M693" s="139"/>
      <c r="N693" s="139"/>
      <c r="O693" s="139"/>
      <c r="P693" s="139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139"/>
      <c r="L694" s="139"/>
      <c r="M694" s="139"/>
      <c r="N694" s="139"/>
      <c r="O694" s="139"/>
      <c r="P694" s="139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139"/>
      <c r="L695" s="139"/>
      <c r="M695" s="139"/>
      <c r="N695" s="139"/>
      <c r="O695" s="139"/>
      <c r="P695" s="139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139"/>
      <c r="L696" s="139"/>
      <c r="M696" s="139"/>
      <c r="N696" s="139"/>
      <c r="O696" s="139"/>
      <c r="P696" s="139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139"/>
      <c r="L697" s="139"/>
      <c r="M697" s="139"/>
      <c r="N697" s="139"/>
      <c r="O697" s="139"/>
      <c r="P697" s="139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139"/>
      <c r="L698" s="139"/>
      <c r="M698" s="139"/>
      <c r="N698" s="139"/>
      <c r="O698" s="139"/>
      <c r="P698" s="139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139"/>
      <c r="L699" s="139"/>
      <c r="M699" s="139"/>
      <c r="N699" s="139"/>
      <c r="O699" s="139"/>
      <c r="P699" s="139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139"/>
      <c r="L700" s="139"/>
      <c r="M700" s="139"/>
      <c r="N700" s="139"/>
      <c r="O700" s="139"/>
      <c r="P700" s="139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139"/>
      <c r="L701" s="139"/>
      <c r="M701" s="139"/>
      <c r="N701" s="139"/>
      <c r="O701" s="139"/>
      <c r="P701" s="139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139"/>
      <c r="L702" s="139"/>
      <c r="M702" s="139"/>
      <c r="N702" s="139"/>
      <c r="O702" s="139"/>
      <c r="P702" s="139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139"/>
      <c r="L703" s="139"/>
      <c r="M703" s="139"/>
      <c r="N703" s="139"/>
      <c r="O703" s="139"/>
      <c r="P703" s="139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139"/>
      <c r="L704" s="139"/>
      <c r="M704" s="139"/>
      <c r="N704" s="139"/>
      <c r="O704" s="139"/>
      <c r="P704" s="139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139"/>
      <c r="L705" s="139"/>
      <c r="M705" s="139"/>
      <c r="N705" s="139"/>
      <c r="O705" s="139"/>
      <c r="P705" s="139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139"/>
      <c r="L706" s="139"/>
      <c r="M706" s="139"/>
      <c r="N706" s="139"/>
      <c r="O706" s="139"/>
      <c r="P706" s="139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139"/>
      <c r="L707" s="139"/>
      <c r="M707" s="139"/>
      <c r="N707" s="139"/>
      <c r="O707" s="139"/>
      <c r="P707" s="139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139"/>
      <c r="L708" s="139"/>
      <c r="M708" s="139"/>
      <c r="N708" s="139"/>
      <c r="O708" s="139"/>
      <c r="P708" s="139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139"/>
      <c r="L709" s="139"/>
      <c r="M709" s="139"/>
      <c r="N709" s="139"/>
      <c r="O709" s="139"/>
      <c r="P709" s="139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139"/>
      <c r="L710" s="139"/>
      <c r="M710" s="139"/>
      <c r="N710" s="139"/>
      <c r="O710" s="139"/>
      <c r="P710" s="139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139"/>
      <c r="L711" s="139"/>
      <c r="M711" s="139"/>
      <c r="N711" s="139"/>
      <c r="O711" s="139"/>
      <c r="P711" s="139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139"/>
      <c r="L712" s="139"/>
      <c r="M712" s="139"/>
      <c r="N712" s="139"/>
      <c r="O712" s="139"/>
      <c r="P712" s="139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139"/>
      <c r="L713" s="139"/>
      <c r="M713" s="139"/>
      <c r="N713" s="139"/>
      <c r="O713" s="139"/>
      <c r="P713" s="139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139"/>
      <c r="L714" s="139"/>
      <c r="M714" s="139"/>
      <c r="N714" s="139"/>
      <c r="O714" s="139"/>
      <c r="P714" s="139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139"/>
      <c r="L715" s="139"/>
      <c r="M715" s="139"/>
      <c r="N715" s="139"/>
      <c r="O715" s="139"/>
      <c r="P715" s="139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139"/>
      <c r="L716" s="139"/>
      <c r="M716" s="139"/>
      <c r="N716" s="139"/>
      <c r="O716" s="139"/>
      <c r="P716" s="139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139"/>
      <c r="L717" s="139"/>
      <c r="M717" s="139"/>
      <c r="N717" s="139"/>
      <c r="O717" s="139"/>
      <c r="P717" s="139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139"/>
      <c r="L718" s="139"/>
      <c r="M718" s="139"/>
      <c r="N718" s="139"/>
      <c r="O718" s="139"/>
      <c r="P718" s="139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139"/>
      <c r="L719" s="139"/>
      <c r="M719" s="139"/>
      <c r="N719" s="139"/>
      <c r="O719" s="139"/>
      <c r="P719" s="139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139"/>
      <c r="L720" s="139"/>
      <c r="M720" s="139"/>
      <c r="N720" s="139"/>
      <c r="O720" s="139"/>
      <c r="P720" s="139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139"/>
      <c r="L721" s="139"/>
      <c r="M721" s="139"/>
      <c r="N721" s="139"/>
      <c r="O721" s="139"/>
      <c r="P721" s="139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139"/>
      <c r="L722" s="139"/>
      <c r="M722" s="139"/>
      <c r="N722" s="139"/>
      <c r="O722" s="139"/>
      <c r="P722" s="139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139"/>
      <c r="L723" s="139"/>
      <c r="M723" s="139"/>
      <c r="N723" s="139"/>
      <c r="O723" s="139"/>
      <c r="P723" s="139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139"/>
      <c r="L724" s="139"/>
      <c r="M724" s="139"/>
      <c r="N724" s="139"/>
      <c r="O724" s="139"/>
      <c r="P724" s="139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139"/>
      <c r="L725" s="139"/>
      <c r="M725" s="139"/>
      <c r="N725" s="139"/>
      <c r="O725" s="139"/>
      <c r="P725" s="139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139"/>
      <c r="L726" s="139"/>
      <c r="M726" s="139"/>
      <c r="N726" s="139"/>
      <c r="O726" s="139"/>
      <c r="P726" s="139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139"/>
      <c r="L727" s="139"/>
      <c r="M727" s="139"/>
      <c r="N727" s="139"/>
      <c r="O727" s="139"/>
      <c r="P727" s="139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139"/>
      <c r="L728" s="139"/>
      <c r="M728" s="139"/>
      <c r="N728" s="139"/>
      <c r="O728" s="139"/>
      <c r="P728" s="139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139"/>
      <c r="L729" s="139"/>
      <c r="M729" s="139"/>
      <c r="N729" s="139"/>
      <c r="O729" s="139"/>
      <c r="P729" s="139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139"/>
      <c r="L730" s="139"/>
      <c r="M730" s="139"/>
      <c r="N730" s="139"/>
      <c r="O730" s="139"/>
      <c r="P730" s="139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139"/>
      <c r="L731" s="139"/>
      <c r="M731" s="139"/>
      <c r="N731" s="139"/>
      <c r="O731" s="139"/>
      <c r="P731" s="139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139"/>
      <c r="L732" s="139"/>
      <c r="M732" s="139"/>
      <c r="N732" s="139"/>
      <c r="O732" s="139"/>
      <c r="P732" s="139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139"/>
      <c r="L733" s="139"/>
      <c r="M733" s="139"/>
      <c r="N733" s="139"/>
      <c r="O733" s="139"/>
      <c r="P733" s="139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139"/>
      <c r="L734" s="139"/>
      <c r="M734" s="139"/>
      <c r="N734" s="139"/>
      <c r="O734" s="139"/>
      <c r="P734" s="139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139"/>
      <c r="L735" s="139"/>
      <c r="M735" s="139"/>
      <c r="N735" s="139"/>
      <c r="O735" s="139"/>
      <c r="P735" s="139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139"/>
      <c r="L736" s="139"/>
      <c r="M736" s="139"/>
      <c r="N736" s="139"/>
      <c r="O736" s="139"/>
      <c r="P736" s="139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139"/>
      <c r="L737" s="139"/>
      <c r="M737" s="139"/>
      <c r="N737" s="139"/>
      <c r="O737" s="139"/>
      <c r="P737" s="139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139"/>
      <c r="L738" s="139"/>
      <c r="M738" s="139"/>
      <c r="N738" s="139"/>
      <c r="O738" s="139"/>
      <c r="P738" s="139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139"/>
      <c r="L739" s="139"/>
      <c r="M739" s="139"/>
      <c r="N739" s="139"/>
      <c r="O739" s="139"/>
      <c r="P739" s="139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139"/>
      <c r="L740" s="139"/>
      <c r="M740" s="139"/>
      <c r="N740" s="139"/>
      <c r="O740" s="139"/>
      <c r="P740" s="139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139"/>
      <c r="L741" s="139"/>
      <c r="M741" s="139"/>
      <c r="N741" s="139"/>
      <c r="O741" s="139"/>
      <c r="P741" s="139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139"/>
      <c r="L742" s="139"/>
      <c r="M742" s="139"/>
      <c r="N742" s="139"/>
      <c r="O742" s="139"/>
      <c r="P742" s="139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139"/>
      <c r="L743" s="139"/>
      <c r="M743" s="139"/>
      <c r="N743" s="139"/>
      <c r="O743" s="139"/>
      <c r="P743" s="139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139"/>
      <c r="L744" s="139"/>
      <c r="M744" s="139"/>
      <c r="N744" s="139"/>
      <c r="O744" s="139"/>
      <c r="P744" s="139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139"/>
      <c r="L745" s="139"/>
      <c r="M745" s="139"/>
      <c r="N745" s="139"/>
      <c r="O745" s="139"/>
      <c r="P745" s="139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139"/>
      <c r="L746" s="139"/>
      <c r="M746" s="139"/>
      <c r="N746" s="139"/>
      <c r="O746" s="139"/>
      <c r="P746" s="139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139"/>
      <c r="L747" s="139"/>
      <c r="M747" s="139"/>
      <c r="N747" s="139"/>
      <c r="O747" s="139"/>
      <c r="P747" s="139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139"/>
      <c r="L748" s="139"/>
      <c r="M748" s="139"/>
      <c r="N748" s="139"/>
      <c r="O748" s="139"/>
      <c r="P748" s="139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139"/>
      <c r="L749" s="139"/>
      <c r="M749" s="139"/>
      <c r="N749" s="139"/>
      <c r="O749" s="139"/>
      <c r="P749" s="139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139"/>
      <c r="L750" s="139"/>
      <c r="M750" s="139"/>
      <c r="N750" s="139"/>
      <c r="O750" s="139"/>
      <c r="P750" s="139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139"/>
      <c r="L751" s="139"/>
      <c r="M751" s="139"/>
      <c r="N751" s="139"/>
      <c r="O751" s="139"/>
      <c r="P751" s="139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139"/>
      <c r="L752" s="139"/>
      <c r="M752" s="139"/>
      <c r="N752" s="139"/>
      <c r="O752" s="139"/>
      <c r="P752" s="139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139"/>
      <c r="L753" s="139"/>
      <c r="M753" s="139"/>
      <c r="N753" s="139"/>
      <c r="O753" s="139"/>
      <c r="P753" s="139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139"/>
      <c r="L754" s="139"/>
      <c r="M754" s="139"/>
      <c r="N754" s="139"/>
      <c r="O754" s="139"/>
      <c r="P754" s="139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139"/>
      <c r="L755" s="139"/>
      <c r="M755" s="139"/>
      <c r="N755" s="139"/>
      <c r="O755" s="139"/>
      <c r="P755" s="139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139"/>
      <c r="L756" s="139"/>
      <c r="M756" s="139"/>
      <c r="N756" s="139"/>
      <c r="O756" s="139"/>
      <c r="P756" s="139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139"/>
      <c r="L757" s="139"/>
      <c r="M757" s="139"/>
      <c r="N757" s="139"/>
      <c r="O757" s="139"/>
      <c r="P757" s="139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139"/>
      <c r="L758" s="139"/>
      <c r="M758" s="139"/>
      <c r="N758" s="139"/>
      <c r="O758" s="139"/>
      <c r="P758" s="139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139"/>
      <c r="L759" s="139"/>
      <c r="M759" s="139"/>
      <c r="N759" s="139"/>
      <c r="O759" s="139"/>
      <c r="P759" s="139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139"/>
      <c r="L760" s="139"/>
      <c r="M760" s="139"/>
      <c r="N760" s="139"/>
      <c r="O760" s="139"/>
      <c r="P760" s="139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139"/>
      <c r="L761" s="139"/>
      <c r="M761" s="139"/>
      <c r="N761" s="139"/>
      <c r="O761" s="139"/>
      <c r="P761" s="139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139"/>
      <c r="L762" s="139"/>
      <c r="M762" s="139"/>
      <c r="N762" s="139"/>
      <c r="O762" s="139"/>
      <c r="P762" s="139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139"/>
      <c r="L763" s="139"/>
      <c r="M763" s="139"/>
      <c r="N763" s="139"/>
      <c r="O763" s="139"/>
      <c r="P763" s="139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139"/>
      <c r="L764" s="139"/>
      <c r="M764" s="139"/>
      <c r="N764" s="139"/>
      <c r="O764" s="139"/>
      <c r="P764" s="139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139"/>
      <c r="L765" s="139"/>
      <c r="M765" s="139"/>
      <c r="N765" s="139"/>
      <c r="O765" s="139"/>
      <c r="P765" s="139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139"/>
      <c r="L766" s="139"/>
      <c r="M766" s="139"/>
      <c r="N766" s="139"/>
      <c r="O766" s="139"/>
      <c r="P766" s="139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139"/>
      <c r="L767" s="139"/>
      <c r="M767" s="139"/>
      <c r="N767" s="139"/>
      <c r="O767" s="139"/>
      <c r="P767" s="139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139"/>
      <c r="L768" s="139"/>
      <c r="M768" s="139"/>
      <c r="N768" s="139"/>
      <c r="O768" s="139"/>
      <c r="P768" s="139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139"/>
      <c r="L769" s="139"/>
      <c r="M769" s="139"/>
      <c r="N769" s="139"/>
      <c r="O769" s="139"/>
      <c r="P769" s="139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139"/>
      <c r="L770" s="139"/>
      <c r="M770" s="139"/>
      <c r="N770" s="139"/>
      <c r="O770" s="139"/>
      <c r="P770" s="139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139"/>
      <c r="L771" s="139"/>
      <c r="M771" s="139"/>
      <c r="N771" s="139"/>
      <c r="O771" s="139"/>
      <c r="P771" s="139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139"/>
      <c r="L772" s="139"/>
      <c r="M772" s="139"/>
      <c r="N772" s="139"/>
      <c r="O772" s="139"/>
      <c r="P772" s="139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139"/>
      <c r="L773" s="139"/>
      <c r="M773" s="139"/>
      <c r="N773" s="139"/>
      <c r="O773" s="139"/>
      <c r="P773" s="139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139"/>
      <c r="L774" s="139"/>
      <c r="M774" s="139"/>
      <c r="N774" s="139"/>
      <c r="O774" s="139"/>
      <c r="P774" s="139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139"/>
      <c r="L775" s="139"/>
      <c r="M775" s="139"/>
      <c r="N775" s="139"/>
      <c r="O775" s="139"/>
      <c r="P775" s="139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139"/>
      <c r="L776" s="139"/>
      <c r="M776" s="139"/>
      <c r="N776" s="139"/>
      <c r="O776" s="139"/>
      <c r="P776" s="139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139"/>
      <c r="L777" s="139"/>
      <c r="M777" s="139"/>
      <c r="N777" s="139"/>
      <c r="O777" s="139"/>
      <c r="P777" s="139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139"/>
      <c r="L778" s="139"/>
      <c r="M778" s="139"/>
      <c r="N778" s="139"/>
      <c r="O778" s="139"/>
      <c r="P778" s="139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139"/>
      <c r="L779" s="139"/>
      <c r="M779" s="139"/>
      <c r="N779" s="139"/>
      <c r="O779" s="139"/>
      <c r="P779" s="139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139"/>
      <c r="L780" s="139"/>
      <c r="M780" s="139"/>
      <c r="N780" s="139"/>
      <c r="O780" s="139"/>
      <c r="P780" s="139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139"/>
      <c r="L781" s="139"/>
      <c r="M781" s="139"/>
      <c r="N781" s="139"/>
      <c r="O781" s="139"/>
      <c r="P781" s="139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139"/>
      <c r="L782" s="139"/>
      <c r="M782" s="139"/>
      <c r="N782" s="139"/>
      <c r="O782" s="139"/>
      <c r="P782" s="139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139"/>
      <c r="L783" s="139"/>
      <c r="M783" s="139"/>
      <c r="N783" s="139"/>
      <c r="O783" s="139"/>
      <c r="P783" s="139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139"/>
      <c r="L784" s="139"/>
      <c r="M784" s="139"/>
      <c r="N784" s="139"/>
      <c r="O784" s="139"/>
      <c r="P784" s="139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139"/>
      <c r="L785" s="139"/>
      <c r="M785" s="139"/>
      <c r="N785" s="139"/>
      <c r="O785" s="139"/>
      <c r="P785" s="139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139"/>
      <c r="L786" s="139"/>
      <c r="M786" s="139"/>
      <c r="N786" s="139"/>
      <c r="O786" s="139"/>
      <c r="P786" s="139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139"/>
      <c r="L787" s="139"/>
      <c r="M787" s="139"/>
      <c r="N787" s="139"/>
      <c r="O787" s="139"/>
      <c r="P787" s="139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139"/>
      <c r="L788" s="139"/>
      <c r="M788" s="139"/>
      <c r="N788" s="139"/>
      <c r="O788" s="139"/>
      <c r="P788" s="139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139"/>
      <c r="L789" s="139"/>
      <c r="M789" s="139"/>
      <c r="N789" s="139"/>
      <c r="O789" s="139"/>
      <c r="P789" s="139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139"/>
      <c r="L790" s="139"/>
      <c r="M790" s="139"/>
      <c r="N790" s="139"/>
      <c r="O790" s="139"/>
      <c r="P790" s="139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139"/>
      <c r="L791" s="139"/>
      <c r="M791" s="139"/>
      <c r="N791" s="139"/>
      <c r="O791" s="139"/>
      <c r="P791" s="139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139"/>
      <c r="L792" s="139"/>
      <c r="M792" s="139"/>
      <c r="N792" s="139"/>
      <c r="O792" s="139"/>
      <c r="P792" s="139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139"/>
      <c r="L793" s="139"/>
      <c r="M793" s="139"/>
      <c r="N793" s="139"/>
      <c r="O793" s="139"/>
      <c r="P793" s="139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139"/>
      <c r="L794" s="139"/>
      <c r="M794" s="139"/>
      <c r="N794" s="139"/>
      <c r="O794" s="139"/>
      <c r="P794" s="139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139"/>
      <c r="L795" s="139"/>
      <c r="M795" s="139"/>
      <c r="N795" s="139"/>
      <c r="O795" s="139"/>
      <c r="P795" s="139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139"/>
      <c r="L796" s="139"/>
      <c r="M796" s="139"/>
      <c r="N796" s="139"/>
      <c r="O796" s="139"/>
      <c r="P796" s="139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139"/>
      <c r="L797" s="139"/>
      <c r="M797" s="139"/>
      <c r="N797" s="139"/>
      <c r="O797" s="139"/>
      <c r="P797" s="139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139"/>
      <c r="L798" s="139"/>
      <c r="M798" s="139"/>
      <c r="N798" s="139"/>
      <c r="O798" s="139"/>
      <c r="P798" s="139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139"/>
      <c r="L799" s="139"/>
      <c r="M799" s="139"/>
      <c r="N799" s="139"/>
      <c r="O799" s="139"/>
      <c r="P799" s="139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139"/>
      <c r="L800" s="139"/>
      <c r="M800" s="139"/>
      <c r="N800" s="139"/>
      <c r="O800" s="139"/>
      <c r="P800" s="139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139"/>
      <c r="L801" s="139"/>
      <c r="M801" s="139"/>
      <c r="N801" s="139"/>
      <c r="O801" s="139"/>
      <c r="P801" s="139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139"/>
      <c r="L802" s="139"/>
      <c r="M802" s="139"/>
      <c r="N802" s="139"/>
      <c r="O802" s="139"/>
      <c r="P802" s="139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139"/>
      <c r="L803" s="139"/>
      <c r="M803" s="139"/>
      <c r="N803" s="139"/>
      <c r="O803" s="139"/>
      <c r="P803" s="139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139"/>
      <c r="L804" s="139"/>
      <c r="M804" s="139"/>
      <c r="N804" s="139"/>
      <c r="O804" s="139"/>
      <c r="P804" s="139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139"/>
      <c r="L805" s="139"/>
      <c r="M805" s="139"/>
      <c r="N805" s="139"/>
      <c r="O805" s="139"/>
      <c r="P805" s="139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139"/>
      <c r="L806" s="139"/>
      <c r="M806" s="139"/>
      <c r="N806" s="139"/>
      <c r="O806" s="139"/>
      <c r="P806" s="139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139"/>
      <c r="L807" s="139"/>
      <c r="M807" s="139"/>
      <c r="N807" s="139"/>
      <c r="O807" s="139"/>
      <c r="P807" s="139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139"/>
      <c r="L808" s="139"/>
      <c r="M808" s="139"/>
      <c r="N808" s="139"/>
      <c r="O808" s="139"/>
      <c r="P808" s="139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139"/>
      <c r="L809" s="139"/>
      <c r="M809" s="139"/>
      <c r="N809" s="139"/>
      <c r="O809" s="139"/>
      <c r="P809" s="139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139"/>
      <c r="L810" s="139"/>
      <c r="M810" s="139"/>
      <c r="N810" s="139"/>
      <c r="O810" s="139"/>
      <c r="P810" s="139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139"/>
      <c r="L811" s="139"/>
      <c r="M811" s="139"/>
      <c r="N811" s="139"/>
      <c r="O811" s="139"/>
      <c r="P811" s="139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139"/>
      <c r="L812" s="139"/>
      <c r="M812" s="139"/>
      <c r="N812" s="139"/>
      <c r="O812" s="139"/>
      <c r="P812" s="139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139"/>
      <c r="L813" s="139"/>
      <c r="M813" s="139"/>
      <c r="N813" s="139"/>
      <c r="O813" s="139"/>
      <c r="P813" s="139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139"/>
      <c r="L814" s="139"/>
      <c r="M814" s="139"/>
      <c r="N814" s="139"/>
      <c r="O814" s="139"/>
      <c r="P814" s="139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139"/>
      <c r="L815" s="139"/>
      <c r="M815" s="139"/>
      <c r="N815" s="139"/>
      <c r="O815" s="139"/>
      <c r="P815" s="139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139"/>
      <c r="L816" s="139"/>
      <c r="M816" s="139"/>
      <c r="N816" s="139"/>
      <c r="O816" s="139"/>
      <c r="P816" s="139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139"/>
      <c r="L817" s="139"/>
      <c r="M817" s="139"/>
      <c r="N817" s="139"/>
      <c r="O817" s="139"/>
      <c r="P817" s="139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139"/>
      <c r="L818" s="139"/>
      <c r="M818" s="139"/>
      <c r="N818" s="139"/>
      <c r="O818" s="139"/>
      <c r="P818" s="139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139"/>
      <c r="L819" s="139"/>
      <c r="M819" s="139"/>
      <c r="N819" s="139"/>
      <c r="O819" s="139"/>
      <c r="P819" s="139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139"/>
      <c r="L820" s="139"/>
      <c r="M820" s="139"/>
      <c r="N820" s="139"/>
      <c r="O820" s="139"/>
      <c r="P820" s="139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139"/>
      <c r="L821" s="139"/>
      <c r="M821" s="139"/>
      <c r="N821" s="139"/>
      <c r="O821" s="139"/>
      <c r="P821" s="139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139"/>
      <c r="L822" s="139"/>
      <c r="M822" s="139"/>
      <c r="N822" s="139"/>
      <c r="O822" s="139"/>
      <c r="P822" s="139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139"/>
      <c r="L823" s="139"/>
      <c r="M823" s="139"/>
      <c r="N823" s="139"/>
      <c r="O823" s="139"/>
      <c r="P823" s="139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139"/>
      <c r="L824" s="139"/>
      <c r="M824" s="139"/>
      <c r="N824" s="139"/>
      <c r="O824" s="139"/>
      <c r="P824" s="139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139"/>
      <c r="L825" s="139"/>
      <c r="M825" s="139"/>
      <c r="N825" s="139"/>
      <c r="O825" s="139"/>
      <c r="P825" s="139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139"/>
      <c r="L826" s="139"/>
      <c r="M826" s="139"/>
      <c r="N826" s="139"/>
      <c r="O826" s="139"/>
      <c r="P826" s="139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139"/>
      <c r="L827" s="139"/>
      <c r="M827" s="139"/>
      <c r="N827" s="139"/>
      <c r="O827" s="139"/>
      <c r="P827" s="139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139"/>
      <c r="L828" s="139"/>
      <c r="M828" s="139"/>
      <c r="N828" s="139"/>
      <c r="O828" s="139"/>
      <c r="P828" s="139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139"/>
      <c r="L829" s="139"/>
      <c r="M829" s="139"/>
      <c r="N829" s="139"/>
      <c r="O829" s="139"/>
      <c r="P829" s="139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139"/>
      <c r="L830" s="139"/>
      <c r="M830" s="139"/>
      <c r="N830" s="139"/>
      <c r="O830" s="139"/>
      <c r="P830" s="139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139"/>
      <c r="L831" s="139"/>
      <c r="M831" s="139"/>
      <c r="N831" s="139"/>
      <c r="O831" s="139"/>
      <c r="P831" s="139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139"/>
      <c r="L832" s="139"/>
      <c r="M832" s="139"/>
      <c r="N832" s="139"/>
      <c r="O832" s="139"/>
      <c r="P832" s="139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139"/>
      <c r="L833" s="139"/>
      <c r="M833" s="139"/>
      <c r="N833" s="139"/>
      <c r="O833" s="139"/>
      <c r="P833" s="139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139"/>
      <c r="L834" s="139"/>
      <c r="M834" s="139"/>
      <c r="N834" s="139"/>
      <c r="O834" s="139"/>
      <c r="P834" s="139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139"/>
      <c r="L835" s="139"/>
      <c r="M835" s="139"/>
      <c r="N835" s="139"/>
      <c r="O835" s="139"/>
      <c r="P835" s="139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139"/>
      <c r="L836" s="139"/>
      <c r="M836" s="139"/>
      <c r="N836" s="139"/>
      <c r="O836" s="139"/>
      <c r="P836" s="139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139"/>
      <c r="L837" s="139"/>
      <c r="M837" s="139"/>
      <c r="N837" s="139"/>
      <c r="O837" s="139"/>
      <c r="P837" s="139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139"/>
      <c r="L838" s="139"/>
      <c r="M838" s="139"/>
      <c r="N838" s="139"/>
      <c r="O838" s="139"/>
      <c r="P838" s="139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139"/>
      <c r="L839" s="139"/>
      <c r="M839" s="139"/>
      <c r="N839" s="139"/>
      <c r="O839" s="139"/>
      <c r="P839" s="139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139"/>
      <c r="L840" s="139"/>
      <c r="M840" s="139"/>
      <c r="N840" s="139"/>
      <c r="O840" s="139"/>
      <c r="P840" s="139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139"/>
      <c r="L841" s="139"/>
      <c r="M841" s="139"/>
      <c r="N841" s="139"/>
      <c r="O841" s="139"/>
      <c r="P841" s="139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139"/>
      <c r="L842" s="139"/>
      <c r="M842" s="139"/>
      <c r="N842" s="139"/>
      <c r="O842" s="139"/>
      <c r="P842" s="139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139"/>
      <c r="L843" s="139"/>
      <c r="M843" s="139"/>
      <c r="N843" s="139"/>
      <c r="O843" s="139"/>
      <c r="P843" s="139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139"/>
      <c r="L844" s="139"/>
      <c r="M844" s="139"/>
      <c r="N844" s="139"/>
      <c r="O844" s="139"/>
      <c r="P844" s="139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139"/>
      <c r="L845" s="139"/>
      <c r="M845" s="139"/>
      <c r="N845" s="139"/>
      <c r="O845" s="139"/>
      <c r="P845" s="139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139"/>
      <c r="L846" s="139"/>
      <c r="M846" s="139"/>
      <c r="N846" s="139"/>
      <c r="O846" s="139"/>
      <c r="P846" s="139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139"/>
      <c r="L847" s="139"/>
      <c r="M847" s="139"/>
      <c r="N847" s="139"/>
      <c r="O847" s="139"/>
      <c r="P847" s="139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139"/>
      <c r="L848" s="139"/>
      <c r="M848" s="139"/>
      <c r="N848" s="139"/>
      <c r="O848" s="139"/>
      <c r="P848" s="139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139"/>
      <c r="L849" s="139"/>
      <c r="M849" s="139"/>
      <c r="N849" s="139"/>
      <c r="O849" s="139"/>
      <c r="P849" s="139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139"/>
      <c r="L850" s="139"/>
      <c r="M850" s="139"/>
      <c r="N850" s="139"/>
      <c r="O850" s="139"/>
      <c r="P850" s="139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139"/>
      <c r="L851" s="139"/>
      <c r="M851" s="139"/>
      <c r="N851" s="139"/>
      <c r="O851" s="139"/>
      <c r="P851" s="139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139"/>
      <c r="L852" s="139"/>
      <c r="M852" s="139"/>
      <c r="N852" s="139"/>
      <c r="O852" s="139"/>
      <c r="P852" s="139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139"/>
      <c r="L853" s="139"/>
      <c r="M853" s="139"/>
      <c r="N853" s="139"/>
      <c r="O853" s="139"/>
      <c r="P853" s="139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139"/>
      <c r="L854" s="139"/>
      <c r="M854" s="139"/>
      <c r="N854" s="139"/>
      <c r="O854" s="139"/>
      <c r="P854" s="139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139"/>
      <c r="L855" s="139"/>
      <c r="M855" s="139"/>
      <c r="N855" s="139"/>
      <c r="O855" s="139"/>
      <c r="P855" s="139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139"/>
      <c r="L856" s="139"/>
      <c r="M856" s="139"/>
      <c r="N856" s="139"/>
      <c r="O856" s="139"/>
      <c r="P856" s="139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139"/>
      <c r="L857" s="139"/>
      <c r="M857" s="139"/>
      <c r="N857" s="139"/>
      <c r="O857" s="139"/>
      <c r="P857" s="139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139"/>
      <c r="L858" s="139"/>
      <c r="M858" s="139"/>
      <c r="N858" s="139"/>
      <c r="O858" s="139"/>
      <c r="P858" s="139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139"/>
      <c r="L859" s="139"/>
      <c r="M859" s="139"/>
      <c r="N859" s="139"/>
      <c r="O859" s="139"/>
      <c r="P859" s="139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139"/>
      <c r="L860" s="139"/>
      <c r="M860" s="139"/>
      <c r="N860" s="139"/>
      <c r="O860" s="139"/>
      <c r="P860" s="139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139"/>
      <c r="L861" s="139"/>
      <c r="M861" s="139"/>
      <c r="N861" s="139"/>
      <c r="O861" s="139"/>
      <c r="P861" s="139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139"/>
      <c r="L862" s="139"/>
      <c r="M862" s="139"/>
      <c r="N862" s="139"/>
      <c r="O862" s="139"/>
      <c r="P862" s="139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139"/>
      <c r="L863" s="139"/>
      <c r="M863" s="139"/>
      <c r="N863" s="139"/>
      <c r="O863" s="139"/>
      <c r="P863" s="139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139"/>
      <c r="L864" s="139"/>
      <c r="M864" s="139"/>
      <c r="N864" s="139"/>
      <c r="O864" s="139"/>
      <c r="P864" s="139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139"/>
      <c r="L865" s="139"/>
      <c r="M865" s="139"/>
      <c r="N865" s="139"/>
      <c r="O865" s="139"/>
      <c r="P865" s="139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139"/>
      <c r="L866" s="139"/>
      <c r="M866" s="139"/>
      <c r="N866" s="139"/>
      <c r="O866" s="139"/>
      <c r="P866" s="139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139"/>
      <c r="L867" s="139"/>
      <c r="M867" s="139"/>
      <c r="N867" s="139"/>
      <c r="O867" s="139"/>
      <c r="P867" s="139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139"/>
      <c r="L868" s="139"/>
      <c r="M868" s="139"/>
      <c r="N868" s="139"/>
      <c r="O868" s="139"/>
      <c r="P868" s="139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139"/>
      <c r="L869" s="139"/>
      <c r="M869" s="139"/>
      <c r="N869" s="139"/>
      <c r="O869" s="139"/>
      <c r="P869" s="139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139"/>
      <c r="L870" s="139"/>
      <c r="M870" s="139"/>
      <c r="N870" s="139"/>
      <c r="O870" s="139"/>
      <c r="P870" s="139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139"/>
      <c r="L871" s="139"/>
      <c r="M871" s="139"/>
      <c r="N871" s="139"/>
      <c r="O871" s="139"/>
      <c r="P871" s="139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139"/>
      <c r="L872" s="139"/>
      <c r="M872" s="139"/>
      <c r="N872" s="139"/>
      <c r="O872" s="139"/>
      <c r="P872" s="139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139"/>
      <c r="L873" s="139"/>
      <c r="M873" s="139"/>
      <c r="N873" s="139"/>
      <c r="O873" s="139"/>
      <c r="P873" s="139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139"/>
      <c r="L874" s="139"/>
      <c r="M874" s="139"/>
      <c r="N874" s="139"/>
      <c r="O874" s="139"/>
      <c r="P874" s="139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139"/>
      <c r="L875" s="139"/>
      <c r="M875" s="139"/>
      <c r="N875" s="139"/>
      <c r="O875" s="139"/>
      <c r="P875" s="139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139"/>
      <c r="L876" s="139"/>
      <c r="M876" s="139"/>
      <c r="N876" s="139"/>
      <c r="O876" s="139"/>
      <c r="P876" s="139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139"/>
      <c r="L877" s="139"/>
      <c r="M877" s="139"/>
      <c r="N877" s="139"/>
      <c r="O877" s="139"/>
      <c r="P877" s="139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139"/>
      <c r="L878" s="139"/>
      <c r="M878" s="139"/>
      <c r="N878" s="139"/>
      <c r="O878" s="139"/>
      <c r="P878" s="139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139"/>
      <c r="L879" s="139"/>
      <c r="M879" s="139"/>
      <c r="N879" s="139"/>
      <c r="O879" s="139"/>
      <c r="P879" s="139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139"/>
      <c r="L880" s="139"/>
      <c r="M880" s="139"/>
      <c r="N880" s="139"/>
      <c r="O880" s="139"/>
      <c r="P880" s="139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139"/>
      <c r="L881" s="139"/>
      <c r="M881" s="139"/>
      <c r="N881" s="139"/>
      <c r="O881" s="139"/>
      <c r="P881" s="139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139"/>
      <c r="L882" s="139"/>
      <c r="M882" s="139"/>
      <c r="N882" s="139"/>
      <c r="O882" s="139"/>
      <c r="P882" s="139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139"/>
      <c r="L883" s="139"/>
      <c r="M883" s="139"/>
      <c r="N883" s="139"/>
      <c r="O883" s="139"/>
      <c r="P883" s="139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139"/>
      <c r="L884" s="139"/>
      <c r="M884" s="139"/>
      <c r="N884" s="139"/>
      <c r="O884" s="139"/>
      <c r="P884" s="139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139"/>
      <c r="L885" s="139"/>
      <c r="M885" s="139"/>
      <c r="N885" s="139"/>
      <c r="O885" s="139"/>
      <c r="P885" s="139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139"/>
      <c r="L886" s="139"/>
      <c r="M886" s="139"/>
      <c r="N886" s="139"/>
      <c r="O886" s="139"/>
      <c r="P886" s="139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139"/>
      <c r="L887" s="139"/>
      <c r="M887" s="139"/>
      <c r="N887" s="139"/>
      <c r="O887" s="139"/>
      <c r="P887" s="139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139"/>
      <c r="L888" s="139"/>
      <c r="M888" s="139"/>
      <c r="N888" s="139"/>
      <c r="O888" s="139"/>
      <c r="P888" s="139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139"/>
      <c r="L889" s="139"/>
      <c r="M889" s="139"/>
      <c r="N889" s="139"/>
      <c r="O889" s="139"/>
      <c r="P889" s="139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139"/>
      <c r="L890" s="139"/>
      <c r="M890" s="139"/>
      <c r="N890" s="139"/>
      <c r="O890" s="139"/>
      <c r="P890" s="139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139"/>
      <c r="L891" s="139"/>
      <c r="M891" s="139"/>
      <c r="N891" s="139"/>
      <c r="O891" s="139"/>
      <c r="P891" s="139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139"/>
      <c r="L892" s="139"/>
      <c r="M892" s="139"/>
      <c r="N892" s="139"/>
      <c r="O892" s="139"/>
      <c r="P892" s="139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139"/>
      <c r="L893" s="139"/>
      <c r="M893" s="139"/>
      <c r="N893" s="139"/>
      <c r="O893" s="139"/>
      <c r="P893" s="139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139"/>
      <c r="L894" s="139"/>
      <c r="M894" s="139"/>
      <c r="N894" s="139"/>
      <c r="O894" s="139"/>
      <c r="P894" s="139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139"/>
      <c r="L895" s="139"/>
      <c r="M895" s="139"/>
      <c r="N895" s="139"/>
      <c r="O895" s="139"/>
      <c r="P895" s="139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139"/>
      <c r="L896" s="139"/>
      <c r="M896" s="139"/>
      <c r="N896" s="139"/>
      <c r="O896" s="139"/>
      <c r="P896" s="139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139"/>
      <c r="L897" s="139"/>
      <c r="M897" s="139"/>
      <c r="N897" s="139"/>
      <c r="O897" s="139"/>
      <c r="P897" s="139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139"/>
      <c r="L898" s="139"/>
      <c r="M898" s="139"/>
      <c r="N898" s="139"/>
      <c r="O898" s="139"/>
      <c r="P898" s="139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139"/>
      <c r="L899" s="139"/>
      <c r="M899" s="139"/>
      <c r="N899" s="139"/>
      <c r="O899" s="139"/>
      <c r="P899" s="139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139"/>
      <c r="L900" s="139"/>
      <c r="M900" s="139"/>
      <c r="N900" s="139"/>
      <c r="O900" s="139"/>
      <c r="P900" s="139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139"/>
      <c r="L901" s="139"/>
      <c r="M901" s="139"/>
      <c r="N901" s="139"/>
      <c r="O901" s="139"/>
      <c r="P901" s="139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139"/>
      <c r="L902" s="139"/>
      <c r="M902" s="139"/>
      <c r="N902" s="139"/>
      <c r="O902" s="139"/>
      <c r="P902" s="139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139"/>
      <c r="L903" s="139"/>
      <c r="M903" s="139"/>
      <c r="N903" s="139"/>
      <c r="O903" s="139"/>
      <c r="P903" s="139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139"/>
      <c r="L904" s="139"/>
      <c r="M904" s="139"/>
      <c r="N904" s="139"/>
      <c r="O904" s="139"/>
      <c r="P904" s="139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139"/>
      <c r="L905" s="139"/>
      <c r="M905" s="139"/>
      <c r="N905" s="139"/>
      <c r="O905" s="139"/>
      <c r="P905" s="139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139"/>
      <c r="L906" s="139"/>
      <c r="M906" s="139"/>
      <c r="N906" s="139"/>
      <c r="O906" s="139"/>
      <c r="P906" s="139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139"/>
      <c r="L907" s="139"/>
      <c r="M907" s="139"/>
      <c r="N907" s="139"/>
      <c r="O907" s="139"/>
      <c r="P907" s="139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139"/>
      <c r="L908" s="139"/>
      <c r="M908" s="139"/>
      <c r="N908" s="139"/>
      <c r="O908" s="139"/>
      <c r="P908" s="139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139"/>
      <c r="L909" s="139"/>
      <c r="M909" s="139"/>
      <c r="N909" s="139"/>
      <c r="O909" s="139"/>
      <c r="P909" s="139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139"/>
      <c r="L910" s="139"/>
      <c r="M910" s="139"/>
      <c r="N910" s="139"/>
      <c r="O910" s="139"/>
      <c r="P910" s="139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139"/>
      <c r="L911" s="139"/>
      <c r="M911" s="139"/>
      <c r="N911" s="139"/>
      <c r="O911" s="139"/>
      <c r="P911" s="139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139"/>
      <c r="L912" s="139"/>
      <c r="M912" s="139"/>
      <c r="N912" s="139"/>
      <c r="O912" s="139"/>
      <c r="P912" s="139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139"/>
      <c r="L913" s="139"/>
      <c r="M913" s="139"/>
      <c r="N913" s="139"/>
      <c r="O913" s="139"/>
      <c r="P913" s="139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139"/>
      <c r="L914" s="139"/>
      <c r="M914" s="139"/>
      <c r="N914" s="139"/>
      <c r="O914" s="139"/>
      <c r="P914" s="139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139"/>
      <c r="L915" s="139"/>
      <c r="M915" s="139"/>
      <c r="N915" s="139"/>
      <c r="O915" s="139"/>
      <c r="P915" s="139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139"/>
      <c r="L916" s="139"/>
      <c r="M916" s="139"/>
      <c r="N916" s="139"/>
      <c r="O916" s="139"/>
      <c r="P916" s="139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139"/>
      <c r="L917" s="139"/>
      <c r="M917" s="139"/>
      <c r="N917" s="139"/>
      <c r="O917" s="139"/>
      <c r="P917" s="139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139"/>
      <c r="L918" s="139"/>
      <c r="M918" s="139"/>
      <c r="N918" s="139"/>
      <c r="O918" s="139"/>
      <c r="P918" s="139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139"/>
      <c r="L919" s="139"/>
      <c r="M919" s="139"/>
      <c r="N919" s="139"/>
      <c r="O919" s="139"/>
      <c r="P919" s="139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139"/>
      <c r="L920" s="139"/>
      <c r="M920" s="139"/>
      <c r="N920" s="139"/>
      <c r="O920" s="139"/>
      <c r="P920" s="139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139"/>
      <c r="L921" s="139"/>
      <c r="M921" s="139"/>
      <c r="N921" s="139"/>
      <c r="O921" s="139"/>
      <c r="P921" s="139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139"/>
      <c r="L922" s="139"/>
      <c r="M922" s="139"/>
      <c r="N922" s="139"/>
      <c r="O922" s="139"/>
      <c r="P922" s="139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139"/>
      <c r="L923" s="139"/>
      <c r="M923" s="139"/>
      <c r="N923" s="139"/>
      <c r="O923" s="139"/>
      <c r="P923" s="139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139"/>
      <c r="L924" s="139"/>
      <c r="M924" s="139"/>
      <c r="N924" s="139"/>
      <c r="O924" s="139"/>
      <c r="P924" s="139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139"/>
      <c r="L925" s="139"/>
      <c r="M925" s="139"/>
      <c r="N925" s="139"/>
      <c r="O925" s="139"/>
      <c r="P925" s="139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139"/>
      <c r="L926" s="139"/>
      <c r="M926" s="139"/>
      <c r="N926" s="139"/>
      <c r="O926" s="139"/>
      <c r="P926" s="139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139"/>
      <c r="L927" s="139"/>
      <c r="M927" s="139"/>
      <c r="N927" s="139"/>
      <c r="O927" s="139"/>
      <c r="P927" s="139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139"/>
      <c r="L928" s="139"/>
      <c r="M928" s="139"/>
      <c r="N928" s="139"/>
      <c r="O928" s="139"/>
      <c r="P928" s="139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139"/>
      <c r="L929" s="139"/>
      <c r="M929" s="139"/>
      <c r="N929" s="139"/>
      <c r="O929" s="139"/>
      <c r="P929" s="139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139"/>
      <c r="L930" s="139"/>
      <c r="M930" s="139"/>
      <c r="N930" s="139"/>
      <c r="O930" s="139"/>
      <c r="P930" s="139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139"/>
      <c r="L931" s="139"/>
      <c r="M931" s="139"/>
      <c r="N931" s="139"/>
      <c r="O931" s="139"/>
      <c r="P931" s="139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139"/>
      <c r="L932" s="139"/>
      <c r="M932" s="139"/>
      <c r="N932" s="139"/>
      <c r="O932" s="139"/>
      <c r="P932" s="139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139"/>
      <c r="L933" s="139"/>
      <c r="M933" s="139"/>
      <c r="N933" s="139"/>
      <c r="O933" s="139"/>
      <c r="P933" s="139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139"/>
      <c r="L934" s="139"/>
      <c r="M934" s="139"/>
      <c r="N934" s="139"/>
      <c r="O934" s="139"/>
      <c r="P934" s="139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139"/>
      <c r="L935" s="139"/>
      <c r="M935" s="139"/>
      <c r="N935" s="139"/>
      <c r="O935" s="139"/>
      <c r="P935" s="139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139"/>
      <c r="L936" s="139"/>
      <c r="M936" s="139"/>
      <c r="N936" s="139"/>
      <c r="O936" s="139"/>
      <c r="P936" s="139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139"/>
      <c r="L937" s="139"/>
      <c r="M937" s="139"/>
      <c r="N937" s="139"/>
      <c r="O937" s="139"/>
      <c r="P937" s="139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139"/>
      <c r="L938" s="139"/>
      <c r="M938" s="139"/>
      <c r="N938" s="139"/>
      <c r="O938" s="139"/>
      <c r="P938" s="139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139"/>
      <c r="L939" s="139"/>
      <c r="M939" s="139"/>
      <c r="N939" s="139"/>
      <c r="O939" s="139"/>
      <c r="P939" s="139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139"/>
      <c r="L940" s="139"/>
      <c r="M940" s="139"/>
      <c r="N940" s="139"/>
      <c r="O940" s="139"/>
      <c r="P940" s="139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139"/>
      <c r="L941" s="139"/>
      <c r="M941" s="139"/>
      <c r="N941" s="139"/>
      <c r="O941" s="139"/>
      <c r="P941" s="139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139"/>
      <c r="L942" s="139"/>
      <c r="M942" s="139"/>
      <c r="N942" s="139"/>
      <c r="O942" s="139"/>
      <c r="P942" s="139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139"/>
      <c r="L943" s="139"/>
      <c r="M943" s="139"/>
      <c r="N943" s="139"/>
      <c r="O943" s="139"/>
      <c r="P943" s="139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139"/>
      <c r="L944" s="139"/>
      <c r="M944" s="139"/>
      <c r="N944" s="139"/>
      <c r="O944" s="139"/>
      <c r="P944" s="139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139"/>
      <c r="L945" s="139"/>
      <c r="M945" s="139"/>
      <c r="N945" s="139"/>
      <c r="O945" s="139"/>
      <c r="P945" s="139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139"/>
      <c r="L946" s="139"/>
      <c r="M946" s="139"/>
      <c r="N946" s="139"/>
      <c r="O946" s="139"/>
      <c r="P946" s="139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139"/>
      <c r="L947" s="139"/>
      <c r="M947" s="139"/>
      <c r="N947" s="139"/>
      <c r="O947" s="139"/>
      <c r="P947" s="139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139"/>
      <c r="L948" s="139"/>
      <c r="M948" s="139"/>
      <c r="N948" s="139"/>
      <c r="O948" s="139"/>
      <c r="P948" s="139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139"/>
      <c r="L949" s="139"/>
      <c r="M949" s="139"/>
      <c r="N949" s="139"/>
      <c r="O949" s="139"/>
      <c r="P949" s="139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139"/>
      <c r="L950" s="139"/>
      <c r="M950" s="139"/>
      <c r="N950" s="139"/>
      <c r="O950" s="139"/>
      <c r="P950" s="139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139"/>
      <c r="L951" s="139"/>
      <c r="M951" s="139"/>
      <c r="N951" s="139"/>
      <c r="O951" s="139"/>
      <c r="P951" s="139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139"/>
      <c r="L952" s="139"/>
      <c r="M952" s="139"/>
      <c r="N952" s="139"/>
      <c r="O952" s="139"/>
      <c r="P952" s="139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139"/>
      <c r="L953" s="139"/>
      <c r="M953" s="139"/>
      <c r="N953" s="139"/>
      <c r="O953" s="139"/>
      <c r="P953" s="139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139"/>
      <c r="L954" s="139"/>
      <c r="M954" s="139"/>
      <c r="N954" s="139"/>
      <c r="O954" s="139"/>
      <c r="P954" s="139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139"/>
      <c r="L955" s="139"/>
      <c r="M955" s="139"/>
      <c r="N955" s="139"/>
      <c r="O955" s="139"/>
      <c r="P955" s="139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139"/>
      <c r="L956" s="139"/>
      <c r="M956" s="139"/>
      <c r="N956" s="139"/>
      <c r="O956" s="139"/>
      <c r="P956" s="139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139"/>
      <c r="L957" s="139"/>
      <c r="M957" s="139"/>
      <c r="N957" s="139"/>
      <c r="O957" s="139"/>
      <c r="P957" s="139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139"/>
      <c r="L958" s="139"/>
      <c r="M958" s="139"/>
      <c r="N958" s="139"/>
      <c r="O958" s="139"/>
      <c r="P958" s="139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139"/>
      <c r="L959" s="139"/>
      <c r="M959" s="139"/>
      <c r="N959" s="139"/>
      <c r="O959" s="139"/>
      <c r="P959" s="139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139"/>
      <c r="L960" s="139"/>
      <c r="M960" s="139"/>
      <c r="N960" s="139"/>
      <c r="O960" s="139"/>
      <c r="P960" s="139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139"/>
      <c r="L961" s="139"/>
      <c r="M961" s="139"/>
      <c r="N961" s="139"/>
      <c r="O961" s="139"/>
      <c r="P961" s="139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139"/>
      <c r="L962" s="139"/>
      <c r="M962" s="139"/>
      <c r="N962" s="139"/>
      <c r="O962" s="139"/>
      <c r="P962" s="139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139"/>
      <c r="L963" s="139"/>
      <c r="M963" s="139"/>
      <c r="N963" s="139"/>
      <c r="O963" s="139"/>
      <c r="P963" s="139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139"/>
      <c r="L964" s="139"/>
      <c r="M964" s="139"/>
      <c r="N964" s="139"/>
      <c r="O964" s="139"/>
      <c r="P964" s="139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139"/>
      <c r="L965" s="139"/>
      <c r="M965" s="139"/>
      <c r="N965" s="139"/>
      <c r="O965" s="139"/>
      <c r="P965" s="139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139"/>
      <c r="L966" s="139"/>
      <c r="M966" s="139"/>
      <c r="N966" s="139"/>
      <c r="O966" s="139"/>
      <c r="P966" s="139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139"/>
      <c r="L967" s="139"/>
      <c r="M967" s="139"/>
      <c r="N967" s="139"/>
      <c r="O967" s="139"/>
      <c r="P967" s="139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139"/>
      <c r="L968" s="139"/>
      <c r="M968" s="139"/>
      <c r="N968" s="139"/>
      <c r="O968" s="139"/>
      <c r="P968" s="139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139"/>
      <c r="L969" s="139"/>
      <c r="M969" s="139"/>
      <c r="N969" s="139"/>
      <c r="O969" s="139"/>
      <c r="P969" s="139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139"/>
      <c r="L970" s="139"/>
      <c r="M970" s="139"/>
      <c r="N970" s="139"/>
      <c r="O970" s="139"/>
      <c r="P970" s="139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139"/>
      <c r="L971" s="139"/>
      <c r="M971" s="139"/>
      <c r="N971" s="139"/>
      <c r="O971" s="139"/>
      <c r="P971" s="139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139"/>
      <c r="L972" s="139"/>
      <c r="M972" s="139"/>
      <c r="N972" s="139"/>
      <c r="O972" s="139"/>
      <c r="P972" s="139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139"/>
      <c r="L973" s="139"/>
      <c r="M973" s="139"/>
      <c r="N973" s="139"/>
      <c r="O973" s="139"/>
      <c r="P973" s="139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139"/>
      <c r="L974" s="139"/>
      <c r="M974" s="139"/>
      <c r="N974" s="139"/>
      <c r="O974" s="139"/>
      <c r="P974" s="139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139"/>
      <c r="L975" s="139"/>
      <c r="M975" s="139"/>
      <c r="N975" s="139"/>
      <c r="O975" s="139"/>
      <c r="P975" s="139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139"/>
      <c r="L976" s="139"/>
      <c r="M976" s="139"/>
      <c r="N976" s="139"/>
      <c r="O976" s="139"/>
      <c r="P976" s="139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139"/>
      <c r="L977" s="139"/>
      <c r="M977" s="139"/>
      <c r="N977" s="139"/>
      <c r="O977" s="139"/>
      <c r="P977" s="139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139"/>
      <c r="L978" s="139"/>
      <c r="M978" s="139"/>
      <c r="N978" s="139"/>
      <c r="O978" s="139"/>
      <c r="P978" s="139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139"/>
      <c r="L979" s="139"/>
      <c r="M979" s="139"/>
      <c r="N979" s="139"/>
      <c r="O979" s="139"/>
      <c r="P979" s="139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139"/>
      <c r="L980" s="139"/>
      <c r="M980" s="139"/>
      <c r="N980" s="139"/>
      <c r="O980" s="139"/>
      <c r="P980" s="139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139"/>
      <c r="L981" s="139"/>
      <c r="M981" s="139"/>
      <c r="N981" s="139"/>
      <c r="O981" s="139"/>
      <c r="P981" s="139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139"/>
      <c r="L982" s="139"/>
      <c r="M982" s="139"/>
      <c r="N982" s="139"/>
      <c r="O982" s="139"/>
      <c r="P982" s="139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139"/>
      <c r="L983" s="139"/>
      <c r="M983" s="139"/>
      <c r="N983" s="139"/>
      <c r="O983" s="139"/>
      <c r="P983" s="139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139"/>
      <c r="L984" s="139"/>
      <c r="M984" s="139"/>
      <c r="N984" s="139"/>
      <c r="O984" s="139"/>
      <c r="P984" s="139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139"/>
      <c r="L985" s="139"/>
      <c r="M985" s="139"/>
      <c r="N985" s="139"/>
      <c r="O985" s="139"/>
      <c r="P985" s="139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139"/>
      <c r="L986" s="139"/>
      <c r="M986" s="139"/>
      <c r="N986" s="139"/>
      <c r="O986" s="139"/>
      <c r="P986" s="139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139"/>
      <c r="L987" s="139"/>
      <c r="M987" s="139"/>
      <c r="N987" s="139"/>
      <c r="O987" s="139"/>
      <c r="P987" s="139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139"/>
      <c r="L988" s="139"/>
      <c r="M988" s="139"/>
      <c r="N988" s="139"/>
      <c r="O988" s="139"/>
      <c r="P988" s="139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139"/>
      <c r="L989" s="139"/>
      <c r="M989" s="139"/>
      <c r="N989" s="139"/>
      <c r="O989" s="139"/>
      <c r="P989" s="139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139"/>
      <c r="L990" s="139"/>
      <c r="M990" s="139"/>
      <c r="N990" s="139"/>
      <c r="O990" s="139"/>
      <c r="P990" s="139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139"/>
      <c r="L991" s="139"/>
      <c r="M991" s="139"/>
      <c r="N991" s="139"/>
      <c r="O991" s="139"/>
      <c r="P991" s="139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139"/>
      <c r="L992" s="139"/>
      <c r="M992" s="139"/>
      <c r="N992" s="139"/>
      <c r="O992" s="139"/>
      <c r="P992" s="139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139"/>
      <c r="L993" s="139"/>
      <c r="M993" s="139"/>
      <c r="N993" s="139"/>
      <c r="O993" s="139"/>
      <c r="P993" s="139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139"/>
      <c r="L994" s="139"/>
      <c r="M994" s="139"/>
      <c r="N994" s="139"/>
      <c r="O994" s="139"/>
      <c r="P994" s="139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139"/>
      <c r="L995" s="139"/>
      <c r="M995" s="139"/>
      <c r="N995" s="139"/>
      <c r="O995" s="139"/>
      <c r="P995" s="139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139"/>
      <c r="L996" s="139"/>
      <c r="M996" s="139"/>
      <c r="N996" s="139"/>
      <c r="O996" s="139"/>
      <c r="P996" s="139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139"/>
      <c r="L997" s="139"/>
      <c r="M997" s="139"/>
      <c r="N997" s="139"/>
      <c r="O997" s="139"/>
      <c r="P997" s="139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139"/>
      <c r="L998" s="139"/>
      <c r="M998" s="139"/>
      <c r="N998" s="139"/>
      <c r="O998" s="139"/>
      <c r="P998" s="139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139"/>
      <c r="L999" s="139"/>
      <c r="M999" s="139"/>
      <c r="N999" s="139"/>
      <c r="O999" s="139"/>
      <c r="P999" s="139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139"/>
      <c r="L1000" s="139"/>
      <c r="M1000" s="139"/>
      <c r="N1000" s="139"/>
      <c r="O1000" s="139"/>
      <c r="P1000" s="139"/>
    </row>
    <row r="1001" ht="15.75" customHeight="1">
      <c r="B1001" s="2"/>
      <c r="C1001" s="2"/>
      <c r="D1001" s="2"/>
      <c r="E1001" s="2"/>
      <c r="F1001" s="2"/>
      <c r="G1001" s="2"/>
      <c r="H1001" s="2"/>
      <c r="I1001" s="2"/>
      <c r="J1001" s="2"/>
      <c r="K1001" s="139"/>
      <c r="L1001" s="139"/>
      <c r="M1001" s="139"/>
      <c r="N1001" s="139"/>
      <c r="O1001" s="139"/>
      <c r="P1001" s="139"/>
    </row>
    <row r="1002" ht="15.75" customHeight="1">
      <c r="B1002" s="2"/>
      <c r="C1002" s="2"/>
      <c r="D1002" s="2"/>
      <c r="E1002" s="2"/>
      <c r="F1002" s="2"/>
      <c r="G1002" s="2"/>
      <c r="H1002" s="2"/>
      <c r="I1002" s="2"/>
      <c r="J1002" s="2"/>
      <c r="K1002" s="139"/>
      <c r="L1002" s="139"/>
      <c r="M1002" s="139"/>
      <c r="N1002" s="139"/>
      <c r="O1002" s="139"/>
      <c r="P1002" s="139"/>
    </row>
    <row r="1003" ht="15.75" customHeight="1">
      <c r="B1003" s="2"/>
      <c r="C1003" s="2"/>
      <c r="D1003" s="2"/>
      <c r="E1003" s="2"/>
      <c r="F1003" s="2"/>
      <c r="G1003" s="2"/>
      <c r="H1003" s="2"/>
      <c r="I1003" s="2"/>
      <c r="J1003" s="2"/>
      <c r="K1003" s="139"/>
      <c r="L1003" s="139"/>
      <c r="M1003" s="139"/>
      <c r="N1003" s="139"/>
      <c r="O1003" s="139"/>
      <c r="P1003" s="139"/>
    </row>
    <row r="1004" ht="15.75" customHeight="1">
      <c r="B1004" s="2"/>
      <c r="C1004" s="2"/>
      <c r="D1004" s="2"/>
      <c r="E1004" s="2"/>
      <c r="F1004" s="2"/>
      <c r="G1004" s="2"/>
      <c r="H1004" s="2"/>
      <c r="I1004" s="2"/>
      <c r="J1004" s="2"/>
      <c r="K1004" s="139"/>
      <c r="L1004" s="139"/>
      <c r="M1004" s="139"/>
      <c r="N1004" s="139"/>
      <c r="O1004" s="139"/>
      <c r="P1004" s="139"/>
    </row>
    <row r="1005" ht="15.75" customHeight="1">
      <c r="B1005" s="2"/>
      <c r="C1005" s="2"/>
      <c r="D1005" s="2"/>
      <c r="E1005" s="2"/>
      <c r="F1005" s="2"/>
      <c r="G1005" s="2"/>
      <c r="H1005" s="2"/>
      <c r="I1005" s="2"/>
      <c r="J1005" s="2"/>
      <c r="K1005" s="139"/>
      <c r="L1005" s="139"/>
      <c r="M1005" s="139"/>
      <c r="N1005" s="139"/>
      <c r="O1005" s="139"/>
      <c r="P1005" s="139"/>
    </row>
    <row r="1006" ht="15.75" customHeight="1">
      <c r="B1006" s="2"/>
      <c r="C1006" s="2"/>
      <c r="D1006" s="2"/>
      <c r="E1006" s="2"/>
      <c r="F1006" s="2"/>
      <c r="G1006" s="2"/>
      <c r="H1006" s="2"/>
      <c r="I1006" s="2"/>
      <c r="J1006" s="2"/>
      <c r="K1006" s="139"/>
      <c r="L1006" s="139"/>
      <c r="M1006" s="139"/>
      <c r="N1006" s="139"/>
      <c r="O1006" s="139"/>
      <c r="P1006" s="139"/>
    </row>
    <row r="1007" ht="15.75" customHeight="1">
      <c r="B1007" s="2"/>
      <c r="C1007" s="2"/>
      <c r="D1007" s="2"/>
      <c r="E1007" s="2"/>
      <c r="F1007" s="2"/>
      <c r="G1007" s="2"/>
      <c r="H1007" s="2"/>
      <c r="I1007" s="2"/>
      <c r="J1007" s="2"/>
      <c r="K1007" s="139"/>
      <c r="L1007" s="139"/>
      <c r="M1007" s="139"/>
      <c r="N1007" s="139"/>
      <c r="O1007" s="139"/>
      <c r="P1007" s="139"/>
    </row>
    <row r="1008" ht="15.75" customHeight="1">
      <c r="B1008" s="2"/>
      <c r="C1008" s="2"/>
      <c r="D1008" s="2"/>
      <c r="E1008" s="2"/>
      <c r="F1008" s="2"/>
      <c r="G1008" s="2"/>
      <c r="H1008" s="2"/>
      <c r="I1008" s="2"/>
      <c r="J1008" s="2"/>
      <c r="K1008" s="139"/>
      <c r="L1008" s="139"/>
      <c r="M1008" s="139"/>
      <c r="N1008" s="139"/>
      <c r="O1008" s="139"/>
      <c r="P1008" s="139"/>
    </row>
  </sheetData>
  <mergeCells count="5">
    <mergeCell ref="B3:D3"/>
    <mergeCell ref="E3:G3"/>
    <mergeCell ref="H3:J3"/>
    <mergeCell ref="K3:M3"/>
    <mergeCell ref="N3:P3"/>
  </mergeCells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3" width="11.29"/>
    <col customWidth="1" hidden="1" min="4" max="5" width="10.57"/>
    <col customWidth="1" hidden="1" min="6" max="6" width="11.29"/>
    <col customWidth="1" hidden="1" min="7" max="8" width="10.57"/>
    <col customWidth="1" hidden="1" min="9" max="10" width="11.29"/>
    <col customWidth="1" hidden="1" min="11" max="11" width="10.57"/>
    <col customWidth="1" hidden="1" min="12" max="13" width="11.29"/>
    <col customWidth="1" hidden="1" min="14" max="14" width="10.57"/>
    <col customWidth="1" hidden="1" min="15" max="16" width="11.29"/>
    <col customWidth="1" hidden="1" min="17" max="17" width="10.57"/>
    <col customWidth="1" hidden="1" min="18" max="19" width="11.29"/>
    <col customWidth="1" hidden="1" min="20" max="20" width="10.57"/>
    <col customWidth="1" hidden="1" min="21" max="22" width="11.29"/>
    <col customWidth="1" hidden="1" min="23" max="23" width="10.57"/>
    <col customWidth="1" hidden="1" min="24" max="25" width="11.29"/>
    <col customWidth="1" hidden="1" min="26" max="26" width="10.57"/>
    <col customWidth="1" hidden="1" min="27" max="28" width="11.29"/>
    <col customWidth="1" hidden="1" min="29" max="29" width="10.57"/>
    <col customWidth="1" hidden="1" min="30" max="31" width="11.29"/>
    <col customWidth="1" hidden="1" min="32" max="32" width="10.57"/>
    <col customWidth="1" hidden="1" min="33" max="34" width="11.29"/>
    <col customWidth="1" hidden="1" min="35" max="35" width="10.57"/>
    <col customWidth="1" hidden="1" min="36" max="37" width="11.29"/>
    <col customWidth="1" hidden="1" min="38" max="38" width="10.57"/>
    <col customWidth="1" hidden="1" min="39" max="40" width="11.29"/>
    <col customWidth="1" min="41" max="41" width="10.57"/>
    <col customWidth="1" min="42" max="43" width="11.29"/>
    <col customWidth="1" min="44" max="44" width="10.57"/>
    <col customWidth="1" min="45" max="46" width="11.29"/>
    <col customWidth="1" min="47" max="47" width="10.57"/>
    <col customWidth="1" min="48" max="49" width="11.29"/>
    <col customWidth="1" min="50" max="50" width="10.57"/>
    <col customWidth="1" min="51" max="52" width="11.29"/>
    <col customWidth="1" min="53" max="62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>
      <c r="A2" s="105" t="s">
        <v>205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5">
        <v>44378.0</v>
      </c>
      <c r="AN3" s="4"/>
      <c r="AO3" s="6">
        <v>44409.0</v>
      </c>
      <c r="AQ3" s="4"/>
      <c r="AR3" s="23">
        <v>44440.0</v>
      </c>
      <c r="AT3" s="4"/>
      <c r="AU3" s="23">
        <v>44470.0</v>
      </c>
      <c r="AW3" s="4"/>
      <c r="AX3" s="23">
        <v>44501.0</v>
      </c>
      <c r="AZ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8" t="s">
        <v>2</v>
      </c>
      <c r="AM4" s="9" t="s">
        <v>3</v>
      </c>
      <c r="AN4" s="10" t="s">
        <v>4</v>
      </c>
      <c r="AO4" s="8" t="s">
        <v>2</v>
      </c>
      <c r="AP4" s="9" t="s">
        <v>3</v>
      </c>
      <c r="AQ4" s="10" t="s">
        <v>4</v>
      </c>
      <c r="AR4" s="8" t="s">
        <v>2</v>
      </c>
      <c r="AS4" s="9" t="s">
        <v>3</v>
      </c>
      <c r="AT4" s="10" t="s">
        <v>4</v>
      </c>
      <c r="AU4" s="8" t="s">
        <v>2</v>
      </c>
      <c r="AV4" s="9" t="s">
        <v>3</v>
      </c>
      <c r="AW4" s="10" t="s">
        <v>4</v>
      </c>
      <c r="AX4" s="8" t="s">
        <v>2</v>
      </c>
      <c r="AY4" s="9" t="s">
        <v>3</v>
      </c>
      <c r="AZ4" s="10" t="s">
        <v>4</v>
      </c>
      <c r="BA4" s="7"/>
      <c r="BB4" s="7"/>
      <c r="BC4" s="7"/>
      <c r="BD4" s="7"/>
      <c r="BE4" s="7"/>
      <c r="BF4" s="7"/>
      <c r="BG4" s="7"/>
      <c r="BH4" s="7"/>
      <c r="BI4" s="7"/>
      <c r="BJ4" s="7"/>
    </row>
    <row r="5">
      <c r="A5" s="11" t="s">
        <v>206</v>
      </c>
      <c r="B5" s="12"/>
      <c r="C5" s="13"/>
      <c r="D5" s="14">
        <f t="shared" ref="D5:D24" si="1">SUM(B5:C5)</f>
        <v>0</v>
      </c>
      <c r="E5" s="12"/>
      <c r="F5" s="13"/>
      <c r="G5" s="14">
        <f t="shared" ref="G5:G24" si="2">SUM(D5:F5)</f>
        <v>0</v>
      </c>
      <c r="H5" s="12"/>
      <c r="I5" s="13"/>
      <c r="J5" s="14">
        <f t="shared" ref="J5:J24" si="3">SUM(G5:I5)</f>
        <v>0</v>
      </c>
      <c r="K5" s="12"/>
      <c r="L5" s="13"/>
      <c r="M5" s="14">
        <f t="shared" ref="M5:M24" si="4">SUM(J5:L5)</f>
        <v>0</v>
      </c>
      <c r="N5" s="12"/>
      <c r="O5" s="13"/>
      <c r="P5" s="14">
        <f t="shared" ref="P5:P24" si="5">SUM(M5:O5)</f>
        <v>0</v>
      </c>
      <c r="Q5" s="12"/>
      <c r="R5" s="13"/>
      <c r="S5" s="14">
        <f t="shared" ref="S5:S24" si="6">SUM(P5:R5)</f>
        <v>0</v>
      </c>
      <c r="T5" s="12"/>
      <c r="U5" s="13"/>
      <c r="V5" s="14">
        <f t="shared" ref="V5:V24" si="7">SUM(S5:U5)</f>
        <v>0</v>
      </c>
      <c r="W5" s="12"/>
      <c r="X5" s="13"/>
      <c r="Y5" s="14">
        <f t="shared" ref="Y5:Y24" si="8">SUM(V5:X5)</f>
        <v>0</v>
      </c>
      <c r="Z5" s="12"/>
      <c r="AA5" s="16">
        <v>-749.8</v>
      </c>
      <c r="AB5" s="14">
        <f t="shared" ref="AB5:AB24" si="9">SUM(Y5:AA5)</f>
        <v>-749.8</v>
      </c>
      <c r="AC5" s="12"/>
      <c r="AD5" s="16"/>
      <c r="AE5" s="14">
        <f t="shared" ref="AE5:AE24" si="10">SUM(AB5:AD5)</f>
        <v>-749.8</v>
      </c>
      <c r="AF5" s="12"/>
      <c r="AG5" s="16"/>
      <c r="AH5" s="14">
        <f t="shared" ref="AH5:AH24" si="11">SUM(AE5:AG5)</f>
        <v>-749.8</v>
      </c>
      <c r="AI5" s="12"/>
      <c r="AJ5" s="16"/>
      <c r="AK5" s="14">
        <f t="shared" ref="AK5:AK24" si="12">SUM(AH5:AJ5)</f>
        <v>-749.8</v>
      </c>
      <c r="AL5" s="12"/>
      <c r="AM5" s="16"/>
      <c r="AN5" s="14">
        <f t="shared" ref="AN5:AN24" si="13">SUM(AK5:AM5)</f>
        <v>-749.8</v>
      </c>
      <c r="AO5" s="12"/>
      <c r="AP5" s="16"/>
      <c r="AQ5" s="14">
        <f t="shared" ref="AQ5:AQ24" si="14">SUM(AN5:AP5)</f>
        <v>-749.8</v>
      </c>
      <c r="AR5" s="12"/>
      <c r="AS5" s="16"/>
      <c r="AT5" s="14">
        <f t="shared" ref="AT5:AT24" si="15">SUM(AQ5:AS5)</f>
        <v>-749.8</v>
      </c>
      <c r="AU5" s="12"/>
      <c r="AV5" s="16"/>
      <c r="AW5" s="14">
        <f t="shared" ref="AW5:AW24" si="16">SUM(AT5:AV5)</f>
        <v>-749.8</v>
      </c>
      <c r="AX5" s="12"/>
      <c r="AY5" s="16"/>
      <c r="AZ5" s="14">
        <f t="shared" ref="AZ5:AZ24" si="17">SUM(AW5:AY5)</f>
        <v>-749.8</v>
      </c>
    </row>
    <row r="6">
      <c r="A6" s="11" t="s">
        <v>207</v>
      </c>
      <c r="B6" s="12"/>
      <c r="C6" s="19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/>
      <c r="L6" s="13"/>
      <c r="M6" s="14">
        <f t="shared" si="4"/>
        <v>0</v>
      </c>
      <c r="N6" s="12"/>
      <c r="O6" s="13"/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2"/>
      <c r="AD6" s="16">
        <v>-56.07</v>
      </c>
      <c r="AE6" s="14">
        <f t="shared" si="10"/>
        <v>-56.07</v>
      </c>
      <c r="AF6" s="12"/>
      <c r="AG6" s="16"/>
      <c r="AH6" s="14">
        <f t="shared" si="11"/>
        <v>-56.07</v>
      </c>
      <c r="AI6" s="12"/>
      <c r="AJ6" s="16"/>
      <c r="AK6" s="14">
        <f t="shared" si="12"/>
        <v>-56.07</v>
      </c>
      <c r="AL6" s="12"/>
      <c r="AM6" s="16"/>
      <c r="AN6" s="14">
        <f t="shared" si="13"/>
        <v>-56.07</v>
      </c>
      <c r="AO6" s="12"/>
      <c r="AP6" s="16"/>
      <c r="AQ6" s="14">
        <f t="shared" si="14"/>
        <v>-56.07</v>
      </c>
      <c r="AR6" s="12"/>
      <c r="AS6" s="16"/>
      <c r="AT6" s="14">
        <f t="shared" si="15"/>
        <v>-56.07</v>
      </c>
      <c r="AU6" s="12"/>
      <c r="AV6" s="16"/>
      <c r="AW6" s="14">
        <f t="shared" si="16"/>
        <v>-56.07</v>
      </c>
      <c r="AX6" s="12"/>
      <c r="AY6" s="16"/>
      <c r="AZ6" s="14">
        <f t="shared" si="17"/>
        <v>-56.07</v>
      </c>
    </row>
    <row r="7">
      <c r="A7" s="11" t="s">
        <v>208</v>
      </c>
      <c r="B7" s="12"/>
      <c r="C7" s="19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/>
      <c r="L7" s="13"/>
      <c r="M7" s="14">
        <f t="shared" si="4"/>
        <v>0</v>
      </c>
      <c r="N7" s="12"/>
      <c r="O7" s="13"/>
      <c r="P7" s="14">
        <f t="shared" si="5"/>
        <v>0</v>
      </c>
      <c r="Q7" s="12"/>
      <c r="R7" s="13"/>
      <c r="S7" s="14">
        <f t="shared" si="6"/>
        <v>0</v>
      </c>
      <c r="T7" s="12"/>
      <c r="U7" s="13"/>
      <c r="V7" s="14">
        <f t="shared" si="7"/>
        <v>0</v>
      </c>
      <c r="W7" s="12"/>
      <c r="X7" s="13"/>
      <c r="Y7" s="14">
        <f t="shared" si="8"/>
        <v>0</v>
      </c>
      <c r="Z7" s="12"/>
      <c r="AA7" s="13"/>
      <c r="AB7" s="14">
        <f t="shared" si="9"/>
        <v>0</v>
      </c>
      <c r="AC7" s="12"/>
      <c r="AD7" s="13"/>
      <c r="AE7" s="14">
        <f t="shared" si="10"/>
        <v>0</v>
      </c>
      <c r="AF7" s="12"/>
      <c r="AG7" s="16">
        <v>-231.61</v>
      </c>
      <c r="AH7" s="14">
        <f t="shared" si="11"/>
        <v>-231.61</v>
      </c>
      <c r="AI7" s="12"/>
      <c r="AJ7" s="16">
        <v>-89.9</v>
      </c>
      <c r="AK7" s="14">
        <f t="shared" si="12"/>
        <v>-321.51</v>
      </c>
      <c r="AL7" s="12"/>
      <c r="AM7" s="16"/>
      <c r="AN7" s="14">
        <f t="shared" si="13"/>
        <v>-321.51</v>
      </c>
      <c r="AO7" s="12"/>
      <c r="AP7" s="16"/>
      <c r="AQ7" s="14">
        <f t="shared" si="14"/>
        <v>-321.51</v>
      </c>
      <c r="AR7" s="12"/>
      <c r="AS7" s="16"/>
      <c r="AT7" s="14">
        <f t="shared" si="15"/>
        <v>-321.51</v>
      </c>
      <c r="AU7" s="12"/>
      <c r="AV7" s="16"/>
      <c r="AW7" s="14">
        <f t="shared" si="16"/>
        <v>-321.51</v>
      </c>
      <c r="AX7" s="12"/>
      <c r="AY7" s="16"/>
      <c r="AZ7" s="14">
        <f t="shared" si="17"/>
        <v>-321.51</v>
      </c>
    </row>
    <row r="8">
      <c r="A8" s="11" t="s">
        <v>209</v>
      </c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6">
        <v>-291.28</v>
      </c>
      <c r="AH8" s="14">
        <f t="shared" si="11"/>
        <v>-291.28</v>
      </c>
      <c r="AI8" s="12"/>
      <c r="AJ8" s="16"/>
      <c r="AK8" s="14">
        <f t="shared" si="12"/>
        <v>-291.28</v>
      </c>
      <c r="AL8" s="12"/>
      <c r="AM8" s="16">
        <v>-15.04</v>
      </c>
      <c r="AN8" s="14">
        <f t="shared" si="13"/>
        <v>-306.32</v>
      </c>
      <c r="AO8" s="12"/>
      <c r="AP8" s="16"/>
      <c r="AQ8" s="14">
        <f t="shared" si="14"/>
        <v>-306.32</v>
      </c>
      <c r="AR8" s="12"/>
      <c r="AS8" s="16"/>
      <c r="AT8" s="14">
        <f t="shared" si="15"/>
        <v>-306.32</v>
      </c>
      <c r="AU8" s="12"/>
      <c r="AV8" s="16"/>
      <c r="AW8" s="14">
        <f t="shared" si="16"/>
        <v>-306.32</v>
      </c>
      <c r="AX8" s="12"/>
      <c r="AY8" s="16"/>
      <c r="AZ8" s="14">
        <f t="shared" si="17"/>
        <v>-306.32</v>
      </c>
    </row>
    <row r="9">
      <c r="A9" s="11" t="s">
        <v>210</v>
      </c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6">
        <v>-51.76</v>
      </c>
      <c r="AK9" s="14">
        <f t="shared" si="12"/>
        <v>-51.76</v>
      </c>
      <c r="AL9" s="12"/>
      <c r="AM9" s="16"/>
      <c r="AN9" s="14">
        <f t="shared" si="13"/>
        <v>-51.76</v>
      </c>
      <c r="AO9" s="12"/>
      <c r="AP9" s="16"/>
      <c r="AQ9" s="14">
        <f t="shared" si="14"/>
        <v>-51.76</v>
      </c>
      <c r="AR9" s="12"/>
      <c r="AS9" s="16"/>
      <c r="AT9" s="14">
        <f t="shared" si="15"/>
        <v>-51.76</v>
      </c>
      <c r="AU9" s="12"/>
      <c r="AV9" s="16"/>
      <c r="AW9" s="14">
        <f t="shared" si="16"/>
        <v>-51.76</v>
      </c>
      <c r="AX9" s="12"/>
      <c r="AY9" s="16"/>
      <c r="AZ9" s="14">
        <f t="shared" si="17"/>
        <v>-51.76</v>
      </c>
    </row>
    <row r="10">
      <c r="A10" s="11" t="s">
        <v>211</v>
      </c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12"/>
      <c r="AM10" s="16">
        <v>-3.38</v>
      </c>
      <c r="AN10" s="14">
        <f t="shared" si="13"/>
        <v>-3.38</v>
      </c>
      <c r="AO10" s="12"/>
      <c r="AP10" s="16"/>
      <c r="AQ10" s="14">
        <f t="shared" si="14"/>
        <v>-3.38</v>
      </c>
      <c r="AR10" s="12"/>
      <c r="AS10" s="16"/>
      <c r="AT10" s="14">
        <f t="shared" si="15"/>
        <v>-3.38</v>
      </c>
      <c r="AU10" s="12"/>
      <c r="AV10" s="16"/>
      <c r="AW10" s="14">
        <f t="shared" si="16"/>
        <v>-3.38</v>
      </c>
      <c r="AX10" s="12"/>
      <c r="AY10" s="16"/>
      <c r="AZ10" s="14">
        <f t="shared" si="17"/>
        <v>-3.38</v>
      </c>
    </row>
    <row r="11">
      <c r="A11" s="11" t="s">
        <v>212</v>
      </c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12"/>
      <c r="AM11" s="16">
        <v>-21.89</v>
      </c>
      <c r="AN11" s="14">
        <f t="shared" si="13"/>
        <v>-21.89</v>
      </c>
      <c r="AO11" s="12"/>
      <c r="AP11" s="16"/>
      <c r="AQ11" s="14">
        <f t="shared" si="14"/>
        <v>-21.89</v>
      </c>
      <c r="AR11" s="12"/>
      <c r="AS11" s="16"/>
      <c r="AT11" s="14">
        <f t="shared" si="15"/>
        <v>-21.89</v>
      </c>
      <c r="AU11" s="12"/>
      <c r="AV11" s="16"/>
      <c r="AW11" s="14">
        <f t="shared" si="16"/>
        <v>-21.89</v>
      </c>
      <c r="AX11" s="12"/>
      <c r="AY11" s="16"/>
      <c r="AZ11" s="14">
        <f t="shared" si="17"/>
        <v>-21.89</v>
      </c>
    </row>
    <row r="12">
      <c r="A12" s="11" t="s">
        <v>213</v>
      </c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12"/>
      <c r="AM12" s="16">
        <v>-18.4</v>
      </c>
      <c r="AN12" s="14">
        <f t="shared" si="13"/>
        <v>-18.4</v>
      </c>
      <c r="AO12" s="12"/>
      <c r="AP12" s="16"/>
      <c r="AQ12" s="14">
        <f t="shared" si="14"/>
        <v>-18.4</v>
      </c>
      <c r="AR12" s="12"/>
      <c r="AS12" s="16"/>
      <c r="AT12" s="14">
        <f t="shared" si="15"/>
        <v>-18.4</v>
      </c>
      <c r="AU12" s="12"/>
      <c r="AV12" s="16"/>
      <c r="AW12" s="14">
        <f t="shared" si="16"/>
        <v>-18.4</v>
      </c>
      <c r="AX12" s="12"/>
      <c r="AY12" s="16"/>
      <c r="AZ12" s="14">
        <f t="shared" si="17"/>
        <v>-18.4</v>
      </c>
    </row>
    <row r="13">
      <c r="A13" s="11" t="s">
        <v>214</v>
      </c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12"/>
      <c r="AM13" s="16">
        <v>-26.77</v>
      </c>
      <c r="AN13" s="14">
        <f t="shared" si="13"/>
        <v>-26.77</v>
      </c>
      <c r="AO13" s="12"/>
      <c r="AP13" s="16"/>
      <c r="AQ13" s="14">
        <f t="shared" si="14"/>
        <v>-26.77</v>
      </c>
      <c r="AR13" s="12"/>
      <c r="AS13" s="16"/>
      <c r="AT13" s="14">
        <f t="shared" si="15"/>
        <v>-26.77</v>
      </c>
      <c r="AU13" s="12"/>
      <c r="AV13" s="16"/>
      <c r="AW13" s="14">
        <f t="shared" si="16"/>
        <v>-26.77</v>
      </c>
      <c r="AX13" s="12"/>
      <c r="AY13" s="16"/>
      <c r="AZ13" s="14">
        <f t="shared" si="17"/>
        <v>-26.77</v>
      </c>
    </row>
    <row r="14">
      <c r="A14" s="11" t="s">
        <v>215</v>
      </c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12"/>
      <c r="AM14" s="16"/>
      <c r="AN14" s="14">
        <f t="shared" si="13"/>
        <v>0</v>
      </c>
      <c r="AO14" s="12"/>
      <c r="AP14" s="16">
        <v>-403.49</v>
      </c>
      <c r="AQ14" s="14">
        <f t="shared" si="14"/>
        <v>-403.49</v>
      </c>
      <c r="AR14" s="12"/>
      <c r="AS14" s="16"/>
      <c r="AT14" s="14">
        <f t="shared" si="15"/>
        <v>-403.49</v>
      </c>
      <c r="AU14" s="12"/>
      <c r="AV14" s="16"/>
      <c r="AW14" s="14">
        <f t="shared" si="16"/>
        <v>-403.49</v>
      </c>
      <c r="AX14" s="12"/>
      <c r="AY14" s="16"/>
      <c r="AZ14" s="14">
        <f t="shared" si="17"/>
        <v>-403.49</v>
      </c>
    </row>
    <row r="15">
      <c r="A15" s="11" t="s">
        <v>216</v>
      </c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12"/>
      <c r="AM15" s="13"/>
      <c r="AN15" s="14">
        <f t="shared" si="13"/>
        <v>0</v>
      </c>
      <c r="AO15" s="12"/>
      <c r="AP15" s="13">
        <f>-965.45-915.38-906.16-430.13-298-9.29-266.37-260.52-69.51-69.51</f>
        <v>-4190.32</v>
      </c>
      <c r="AQ15" s="14">
        <f t="shared" si="14"/>
        <v>-4190.32</v>
      </c>
      <c r="AR15" s="12"/>
      <c r="AS15" s="13">
        <f>-8.13-18.66-35.91-852.18</f>
        <v>-914.88</v>
      </c>
      <c r="AT15" s="14">
        <f t="shared" si="15"/>
        <v>-5105.2</v>
      </c>
      <c r="AU15" s="15">
        <v>13.38</v>
      </c>
      <c r="AV15" s="13"/>
      <c r="AW15" s="14">
        <f t="shared" si="16"/>
        <v>-5091.82</v>
      </c>
      <c r="AX15" s="15"/>
      <c r="AY15" s="13"/>
      <c r="AZ15" s="14">
        <f t="shared" si="17"/>
        <v>-5091.82</v>
      </c>
    </row>
    <row r="16">
      <c r="A16" s="11" t="s">
        <v>105</v>
      </c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12"/>
      <c r="AM16" s="13"/>
      <c r="AN16" s="14">
        <f t="shared" si="13"/>
        <v>0</v>
      </c>
      <c r="AO16" s="12"/>
      <c r="AP16" s="16">
        <v>-289.58</v>
      </c>
      <c r="AQ16" s="14">
        <f t="shared" si="14"/>
        <v>-289.58</v>
      </c>
      <c r="AR16" s="12"/>
      <c r="AS16" s="16"/>
      <c r="AT16" s="14">
        <f t="shared" si="15"/>
        <v>-289.58</v>
      </c>
      <c r="AU16" s="12"/>
      <c r="AV16" s="16"/>
      <c r="AW16" s="14">
        <f t="shared" si="16"/>
        <v>-289.58</v>
      </c>
      <c r="AX16" s="12"/>
      <c r="AY16" s="16"/>
      <c r="AZ16" s="14">
        <f t="shared" si="17"/>
        <v>-289.58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12"/>
      <c r="AM17" s="13"/>
      <c r="AN17" s="14">
        <f t="shared" si="13"/>
        <v>0</v>
      </c>
      <c r="AO17" s="12"/>
      <c r="AP17" s="13"/>
      <c r="AQ17" s="14">
        <f t="shared" si="14"/>
        <v>0</v>
      </c>
      <c r="AR17" s="12"/>
      <c r="AS17" s="13"/>
      <c r="AT17" s="14">
        <f t="shared" si="15"/>
        <v>0</v>
      </c>
      <c r="AU17" s="12"/>
      <c r="AV17" s="13"/>
      <c r="AW17" s="14">
        <f t="shared" si="16"/>
        <v>0</v>
      </c>
      <c r="AX17" s="12"/>
      <c r="AY17" s="13"/>
      <c r="AZ17" s="14">
        <f t="shared" si="1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12"/>
      <c r="AM18" s="13"/>
      <c r="AN18" s="14">
        <f t="shared" si="13"/>
        <v>0</v>
      </c>
      <c r="AO18" s="12"/>
      <c r="AP18" s="13"/>
      <c r="AQ18" s="14">
        <f t="shared" si="14"/>
        <v>0</v>
      </c>
      <c r="AR18" s="12"/>
      <c r="AS18" s="13"/>
      <c r="AT18" s="14">
        <f t="shared" si="15"/>
        <v>0</v>
      </c>
      <c r="AU18" s="12"/>
      <c r="AV18" s="13"/>
      <c r="AW18" s="14">
        <f t="shared" si="16"/>
        <v>0</v>
      </c>
      <c r="AX18" s="12"/>
      <c r="AY18" s="13"/>
      <c r="AZ18" s="14">
        <f t="shared" si="1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12"/>
      <c r="AM19" s="13"/>
      <c r="AN19" s="14">
        <f t="shared" si="13"/>
        <v>0</v>
      </c>
      <c r="AO19" s="12"/>
      <c r="AP19" s="13"/>
      <c r="AQ19" s="14">
        <f t="shared" si="14"/>
        <v>0</v>
      </c>
      <c r="AR19" s="12"/>
      <c r="AS19" s="13"/>
      <c r="AT19" s="14">
        <f t="shared" si="15"/>
        <v>0</v>
      </c>
      <c r="AU19" s="12"/>
      <c r="AV19" s="13"/>
      <c r="AW19" s="14">
        <f t="shared" si="16"/>
        <v>0</v>
      </c>
      <c r="AX19" s="12"/>
      <c r="AY19" s="13"/>
      <c r="AZ19" s="14">
        <f t="shared" si="17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12"/>
      <c r="AM20" s="13"/>
      <c r="AN20" s="14">
        <f t="shared" si="13"/>
        <v>0</v>
      </c>
      <c r="AO20" s="12"/>
      <c r="AP20" s="13"/>
      <c r="AQ20" s="14">
        <f t="shared" si="14"/>
        <v>0</v>
      </c>
      <c r="AR20" s="12"/>
      <c r="AS20" s="13"/>
      <c r="AT20" s="14">
        <f t="shared" si="15"/>
        <v>0</v>
      </c>
      <c r="AU20" s="12"/>
      <c r="AV20" s="13"/>
      <c r="AW20" s="14">
        <f t="shared" si="16"/>
        <v>0</v>
      </c>
      <c r="AX20" s="12"/>
      <c r="AY20" s="13"/>
      <c r="AZ20" s="14">
        <f t="shared" si="1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12"/>
      <c r="AM21" s="13"/>
      <c r="AN21" s="14">
        <f t="shared" si="13"/>
        <v>0</v>
      </c>
      <c r="AO21" s="12"/>
      <c r="AP21" s="13"/>
      <c r="AQ21" s="14">
        <f t="shared" si="14"/>
        <v>0</v>
      </c>
      <c r="AR21" s="12"/>
      <c r="AS21" s="13"/>
      <c r="AT21" s="14">
        <f t="shared" si="15"/>
        <v>0</v>
      </c>
      <c r="AU21" s="12"/>
      <c r="AV21" s="13"/>
      <c r="AW21" s="14">
        <f t="shared" si="16"/>
        <v>0</v>
      </c>
      <c r="AX21" s="12"/>
      <c r="AY21" s="13"/>
      <c r="AZ21" s="14">
        <f t="shared" si="1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12"/>
      <c r="AM22" s="13"/>
      <c r="AN22" s="14">
        <f t="shared" si="13"/>
        <v>0</v>
      </c>
      <c r="AO22" s="12"/>
      <c r="AP22" s="13"/>
      <c r="AQ22" s="14">
        <f t="shared" si="14"/>
        <v>0</v>
      </c>
      <c r="AR22" s="12"/>
      <c r="AS22" s="13"/>
      <c r="AT22" s="14">
        <f t="shared" si="15"/>
        <v>0</v>
      </c>
      <c r="AU22" s="12"/>
      <c r="AV22" s="13"/>
      <c r="AW22" s="14">
        <f t="shared" si="16"/>
        <v>0</v>
      </c>
      <c r="AX22" s="12"/>
      <c r="AY22" s="13"/>
      <c r="AZ22" s="14">
        <f t="shared" si="1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12"/>
      <c r="AM23" s="13"/>
      <c r="AN23" s="14">
        <f t="shared" si="13"/>
        <v>0</v>
      </c>
      <c r="AO23" s="12"/>
      <c r="AP23" s="13"/>
      <c r="AQ23" s="14">
        <f t="shared" si="14"/>
        <v>0</v>
      </c>
      <c r="AR23" s="12"/>
      <c r="AS23" s="13"/>
      <c r="AT23" s="14">
        <f t="shared" si="15"/>
        <v>0</v>
      </c>
      <c r="AU23" s="12"/>
      <c r="AV23" s="13"/>
      <c r="AW23" s="14">
        <f t="shared" si="16"/>
        <v>0</v>
      </c>
      <c r="AX23" s="12"/>
      <c r="AY23" s="13"/>
      <c r="AZ23" s="14">
        <f t="shared" si="17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  <c r="W24" s="12"/>
      <c r="X24" s="13"/>
      <c r="Y24" s="14">
        <f t="shared" si="8"/>
        <v>0</v>
      </c>
      <c r="Z24" s="12"/>
      <c r="AA24" s="13"/>
      <c r="AB24" s="14">
        <f t="shared" si="9"/>
        <v>0</v>
      </c>
      <c r="AC24" s="12"/>
      <c r="AD24" s="13"/>
      <c r="AE24" s="14">
        <f t="shared" si="10"/>
        <v>0</v>
      </c>
      <c r="AF24" s="12"/>
      <c r="AG24" s="13"/>
      <c r="AH24" s="14">
        <f t="shared" si="11"/>
        <v>0</v>
      </c>
      <c r="AI24" s="12"/>
      <c r="AJ24" s="13"/>
      <c r="AK24" s="14">
        <f t="shared" si="12"/>
        <v>0</v>
      </c>
      <c r="AL24" s="12"/>
      <c r="AM24" s="13"/>
      <c r="AN24" s="14">
        <f t="shared" si="13"/>
        <v>0</v>
      </c>
      <c r="AO24" s="12"/>
      <c r="AP24" s="13"/>
      <c r="AQ24" s="14">
        <f t="shared" si="14"/>
        <v>0</v>
      </c>
      <c r="AR24" s="12"/>
      <c r="AS24" s="13"/>
      <c r="AT24" s="14">
        <f t="shared" si="15"/>
        <v>0</v>
      </c>
      <c r="AU24" s="12"/>
      <c r="AV24" s="13"/>
      <c r="AW24" s="14">
        <f t="shared" si="16"/>
        <v>0</v>
      </c>
      <c r="AX24" s="12"/>
      <c r="AY24" s="13"/>
      <c r="AZ24" s="14">
        <f t="shared" si="17"/>
        <v>0</v>
      </c>
    </row>
    <row r="25" ht="15.75" customHeight="1">
      <c r="A25" s="17" t="s">
        <v>12</v>
      </c>
      <c r="B25" s="13"/>
      <c r="C25" s="13"/>
      <c r="D25" s="20">
        <f>SUM(D5:D24)</f>
        <v>0</v>
      </c>
      <c r="E25" s="13"/>
      <c r="F25" s="13"/>
      <c r="G25" s="20">
        <f>SUM(G5:G24)</f>
        <v>0</v>
      </c>
      <c r="H25" s="13"/>
      <c r="I25" s="13"/>
      <c r="J25" s="20">
        <f>SUM(J5:J24)</f>
        <v>0</v>
      </c>
      <c r="K25" s="13"/>
      <c r="L25" s="13"/>
      <c r="M25" s="20">
        <f>SUM(M5:M24)</f>
        <v>0</v>
      </c>
      <c r="N25" s="13"/>
      <c r="O25" s="13"/>
      <c r="P25" s="20">
        <f>SUM(P5:P24)</f>
        <v>0</v>
      </c>
      <c r="Q25" s="13"/>
      <c r="R25" s="13"/>
      <c r="S25" s="20">
        <f>SUM(S5:S24)</f>
        <v>0</v>
      </c>
      <c r="T25" s="13"/>
      <c r="U25" s="13"/>
      <c r="V25" s="20">
        <f>SUM(V5:V24)</f>
        <v>0</v>
      </c>
      <c r="W25" s="13"/>
      <c r="X25" s="13"/>
      <c r="Y25" s="20">
        <f>SUM(Y5:Y24)</f>
        <v>0</v>
      </c>
      <c r="Z25" s="13"/>
      <c r="AA25" s="13"/>
      <c r="AB25" s="20">
        <f>SUM(AB5:AB24)</f>
        <v>-749.8</v>
      </c>
      <c r="AC25" s="13"/>
      <c r="AD25" s="13"/>
      <c r="AE25" s="20">
        <f>SUM(AE5:AE24)</f>
        <v>-805.87</v>
      </c>
      <c r="AF25" s="13"/>
      <c r="AG25" s="13"/>
      <c r="AH25" s="20">
        <f>SUM(AH5:AH24)</f>
        <v>-1328.76</v>
      </c>
      <c r="AI25" s="13"/>
      <c r="AJ25" s="13"/>
      <c r="AK25" s="20">
        <f>SUM(AK5:AK24)</f>
        <v>-1470.42</v>
      </c>
      <c r="AL25" s="13"/>
      <c r="AM25" s="13"/>
      <c r="AN25" s="20">
        <f>SUM(AN5:AN24)</f>
        <v>-1555.9</v>
      </c>
      <c r="AO25" s="13"/>
      <c r="AP25" s="13"/>
      <c r="AQ25" s="20">
        <f>SUM(AQ5:AQ24)</f>
        <v>-6439.29</v>
      </c>
      <c r="AR25" s="13"/>
      <c r="AS25" s="13"/>
      <c r="AT25" s="20">
        <f>SUM(AT5:AT24)</f>
        <v>-7354.17</v>
      </c>
      <c r="AU25" s="13"/>
      <c r="AV25" s="13"/>
      <c r="AW25" s="20">
        <f>SUM(AW5:AW24)</f>
        <v>-7340.79</v>
      </c>
      <c r="AX25" s="13"/>
      <c r="AY25" s="13"/>
      <c r="AZ25" s="20">
        <f>SUM(AZ5:AZ24)</f>
        <v>-7340.79</v>
      </c>
    </row>
    <row r="26" ht="15.75" customHeight="1">
      <c r="A26" s="17" t="s">
        <v>13</v>
      </c>
      <c r="B26" s="13"/>
      <c r="C26" s="13"/>
      <c r="D26" s="14">
        <v>0.0</v>
      </c>
      <c r="E26" s="13"/>
      <c r="F26" s="13"/>
      <c r="G26" s="21">
        <v>0.0</v>
      </c>
      <c r="H26" s="13"/>
      <c r="I26" s="13"/>
      <c r="J26" s="21">
        <v>0.0</v>
      </c>
      <c r="K26" s="13"/>
      <c r="L26" s="13"/>
      <c r="M26" s="21">
        <v>0.0</v>
      </c>
      <c r="N26" s="13"/>
      <c r="O26" s="13"/>
      <c r="P26" s="21">
        <v>0.0</v>
      </c>
      <c r="Q26" s="13"/>
      <c r="R26" s="13"/>
      <c r="S26" s="21">
        <v>0.0</v>
      </c>
      <c r="T26" s="13"/>
      <c r="U26" s="13"/>
      <c r="V26" s="21">
        <v>0.0</v>
      </c>
      <c r="W26" s="13"/>
      <c r="X26" s="13"/>
      <c r="Y26" s="21">
        <v>0.0</v>
      </c>
      <c r="Z26" s="13"/>
      <c r="AA26" s="13"/>
      <c r="AB26" s="21">
        <v>-749.8</v>
      </c>
      <c r="AC26" s="13"/>
      <c r="AD26" s="13"/>
      <c r="AE26" s="21">
        <v>-805.87</v>
      </c>
      <c r="AF26" s="13"/>
      <c r="AG26" s="13"/>
      <c r="AH26" s="21">
        <v>-1328.76</v>
      </c>
      <c r="AI26" s="13"/>
      <c r="AJ26" s="13"/>
      <c r="AK26" s="21">
        <v>-1470.42</v>
      </c>
      <c r="AL26" s="13"/>
      <c r="AM26" s="13"/>
      <c r="AN26" s="21">
        <v>-1555.9</v>
      </c>
      <c r="AO26" s="13"/>
      <c r="AP26" s="13"/>
      <c r="AQ26" s="21">
        <v>-6439.29</v>
      </c>
      <c r="AR26" s="13"/>
      <c r="AS26" s="13"/>
      <c r="AT26" s="21">
        <v>-7354.17</v>
      </c>
      <c r="AU26" s="13"/>
      <c r="AV26" s="13"/>
      <c r="AW26" s="21">
        <v>-7340.79</v>
      </c>
      <c r="AX26" s="13"/>
      <c r="AY26" s="13"/>
      <c r="AZ26" s="21">
        <v>-7340.79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  <c r="W27" s="13"/>
      <c r="X27" s="13"/>
      <c r="Y27" s="14">
        <f>Y25-Y26</f>
        <v>0</v>
      </c>
      <c r="Z27" s="13"/>
      <c r="AA27" s="13"/>
      <c r="AB27" s="14">
        <f>AB25-AB26</f>
        <v>0</v>
      </c>
      <c r="AC27" s="13"/>
      <c r="AD27" s="13"/>
      <c r="AE27" s="14">
        <f>AE25-AE26</f>
        <v>0</v>
      </c>
      <c r="AF27" s="13"/>
      <c r="AG27" s="13"/>
      <c r="AH27" s="14">
        <f>AH25-AH26</f>
        <v>0</v>
      </c>
      <c r="AI27" s="13"/>
      <c r="AJ27" s="13"/>
      <c r="AK27" s="14">
        <f>AK25-AK26</f>
        <v>0</v>
      </c>
      <c r="AL27" s="13"/>
      <c r="AM27" s="13"/>
      <c r="AN27" s="14">
        <f>round(AN25-AN26,2)</f>
        <v>0</v>
      </c>
      <c r="AO27" s="13"/>
      <c r="AP27" s="13"/>
      <c r="AQ27" s="14">
        <f>round(AQ25-AQ26,2)</f>
        <v>0</v>
      </c>
      <c r="AR27" s="13"/>
      <c r="AS27" s="13"/>
      <c r="AT27" s="14">
        <f>round(AT25-AT26,2)</f>
        <v>0</v>
      </c>
      <c r="AU27" s="13"/>
      <c r="AV27" s="13"/>
      <c r="AW27" s="14">
        <f>round(AW25-AW26,2)</f>
        <v>0</v>
      </c>
      <c r="AX27" s="13"/>
      <c r="AY27" s="13"/>
      <c r="AZ27" s="14">
        <f>round(AZ25-AZ26,2)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22" t="s">
        <v>15</v>
      </c>
      <c r="AR28" s="13"/>
      <c r="AS28" s="13"/>
      <c r="AT28" s="22"/>
      <c r="AU28" s="13"/>
      <c r="AV28" s="13"/>
      <c r="AW28" s="22"/>
      <c r="AX28" s="13"/>
      <c r="AY28" s="13"/>
      <c r="AZ28" s="22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ht="15.75" customHeight="1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</sheetData>
  <mergeCells count="17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AX3:AZ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2.57"/>
    <col customWidth="1" hidden="1" min="5" max="5" width="10.57"/>
    <col customWidth="1" hidden="1" min="6" max="7" width="12.57"/>
    <col customWidth="1" hidden="1" min="8" max="8" width="11.86"/>
    <col customWidth="1" hidden="1" min="9" max="10" width="12.57"/>
    <col customWidth="1" min="11" max="11" width="11.86"/>
    <col customWidth="1" min="12" max="13" width="12.57"/>
    <col customWidth="1" min="14" max="19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>
      <c r="A2" s="105" t="s">
        <v>217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>
      <c r="B3" s="5">
        <v>44317.0</v>
      </c>
      <c r="D3" s="4"/>
      <c r="E3" s="5">
        <v>44348.0</v>
      </c>
      <c r="G3" s="4"/>
      <c r="H3" s="5">
        <v>44378.0</v>
      </c>
      <c r="J3" s="4"/>
      <c r="K3" s="6">
        <v>44409.0</v>
      </c>
      <c r="M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7"/>
      <c r="O4" s="7"/>
      <c r="P4" s="7"/>
      <c r="Q4" s="7"/>
      <c r="R4" s="7"/>
      <c r="S4" s="7"/>
    </row>
    <row r="5">
      <c r="A5" s="11" t="s">
        <v>218</v>
      </c>
      <c r="B5" s="12"/>
      <c r="C5" s="16">
        <v>-200000.0</v>
      </c>
      <c r="D5" s="14">
        <f t="shared" ref="D5:D24" si="1">SUM(B5:C5)</f>
        <v>-200000</v>
      </c>
      <c r="E5" s="12"/>
      <c r="F5" s="16"/>
      <c r="G5" s="14">
        <f t="shared" ref="G5:G24" si="2">sum(D5:F5)</f>
        <v>-200000</v>
      </c>
      <c r="H5" s="15">
        <v>200000.0</v>
      </c>
      <c r="I5" s="16"/>
      <c r="J5" s="14">
        <f t="shared" ref="J5:J24" si="3">sum(G5:I5)</f>
        <v>0</v>
      </c>
      <c r="K5" s="15"/>
      <c r="L5" s="16"/>
      <c r="M5" s="14">
        <f t="shared" ref="M5:M24" si="4">sum(J5:L5)</f>
        <v>0</v>
      </c>
    </row>
    <row r="6">
      <c r="B6" s="12"/>
      <c r="C6" s="16"/>
      <c r="D6" s="14">
        <f t="shared" si="1"/>
        <v>0</v>
      </c>
      <c r="E6" s="12"/>
      <c r="F6" s="16"/>
      <c r="G6" s="14">
        <f t="shared" si="2"/>
        <v>0</v>
      </c>
      <c r="H6" s="12"/>
      <c r="I6" s="16"/>
      <c r="J6" s="14">
        <f t="shared" si="3"/>
        <v>0</v>
      </c>
      <c r="K6" s="12"/>
      <c r="L6" s="16"/>
      <c r="M6" s="14">
        <f t="shared" si="4"/>
        <v>0</v>
      </c>
    </row>
    <row r="7">
      <c r="B7" s="12"/>
      <c r="C7" s="16"/>
      <c r="D7" s="14">
        <f t="shared" si="1"/>
        <v>0</v>
      </c>
      <c r="E7" s="12"/>
      <c r="F7" s="16"/>
      <c r="G7" s="14">
        <f t="shared" si="2"/>
        <v>0</v>
      </c>
      <c r="H7" s="12"/>
      <c r="I7" s="16"/>
      <c r="J7" s="14">
        <f t="shared" si="3"/>
        <v>0</v>
      </c>
      <c r="K7" s="12"/>
      <c r="L7" s="16"/>
      <c r="M7" s="14">
        <f t="shared" si="4"/>
        <v>0</v>
      </c>
    </row>
    <row r="8">
      <c r="B8" s="12"/>
      <c r="C8" s="16"/>
      <c r="D8" s="14">
        <f t="shared" si="1"/>
        <v>0</v>
      </c>
      <c r="E8" s="12"/>
      <c r="F8" s="16"/>
      <c r="G8" s="14">
        <f t="shared" si="2"/>
        <v>0</v>
      </c>
      <c r="H8" s="12"/>
      <c r="I8" s="16"/>
      <c r="J8" s="14">
        <f t="shared" si="3"/>
        <v>0</v>
      </c>
      <c r="K8" s="12"/>
      <c r="L8" s="16"/>
      <c r="M8" s="14">
        <f t="shared" si="4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</row>
    <row r="25" ht="15.75" customHeight="1">
      <c r="A25" s="17" t="s">
        <v>12</v>
      </c>
      <c r="B25" s="13"/>
      <c r="C25" s="13"/>
      <c r="D25" s="20">
        <f>SUM(D5:D24)</f>
        <v>-200000</v>
      </c>
      <c r="E25" s="13"/>
      <c r="F25" s="13"/>
      <c r="G25" s="20">
        <f>SUM(G5:G24)</f>
        <v>-200000</v>
      </c>
      <c r="H25" s="13"/>
      <c r="I25" s="13"/>
      <c r="J25" s="20">
        <f>SUM(J5:J24)</f>
        <v>0</v>
      </c>
      <c r="K25" s="13"/>
      <c r="L25" s="13"/>
      <c r="M25" s="20">
        <f>SUM(M5:M24)</f>
        <v>0</v>
      </c>
    </row>
    <row r="26" ht="15.75" customHeight="1">
      <c r="A26" s="17" t="s">
        <v>13</v>
      </c>
      <c r="B26" s="13"/>
      <c r="C26" s="13"/>
      <c r="D26" s="21">
        <v>-200000.0</v>
      </c>
      <c r="E26" s="13"/>
      <c r="F26" s="13"/>
      <c r="G26" s="21">
        <v>-200000.0</v>
      </c>
      <c r="H26" s="13"/>
      <c r="I26" s="13"/>
      <c r="J26" s="21">
        <v>0.0</v>
      </c>
      <c r="K26" s="13"/>
      <c r="L26" s="13"/>
      <c r="M26" s="21">
        <v>0.0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22" t="s">
        <v>15</v>
      </c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</row>
    <row r="100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4">
    <mergeCell ref="B3:D3"/>
    <mergeCell ref="E3:G3"/>
    <mergeCell ref="H3:J3"/>
    <mergeCell ref="K3:M3"/>
  </mergeCells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2.57"/>
    <col customWidth="1" hidden="1" min="5" max="5" width="10.57"/>
    <col customWidth="1" hidden="1" min="6" max="7" width="12.57"/>
    <col customWidth="1" hidden="1" min="8" max="8" width="10.57"/>
    <col customWidth="1" hidden="1" min="9" max="10" width="12.57"/>
    <col customWidth="1" min="11" max="11" width="10.57"/>
    <col customWidth="1" min="12" max="13" width="12.57"/>
    <col customWidth="1" min="14" max="14" width="10.57"/>
    <col customWidth="1" min="15" max="16" width="12.57"/>
    <col customWidth="1" min="17" max="17" width="10.57"/>
    <col customWidth="1" min="18" max="19" width="12.57"/>
    <col customWidth="1" min="20" max="20" width="10.57"/>
    <col customWidth="1" min="21" max="22" width="12.57"/>
    <col customWidth="1" min="23" max="28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>
      <c r="A2" s="105" t="s">
        <v>219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>
      <c r="B3" s="5">
        <v>44317.0</v>
      </c>
      <c r="D3" s="4"/>
      <c r="E3" s="5">
        <v>44348.0</v>
      </c>
      <c r="G3" s="4"/>
      <c r="H3" s="5">
        <v>44378.0</v>
      </c>
      <c r="J3" s="4"/>
      <c r="K3" s="6">
        <v>44409.0</v>
      </c>
      <c r="M3" s="4"/>
      <c r="N3" s="23">
        <v>44440.0</v>
      </c>
      <c r="P3" s="4"/>
      <c r="Q3" s="23">
        <v>44470.0</v>
      </c>
      <c r="S3" s="4"/>
      <c r="T3" s="23">
        <v>44501.0</v>
      </c>
      <c r="V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7"/>
      <c r="X4" s="7"/>
      <c r="Y4" s="7"/>
      <c r="Z4" s="7"/>
      <c r="AA4" s="7"/>
      <c r="AB4" s="7"/>
    </row>
    <row r="5">
      <c r="A5" s="11" t="s">
        <v>220</v>
      </c>
      <c r="B5" s="12"/>
      <c r="C5" s="16"/>
      <c r="D5" s="14">
        <f t="shared" ref="D5:D24" si="1">SUM(B5:C5)</f>
        <v>0</v>
      </c>
      <c r="E5" s="12"/>
      <c r="F5" s="16"/>
      <c r="G5" s="14">
        <f t="shared" ref="G5:G24" si="2">sum(D5:F5)</f>
        <v>0</v>
      </c>
      <c r="H5" s="12"/>
      <c r="I5" s="16"/>
      <c r="J5" s="14">
        <f t="shared" ref="J5:J24" si="3">sum(G5:I5)</f>
        <v>0</v>
      </c>
      <c r="K5" s="12"/>
      <c r="L5" s="16">
        <f>-58475.82-3050.49</f>
        <v>-61526.31</v>
      </c>
      <c r="M5" s="14">
        <f t="shared" ref="M5:M24" si="4">sum(J5:L5)</f>
        <v>-61526.31</v>
      </c>
      <c r="N5" s="12"/>
      <c r="O5" s="16"/>
      <c r="P5" s="14">
        <f t="shared" ref="P5:P24" si="5">M5+sum(N5:O5)</f>
        <v>-61526.31</v>
      </c>
      <c r="Q5" s="12"/>
      <c r="R5" s="16"/>
      <c r="S5" s="14">
        <f t="shared" ref="S5:S24" si="6">P5+sum(Q5:R5)</f>
        <v>-61526.31</v>
      </c>
      <c r="T5" s="12"/>
      <c r="U5" s="16"/>
      <c r="V5" s="14">
        <f t="shared" ref="V5:V24" si="7">S5+sum(T5:U5)</f>
        <v>-61526.31</v>
      </c>
    </row>
    <row r="6">
      <c r="B6" s="12"/>
      <c r="C6" s="16"/>
      <c r="D6" s="14">
        <f t="shared" si="1"/>
        <v>0</v>
      </c>
      <c r="E6" s="12"/>
      <c r="F6" s="16"/>
      <c r="G6" s="14">
        <f t="shared" si="2"/>
        <v>0</v>
      </c>
      <c r="H6" s="12"/>
      <c r="I6" s="16"/>
      <c r="J6" s="14">
        <f t="shared" si="3"/>
        <v>0</v>
      </c>
      <c r="K6" s="12"/>
      <c r="L6" s="16"/>
      <c r="M6" s="14">
        <f t="shared" si="4"/>
        <v>0</v>
      </c>
      <c r="N6" s="12"/>
      <c r="O6" s="16"/>
      <c r="P6" s="14">
        <f t="shared" si="5"/>
        <v>0</v>
      </c>
      <c r="Q6" s="12"/>
      <c r="R6" s="16"/>
      <c r="S6" s="14">
        <f t="shared" si="6"/>
        <v>0</v>
      </c>
      <c r="T6" s="12"/>
      <c r="U6" s="16"/>
      <c r="V6" s="14">
        <f t="shared" si="7"/>
        <v>0</v>
      </c>
    </row>
    <row r="7">
      <c r="B7" s="12"/>
      <c r="C7" s="16"/>
      <c r="D7" s="14">
        <f t="shared" si="1"/>
        <v>0</v>
      </c>
      <c r="E7" s="12"/>
      <c r="F7" s="16"/>
      <c r="G7" s="14">
        <f t="shared" si="2"/>
        <v>0</v>
      </c>
      <c r="H7" s="12"/>
      <c r="I7" s="16"/>
      <c r="J7" s="14">
        <f t="shared" si="3"/>
        <v>0</v>
      </c>
      <c r="K7" s="12"/>
      <c r="L7" s="16"/>
      <c r="M7" s="14">
        <f t="shared" si="4"/>
        <v>0</v>
      </c>
      <c r="N7" s="12"/>
      <c r="O7" s="16"/>
      <c r="P7" s="14">
        <f t="shared" si="5"/>
        <v>0</v>
      </c>
      <c r="Q7" s="12"/>
      <c r="R7" s="16"/>
      <c r="S7" s="14">
        <f t="shared" si="6"/>
        <v>0</v>
      </c>
      <c r="T7" s="12"/>
      <c r="U7" s="16"/>
      <c r="V7" s="14">
        <f t="shared" si="7"/>
        <v>0</v>
      </c>
    </row>
    <row r="8">
      <c r="B8" s="12"/>
      <c r="C8" s="16"/>
      <c r="D8" s="14">
        <f t="shared" si="1"/>
        <v>0</v>
      </c>
      <c r="E8" s="12"/>
      <c r="F8" s="16"/>
      <c r="G8" s="14">
        <f t="shared" si="2"/>
        <v>0</v>
      </c>
      <c r="H8" s="12"/>
      <c r="I8" s="16"/>
      <c r="J8" s="14">
        <f t="shared" si="3"/>
        <v>0</v>
      </c>
      <c r="K8" s="12"/>
      <c r="L8" s="16"/>
      <c r="M8" s="14">
        <f t="shared" si="4"/>
        <v>0</v>
      </c>
      <c r="N8" s="12"/>
      <c r="O8" s="16"/>
      <c r="P8" s="14">
        <f t="shared" si="5"/>
        <v>0</v>
      </c>
      <c r="Q8" s="12"/>
      <c r="R8" s="16"/>
      <c r="S8" s="14">
        <f t="shared" si="6"/>
        <v>0</v>
      </c>
      <c r="T8" s="12"/>
      <c r="U8" s="16"/>
      <c r="V8" s="14">
        <f t="shared" si="7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</row>
    <row r="25" ht="15.75" customHeight="1">
      <c r="A25" s="17" t="s">
        <v>12</v>
      </c>
      <c r="B25" s="13"/>
      <c r="C25" s="13"/>
      <c r="D25" s="20">
        <f>SUM(D5:D24)</f>
        <v>0</v>
      </c>
      <c r="E25" s="13"/>
      <c r="F25" s="13"/>
      <c r="G25" s="20">
        <f>SUM(G5:G24)</f>
        <v>0</v>
      </c>
      <c r="H25" s="13"/>
      <c r="I25" s="13"/>
      <c r="J25" s="20">
        <f>SUM(J5:J24)</f>
        <v>0</v>
      </c>
      <c r="K25" s="13"/>
      <c r="L25" s="13"/>
      <c r="M25" s="20">
        <f>SUM(M5:M24)</f>
        <v>-61526.31</v>
      </c>
      <c r="N25" s="13"/>
      <c r="O25" s="13"/>
      <c r="P25" s="20">
        <f>SUM(P5:P24)</f>
        <v>-61526.31</v>
      </c>
      <c r="Q25" s="13"/>
      <c r="R25" s="13"/>
      <c r="S25" s="20">
        <f>SUM(S5:S24)</f>
        <v>-61526.31</v>
      </c>
      <c r="T25" s="13"/>
      <c r="U25" s="13"/>
      <c r="V25" s="20">
        <f>SUM(V5:V24)</f>
        <v>-61526.31</v>
      </c>
    </row>
    <row r="26" ht="15.75" customHeight="1">
      <c r="A26" s="17" t="s">
        <v>13</v>
      </c>
      <c r="B26" s="13"/>
      <c r="C26" s="13"/>
      <c r="D26" s="21">
        <v>0.0</v>
      </c>
      <c r="E26" s="13"/>
      <c r="F26" s="13"/>
      <c r="G26" s="21">
        <v>0.0</v>
      </c>
      <c r="H26" s="13"/>
      <c r="I26" s="13"/>
      <c r="J26" s="21">
        <v>0.0</v>
      </c>
      <c r="K26" s="13"/>
      <c r="L26" s="13"/>
      <c r="M26" s="21">
        <v>-61526.31</v>
      </c>
      <c r="N26" s="13"/>
      <c r="O26" s="13"/>
      <c r="P26" s="21">
        <v>-61526.31</v>
      </c>
      <c r="Q26" s="13"/>
      <c r="R26" s="13"/>
      <c r="S26" s="21">
        <v>-61526.31</v>
      </c>
      <c r="T26" s="13"/>
      <c r="U26" s="13"/>
      <c r="V26" s="21">
        <v>-61526.31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22" t="s">
        <v>15</v>
      </c>
      <c r="N28" s="13"/>
      <c r="O28" s="13"/>
      <c r="P28" s="22"/>
      <c r="Q28" s="13"/>
      <c r="R28" s="13"/>
      <c r="S28" s="22"/>
      <c r="T28" s="13"/>
      <c r="U28" s="13"/>
      <c r="V28" s="22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</sheetData>
  <mergeCells count="7">
    <mergeCell ref="B3:D3"/>
    <mergeCell ref="E3:G3"/>
    <mergeCell ref="H3:J3"/>
    <mergeCell ref="K3:M3"/>
    <mergeCell ref="N3:P3"/>
    <mergeCell ref="Q3:S3"/>
    <mergeCell ref="T3:V3"/>
  </mergeCells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2.57"/>
    <col customWidth="1" hidden="1" min="5" max="5" width="10.57"/>
    <col customWidth="1" hidden="1" min="6" max="7" width="12.57"/>
    <col customWidth="1" hidden="1" min="8" max="8" width="10.57"/>
    <col customWidth="1" hidden="1" min="9" max="10" width="12.57"/>
    <col customWidth="1" min="11" max="11" width="10.57"/>
    <col customWidth="1" min="12" max="13" width="12.57"/>
    <col customWidth="1" min="14" max="14" width="10.57"/>
    <col customWidth="1" min="15" max="16" width="12.57"/>
    <col customWidth="1" min="17" max="17" width="10.57"/>
    <col customWidth="1" min="18" max="19" width="12.57"/>
    <col customWidth="1" min="20" max="20" width="10.57"/>
    <col customWidth="1" min="21" max="22" width="12.57"/>
    <col customWidth="1" min="23" max="27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>
      <c r="A2" s="105" t="s">
        <v>221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>
      <c r="B3" s="5">
        <v>44317.0</v>
      </c>
      <c r="D3" s="4"/>
      <c r="E3" s="5">
        <v>44348.0</v>
      </c>
      <c r="G3" s="4"/>
      <c r="H3" s="5">
        <v>44378.0</v>
      </c>
      <c r="J3" s="4"/>
      <c r="K3" s="6">
        <v>44409.0</v>
      </c>
      <c r="M3" s="4"/>
      <c r="N3" s="23">
        <v>44440.0</v>
      </c>
      <c r="P3" s="4"/>
      <c r="Q3" s="23">
        <v>44470.0</v>
      </c>
      <c r="S3" s="4"/>
      <c r="T3" s="23">
        <v>44501.0</v>
      </c>
      <c r="V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7"/>
      <c r="X4" s="7"/>
      <c r="Y4" s="7"/>
      <c r="Z4" s="7"/>
      <c r="AA4" s="7"/>
    </row>
    <row r="5">
      <c r="A5" s="11" t="s">
        <v>222</v>
      </c>
      <c r="B5" s="12"/>
      <c r="C5" s="16">
        <v>-50000.0</v>
      </c>
      <c r="D5" s="14">
        <f t="shared" ref="D5:D24" si="1">SUM(B5:C5)</f>
        <v>-50000</v>
      </c>
      <c r="E5" s="12"/>
      <c r="F5" s="16"/>
      <c r="G5" s="14">
        <f t="shared" ref="G5:G24" si="2">sum(D5:F5)</f>
        <v>-50000</v>
      </c>
      <c r="H5" s="12"/>
      <c r="I5" s="16"/>
      <c r="J5" s="14">
        <f t="shared" ref="J5:J24" si="3">sum(G5:I5)</f>
        <v>-50000</v>
      </c>
      <c r="K5" s="12"/>
      <c r="L5" s="16"/>
      <c r="M5" s="14">
        <f t="shared" ref="M5:M24" si="4">sum(J5:L5)</f>
        <v>-50000</v>
      </c>
      <c r="N5" s="12"/>
      <c r="O5" s="16"/>
      <c r="P5" s="14">
        <f t="shared" ref="P5:P24" si="5">M5+sum(N5:O5)</f>
        <v>-50000</v>
      </c>
      <c r="Q5" s="12"/>
      <c r="R5" s="16"/>
      <c r="S5" s="14">
        <f t="shared" ref="S5:S24" si="6">P5+sum(Q5:R5)</f>
        <v>-50000</v>
      </c>
      <c r="T5" s="12"/>
      <c r="U5" s="16">
        <v>-40573.0</v>
      </c>
      <c r="V5" s="14">
        <f t="shared" ref="V5:V24" si="7">S5+sum(T5:U5)</f>
        <v>-90573</v>
      </c>
    </row>
    <row r="6">
      <c r="A6" s="11" t="s">
        <v>223</v>
      </c>
      <c r="B6" s="12"/>
      <c r="C6" s="16"/>
      <c r="D6" s="14">
        <f t="shared" si="1"/>
        <v>0</v>
      </c>
      <c r="E6" s="12"/>
      <c r="F6" s="16"/>
      <c r="G6" s="14">
        <f t="shared" si="2"/>
        <v>0</v>
      </c>
      <c r="H6" s="12"/>
      <c r="I6" s="16">
        <v>-41003.89</v>
      </c>
      <c r="J6" s="14">
        <f t="shared" si="3"/>
        <v>-41003.89</v>
      </c>
      <c r="K6" s="12"/>
      <c r="L6" s="16">
        <f>-5181.95-795-795-21735.45-313.16-201649.29-53676.07</f>
        <v>-284145.92</v>
      </c>
      <c r="M6" s="14">
        <f t="shared" si="4"/>
        <v>-325149.81</v>
      </c>
      <c r="N6" s="12"/>
      <c r="O6" s="16"/>
      <c r="P6" s="14">
        <f t="shared" si="5"/>
        <v>-325149.81</v>
      </c>
      <c r="Q6" s="12"/>
      <c r="R6" s="16"/>
      <c r="S6" s="14">
        <f t="shared" si="6"/>
        <v>-325149.81</v>
      </c>
      <c r="T6" s="12"/>
      <c r="U6" s="16"/>
      <c r="V6" s="14">
        <f t="shared" si="7"/>
        <v>-325149.81</v>
      </c>
    </row>
    <row r="7">
      <c r="B7" s="12"/>
      <c r="C7" s="16"/>
      <c r="D7" s="14">
        <f t="shared" si="1"/>
        <v>0</v>
      </c>
      <c r="E7" s="12"/>
      <c r="F7" s="16"/>
      <c r="G7" s="14">
        <f t="shared" si="2"/>
        <v>0</v>
      </c>
      <c r="H7" s="12"/>
      <c r="I7" s="16"/>
      <c r="J7" s="14">
        <f t="shared" si="3"/>
        <v>0</v>
      </c>
      <c r="K7" s="12"/>
      <c r="L7" s="16"/>
      <c r="M7" s="14">
        <f t="shared" si="4"/>
        <v>0</v>
      </c>
      <c r="N7" s="12"/>
      <c r="O7" s="16"/>
      <c r="P7" s="14">
        <f t="shared" si="5"/>
        <v>0</v>
      </c>
      <c r="Q7" s="12"/>
      <c r="R7" s="16"/>
      <c r="S7" s="14">
        <f t="shared" si="6"/>
        <v>0</v>
      </c>
      <c r="T7" s="12"/>
      <c r="U7" s="16"/>
      <c r="V7" s="14">
        <f t="shared" si="7"/>
        <v>0</v>
      </c>
    </row>
    <row r="8">
      <c r="B8" s="12"/>
      <c r="C8" s="16"/>
      <c r="D8" s="14">
        <f t="shared" si="1"/>
        <v>0</v>
      </c>
      <c r="E8" s="12"/>
      <c r="F8" s="16"/>
      <c r="G8" s="14">
        <f t="shared" si="2"/>
        <v>0</v>
      </c>
      <c r="H8" s="12"/>
      <c r="I8" s="16"/>
      <c r="J8" s="14">
        <f t="shared" si="3"/>
        <v>0</v>
      </c>
      <c r="K8" s="12"/>
      <c r="L8" s="16"/>
      <c r="M8" s="14">
        <f t="shared" si="4"/>
        <v>0</v>
      </c>
      <c r="N8" s="12"/>
      <c r="O8" s="16"/>
      <c r="P8" s="14">
        <f t="shared" si="5"/>
        <v>0</v>
      </c>
      <c r="Q8" s="12"/>
      <c r="R8" s="16"/>
      <c r="S8" s="14">
        <f t="shared" si="6"/>
        <v>0</v>
      </c>
      <c r="T8" s="12"/>
      <c r="U8" s="16"/>
      <c r="V8" s="14">
        <f t="shared" si="7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</row>
    <row r="25" ht="15.75" customHeight="1">
      <c r="A25" s="17" t="s">
        <v>12</v>
      </c>
      <c r="B25" s="13"/>
      <c r="C25" s="13"/>
      <c r="D25" s="20">
        <f>SUM(D5:D24)</f>
        <v>-50000</v>
      </c>
      <c r="E25" s="13"/>
      <c r="F25" s="13"/>
      <c r="G25" s="20">
        <f>SUM(G5:G24)</f>
        <v>-50000</v>
      </c>
      <c r="H25" s="13"/>
      <c r="I25" s="13"/>
      <c r="J25" s="20">
        <f>SUM(J5:J24)</f>
        <v>-91003.89</v>
      </c>
      <c r="K25" s="13"/>
      <c r="L25" s="13"/>
      <c r="M25" s="20">
        <f>SUM(M5:M24)</f>
        <v>-375149.81</v>
      </c>
      <c r="N25" s="13"/>
      <c r="O25" s="13"/>
      <c r="P25" s="20">
        <f>SUM(P5:P24)</f>
        <v>-375149.81</v>
      </c>
      <c r="Q25" s="13"/>
      <c r="R25" s="13"/>
      <c r="S25" s="20">
        <f>SUM(S5:S24)</f>
        <v>-375149.81</v>
      </c>
      <c r="T25" s="13"/>
      <c r="U25" s="13"/>
      <c r="V25" s="20">
        <f>SUM(V5:V24)</f>
        <v>-415722.81</v>
      </c>
    </row>
    <row r="26" ht="15.75" customHeight="1">
      <c r="A26" s="17" t="s">
        <v>13</v>
      </c>
      <c r="B26" s="13"/>
      <c r="C26" s="13"/>
      <c r="D26" s="21">
        <v>-50000.0</v>
      </c>
      <c r="E26" s="13"/>
      <c r="F26" s="13"/>
      <c r="G26" s="21">
        <v>-50000.0</v>
      </c>
      <c r="H26" s="13"/>
      <c r="I26" s="13"/>
      <c r="J26" s="21">
        <v>-91003.89</v>
      </c>
      <c r="K26" s="13"/>
      <c r="L26" s="13"/>
      <c r="M26" s="21">
        <v>-375149.81</v>
      </c>
      <c r="N26" s="13"/>
      <c r="O26" s="13"/>
      <c r="P26" s="21">
        <v>-375149.81</v>
      </c>
      <c r="Q26" s="13"/>
      <c r="R26" s="13"/>
      <c r="S26" s="21">
        <v>-375149.81</v>
      </c>
      <c r="T26" s="13"/>
      <c r="U26" s="13"/>
      <c r="V26" s="21">
        <v>-415722.81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22" t="s">
        <v>15</v>
      </c>
      <c r="N28" s="13"/>
      <c r="O28" s="13"/>
      <c r="P28" s="22"/>
      <c r="Q28" s="13"/>
      <c r="R28" s="13"/>
      <c r="S28" s="22"/>
      <c r="T28" s="13"/>
      <c r="U28" s="13"/>
      <c r="V28" s="22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</sheetData>
  <mergeCells count="7">
    <mergeCell ref="B3:D3"/>
    <mergeCell ref="E3:G3"/>
    <mergeCell ref="H3:J3"/>
    <mergeCell ref="K3:M3"/>
    <mergeCell ref="N3:P3"/>
    <mergeCell ref="Q3:S3"/>
    <mergeCell ref="T3:V3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3" width="11.29"/>
    <col customWidth="1" hidden="1" min="4" max="5" width="10.57"/>
    <col customWidth="1" hidden="1" min="6" max="6" width="11.29"/>
    <col customWidth="1" hidden="1" min="7" max="8" width="10.57"/>
    <col customWidth="1" hidden="1" min="9" max="10" width="11.29"/>
    <col customWidth="1" hidden="1" min="11" max="11" width="10.57"/>
    <col customWidth="1" hidden="1" min="12" max="13" width="11.29"/>
    <col customWidth="1" hidden="1" min="14" max="14" width="10.57"/>
    <col customWidth="1" hidden="1" min="15" max="16" width="11.29"/>
    <col customWidth="1" hidden="1" min="17" max="17" width="10.57"/>
    <col customWidth="1" hidden="1" min="18" max="19" width="11.29"/>
    <col customWidth="1" hidden="1" min="20" max="20" width="10.57"/>
    <col customWidth="1" hidden="1" min="21" max="22" width="11.29"/>
    <col customWidth="1" hidden="1" min="23" max="23" width="10.57"/>
    <col customWidth="1" hidden="1" min="24" max="25" width="11.29"/>
    <col customWidth="1" hidden="1" min="26" max="26" width="10.57"/>
    <col customWidth="1" hidden="1" min="27" max="28" width="11.29"/>
    <col customWidth="1" hidden="1" min="29" max="29" width="10.57"/>
    <col customWidth="1" hidden="1" min="30" max="31" width="11.29"/>
    <col customWidth="1" hidden="1" min="32" max="32" width="10.57"/>
    <col customWidth="1" hidden="1" min="33" max="34" width="11.29"/>
    <col customWidth="1" hidden="1" min="35" max="35" width="10.57"/>
    <col customWidth="1" hidden="1" min="36" max="37" width="11.29"/>
    <col customWidth="1" min="38" max="38" width="10.57"/>
    <col customWidth="1" min="39" max="40" width="11.29"/>
    <col customWidth="1" min="41" max="41" width="10.57"/>
    <col customWidth="1" min="42" max="43" width="11.29"/>
    <col customWidth="1" min="44" max="44" width="10.57"/>
    <col customWidth="1" min="45" max="46" width="11.29"/>
    <col customWidth="1" min="47" max="47" width="10.57"/>
    <col customWidth="1" min="48" max="49" width="11.29"/>
    <col customWidth="1" min="50" max="58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</row>
    <row r="2">
      <c r="A2" s="1" t="s">
        <v>224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6">
        <v>44409.0</v>
      </c>
      <c r="AN3" s="4"/>
      <c r="AO3" s="23">
        <v>44440.0</v>
      </c>
      <c r="AQ3" s="4"/>
      <c r="AR3" s="23">
        <v>44470.0</v>
      </c>
      <c r="AT3" s="4"/>
      <c r="AU3" s="23">
        <v>44501.0</v>
      </c>
      <c r="AW3" s="4"/>
    </row>
    <row r="4">
      <c r="A4" s="7"/>
      <c r="B4" s="158" t="s">
        <v>225</v>
      </c>
      <c r="C4" s="37" t="s">
        <v>226</v>
      </c>
      <c r="D4" s="10" t="s">
        <v>4</v>
      </c>
      <c r="E4" s="158" t="s">
        <v>225</v>
      </c>
      <c r="F4" s="37" t="s">
        <v>226</v>
      </c>
      <c r="G4" s="10" t="s">
        <v>4</v>
      </c>
      <c r="H4" s="158" t="s">
        <v>225</v>
      </c>
      <c r="I4" s="37" t="s">
        <v>226</v>
      </c>
      <c r="J4" s="10" t="s">
        <v>4</v>
      </c>
      <c r="K4" s="158" t="s">
        <v>225</v>
      </c>
      <c r="L4" s="37" t="s">
        <v>226</v>
      </c>
      <c r="M4" s="10" t="s">
        <v>4</v>
      </c>
      <c r="N4" s="158" t="s">
        <v>225</v>
      </c>
      <c r="O4" s="37" t="s">
        <v>226</v>
      </c>
      <c r="P4" s="10" t="s">
        <v>4</v>
      </c>
      <c r="Q4" s="158" t="s">
        <v>225</v>
      </c>
      <c r="R4" s="37" t="s">
        <v>226</v>
      </c>
      <c r="S4" s="10" t="s">
        <v>4</v>
      </c>
      <c r="T4" s="158" t="s">
        <v>225</v>
      </c>
      <c r="U4" s="37" t="s">
        <v>226</v>
      </c>
      <c r="V4" s="10" t="s">
        <v>4</v>
      </c>
      <c r="W4" s="158" t="s">
        <v>225</v>
      </c>
      <c r="X4" s="37" t="s">
        <v>226</v>
      </c>
      <c r="Y4" s="10" t="s">
        <v>4</v>
      </c>
      <c r="Z4" s="158" t="s">
        <v>225</v>
      </c>
      <c r="AA4" s="37" t="s">
        <v>226</v>
      </c>
      <c r="AB4" s="10" t="s">
        <v>4</v>
      </c>
      <c r="AC4" s="158" t="s">
        <v>225</v>
      </c>
      <c r="AD4" s="37" t="s">
        <v>226</v>
      </c>
      <c r="AE4" s="10" t="s">
        <v>4</v>
      </c>
      <c r="AF4" s="158" t="s">
        <v>225</v>
      </c>
      <c r="AG4" s="37" t="s">
        <v>226</v>
      </c>
      <c r="AH4" s="10" t="s">
        <v>4</v>
      </c>
      <c r="AI4" s="158" t="s">
        <v>225</v>
      </c>
      <c r="AJ4" s="37" t="s">
        <v>226</v>
      </c>
      <c r="AK4" s="10" t="s">
        <v>4</v>
      </c>
      <c r="AL4" s="159" t="s">
        <v>225</v>
      </c>
      <c r="AM4" s="39" t="s">
        <v>226</v>
      </c>
      <c r="AN4" s="40" t="s">
        <v>4</v>
      </c>
      <c r="AO4" s="159" t="s">
        <v>225</v>
      </c>
      <c r="AP4" s="39" t="s">
        <v>226</v>
      </c>
      <c r="AQ4" s="40" t="s">
        <v>4</v>
      </c>
      <c r="AR4" s="159" t="s">
        <v>225</v>
      </c>
      <c r="AS4" s="39" t="s">
        <v>226</v>
      </c>
      <c r="AT4" s="40" t="s">
        <v>4</v>
      </c>
      <c r="AU4" s="159" t="s">
        <v>225</v>
      </c>
      <c r="AV4" s="39" t="s">
        <v>226</v>
      </c>
      <c r="AW4" s="40" t="s">
        <v>4</v>
      </c>
      <c r="AX4" s="7"/>
      <c r="AY4" s="7"/>
      <c r="AZ4" s="7"/>
      <c r="BA4" s="7"/>
      <c r="BB4" s="7"/>
      <c r="BC4" s="7"/>
      <c r="BD4" s="7"/>
      <c r="BE4" s="7"/>
      <c r="BF4" s="7"/>
    </row>
    <row r="5">
      <c r="A5" s="17" t="s">
        <v>227</v>
      </c>
      <c r="B5" s="12"/>
      <c r="C5" s="13"/>
      <c r="D5" s="14">
        <f t="shared" ref="D5:D24" si="1">SUM(B5:C5)</f>
        <v>0</v>
      </c>
      <c r="E5" s="12"/>
      <c r="F5" s="13"/>
      <c r="G5" s="14">
        <f t="shared" ref="G5:G24" si="2">SUM(D5:F5)</f>
        <v>0</v>
      </c>
      <c r="H5" s="12"/>
      <c r="I5" s="13"/>
      <c r="J5" s="14">
        <f t="shared" ref="J5:J24" si="3">SUM(G5:I5)</f>
        <v>0</v>
      </c>
      <c r="K5" s="12"/>
      <c r="L5" s="13">
        <v>-15000.0</v>
      </c>
      <c r="M5" s="14">
        <f t="shared" ref="M5:M24" si="4">SUM(J5:L5)</f>
        <v>-15000</v>
      </c>
      <c r="N5" s="12"/>
      <c r="O5" s="13"/>
      <c r="P5" s="14">
        <f t="shared" ref="P5:P24" si="5">SUM(M5:O5)</f>
        <v>-15000</v>
      </c>
      <c r="Q5" s="15"/>
      <c r="R5" s="13"/>
      <c r="S5" s="14">
        <f t="shared" ref="S5:S24" si="6">SUM(P5:R5)</f>
        <v>-15000</v>
      </c>
      <c r="T5" s="12"/>
      <c r="U5" s="13"/>
      <c r="V5" s="14">
        <f t="shared" ref="V5:V24" si="7">SUM(S5:U5)</f>
        <v>-15000</v>
      </c>
      <c r="W5" s="12"/>
      <c r="X5" s="13"/>
      <c r="Y5" s="14">
        <f t="shared" ref="Y5:Y24" si="8">SUM(V5:X5)</f>
        <v>-15000</v>
      </c>
      <c r="Z5" s="12"/>
      <c r="AA5" s="13"/>
      <c r="AB5" s="14">
        <f t="shared" ref="AB5:AB24" si="9">SUM(Y5:AA5)</f>
        <v>-15000</v>
      </c>
      <c r="AC5" s="12"/>
      <c r="AD5" s="13"/>
      <c r="AE5" s="14">
        <f t="shared" ref="AE5:AE24" si="10">SUM(AB5:AD5)</f>
        <v>-15000</v>
      </c>
      <c r="AF5" s="12"/>
      <c r="AG5" s="13"/>
      <c r="AH5" s="14">
        <f t="shared" ref="AH5:AH24" si="11">SUM(AE5:AG5)</f>
        <v>-15000</v>
      </c>
      <c r="AI5" s="12"/>
      <c r="AJ5" s="13"/>
      <c r="AK5" s="14">
        <f t="shared" ref="AK5:AK24" si="12">SUM(AH5:AJ5)</f>
        <v>-15000</v>
      </c>
      <c r="AL5" s="66">
        <v>15000.0</v>
      </c>
      <c r="AM5" s="57"/>
      <c r="AN5" s="58">
        <f t="shared" ref="AN5:AN24" si="13">SUM(AK5:AM5)</f>
        <v>0</v>
      </c>
      <c r="AO5" s="66"/>
      <c r="AP5" s="57"/>
      <c r="AQ5" s="58">
        <f t="shared" ref="AQ5:AQ24" si="14">SUM(AN5:AP5)</f>
        <v>0</v>
      </c>
      <c r="AR5" s="66"/>
      <c r="AS5" s="57"/>
      <c r="AT5" s="58">
        <f t="shared" ref="AT5:AT24" si="15">SUM(AQ5:AS5)</f>
        <v>0</v>
      </c>
      <c r="AU5" s="66"/>
      <c r="AV5" s="57"/>
      <c r="AW5" s="58">
        <f t="shared" ref="AW5:AW24" si="16">SUM(AT5:AV5)</f>
        <v>0</v>
      </c>
    </row>
    <row r="6">
      <c r="A6" s="11" t="s">
        <v>228</v>
      </c>
      <c r="B6" s="12"/>
      <c r="C6" s="19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/>
      <c r="L6" s="13"/>
      <c r="M6" s="14">
        <f t="shared" si="4"/>
        <v>0</v>
      </c>
      <c r="N6" s="12"/>
      <c r="O6" s="13"/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2"/>
      <c r="AD6" s="16">
        <v>-40000.0</v>
      </c>
      <c r="AE6" s="14">
        <f t="shared" si="10"/>
        <v>-40000</v>
      </c>
      <c r="AF6" s="12"/>
      <c r="AG6" s="16"/>
      <c r="AH6" s="14">
        <f t="shared" si="11"/>
        <v>-40000</v>
      </c>
      <c r="AI6" s="12"/>
      <c r="AJ6" s="16"/>
      <c r="AK6" s="14">
        <f t="shared" si="12"/>
        <v>-40000</v>
      </c>
      <c r="AL6" s="66">
        <v>40000.0</v>
      </c>
      <c r="AM6" s="89">
        <v>-4000.0</v>
      </c>
      <c r="AN6" s="58">
        <f t="shared" si="13"/>
        <v>-4000</v>
      </c>
      <c r="AO6" s="66"/>
      <c r="AP6" s="89"/>
      <c r="AQ6" s="58">
        <f t="shared" si="14"/>
        <v>-4000</v>
      </c>
      <c r="AR6" s="66"/>
      <c r="AS6" s="89"/>
      <c r="AT6" s="58">
        <f t="shared" si="15"/>
        <v>-4000</v>
      </c>
      <c r="AU6" s="66"/>
      <c r="AV6" s="89"/>
      <c r="AW6" s="58">
        <f t="shared" si="16"/>
        <v>-4000</v>
      </c>
    </row>
    <row r="7">
      <c r="A7" s="11" t="s">
        <v>229</v>
      </c>
      <c r="B7" s="12"/>
      <c r="C7" s="19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/>
      <c r="L7" s="13"/>
      <c r="M7" s="14">
        <f t="shared" si="4"/>
        <v>0</v>
      </c>
      <c r="N7" s="12"/>
      <c r="O7" s="13"/>
      <c r="P7" s="14">
        <f t="shared" si="5"/>
        <v>0</v>
      </c>
      <c r="Q7" s="12"/>
      <c r="R7" s="13"/>
      <c r="S7" s="14">
        <f t="shared" si="6"/>
        <v>0</v>
      </c>
      <c r="T7" s="12"/>
      <c r="U7" s="13"/>
      <c r="V7" s="14">
        <f t="shared" si="7"/>
        <v>0</v>
      </c>
      <c r="W7" s="12"/>
      <c r="X7" s="13"/>
      <c r="Y7" s="14">
        <f t="shared" si="8"/>
        <v>0</v>
      </c>
      <c r="Z7" s="12"/>
      <c r="AA7" s="13"/>
      <c r="AB7" s="14">
        <f t="shared" si="9"/>
        <v>0</v>
      </c>
      <c r="AC7" s="12"/>
      <c r="AD7" s="13"/>
      <c r="AE7" s="14">
        <f t="shared" si="10"/>
        <v>0</v>
      </c>
      <c r="AF7" s="12"/>
      <c r="AG7" s="13"/>
      <c r="AH7" s="14">
        <f t="shared" si="11"/>
        <v>0</v>
      </c>
      <c r="AI7" s="12"/>
      <c r="AJ7" s="13"/>
      <c r="AK7" s="14">
        <f t="shared" si="12"/>
        <v>0</v>
      </c>
      <c r="AL7" s="66">
        <v>25000.0</v>
      </c>
      <c r="AM7" s="89">
        <v>-25000.0</v>
      </c>
      <c r="AN7" s="58">
        <f t="shared" si="13"/>
        <v>0</v>
      </c>
      <c r="AO7" s="66"/>
      <c r="AP7" s="89"/>
      <c r="AQ7" s="58">
        <f t="shared" si="14"/>
        <v>0</v>
      </c>
      <c r="AR7" s="66"/>
      <c r="AS7" s="89"/>
      <c r="AT7" s="58">
        <f t="shared" si="15"/>
        <v>0</v>
      </c>
      <c r="AU7" s="66"/>
      <c r="AV7" s="89"/>
      <c r="AW7" s="58">
        <f t="shared" si="16"/>
        <v>0</v>
      </c>
    </row>
    <row r="8"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3"/>
      <c r="AH8" s="14">
        <f t="shared" si="11"/>
        <v>0</v>
      </c>
      <c r="AI8" s="12"/>
      <c r="AJ8" s="13"/>
      <c r="AK8" s="14">
        <f t="shared" si="12"/>
        <v>0</v>
      </c>
      <c r="AL8" s="56"/>
      <c r="AM8" s="57"/>
      <c r="AN8" s="58">
        <f t="shared" si="13"/>
        <v>0</v>
      </c>
      <c r="AO8" s="56"/>
      <c r="AP8" s="57"/>
      <c r="AQ8" s="58">
        <f t="shared" si="14"/>
        <v>0</v>
      </c>
      <c r="AR8" s="56"/>
      <c r="AS8" s="57"/>
      <c r="AT8" s="58">
        <f t="shared" si="15"/>
        <v>0</v>
      </c>
      <c r="AU8" s="56"/>
      <c r="AV8" s="57"/>
      <c r="AW8" s="58">
        <f t="shared" si="16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3"/>
      <c r="AK9" s="14">
        <f t="shared" si="12"/>
        <v>0</v>
      </c>
      <c r="AL9" s="56"/>
      <c r="AM9" s="57"/>
      <c r="AN9" s="58">
        <f t="shared" si="13"/>
        <v>0</v>
      </c>
      <c r="AO9" s="56"/>
      <c r="AP9" s="57"/>
      <c r="AQ9" s="58">
        <f t="shared" si="14"/>
        <v>0</v>
      </c>
      <c r="AR9" s="56"/>
      <c r="AS9" s="57"/>
      <c r="AT9" s="58">
        <f t="shared" si="15"/>
        <v>0</v>
      </c>
      <c r="AU9" s="56"/>
      <c r="AV9" s="57"/>
      <c r="AW9" s="58">
        <f t="shared" si="16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56"/>
      <c r="AM10" s="57"/>
      <c r="AN10" s="58">
        <f t="shared" si="13"/>
        <v>0</v>
      </c>
      <c r="AO10" s="56"/>
      <c r="AP10" s="57"/>
      <c r="AQ10" s="58">
        <f t="shared" si="14"/>
        <v>0</v>
      </c>
      <c r="AR10" s="56"/>
      <c r="AS10" s="57"/>
      <c r="AT10" s="58">
        <f t="shared" si="15"/>
        <v>0</v>
      </c>
      <c r="AU10" s="56"/>
      <c r="AV10" s="57"/>
      <c r="AW10" s="58">
        <f t="shared" si="16"/>
        <v>0</v>
      </c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56"/>
      <c r="AM11" s="57"/>
      <c r="AN11" s="58">
        <f t="shared" si="13"/>
        <v>0</v>
      </c>
      <c r="AO11" s="56"/>
      <c r="AP11" s="57"/>
      <c r="AQ11" s="58">
        <f t="shared" si="14"/>
        <v>0</v>
      </c>
      <c r="AR11" s="56"/>
      <c r="AS11" s="57"/>
      <c r="AT11" s="58">
        <f t="shared" si="15"/>
        <v>0</v>
      </c>
      <c r="AU11" s="56"/>
      <c r="AV11" s="57"/>
      <c r="AW11" s="58">
        <f t="shared" si="16"/>
        <v>0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56"/>
      <c r="AM12" s="57"/>
      <c r="AN12" s="58">
        <f t="shared" si="13"/>
        <v>0</v>
      </c>
      <c r="AO12" s="56"/>
      <c r="AP12" s="57"/>
      <c r="AQ12" s="58">
        <f t="shared" si="14"/>
        <v>0</v>
      </c>
      <c r="AR12" s="56"/>
      <c r="AS12" s="57"/>
      <c r="AT12" s="58">
        <f t="shared" si="15"/>
        <v>0</v>
      </c>
      <c r="AU12" s="56"/>
      <c r="AV12" s="57"/>
      <c r="AW12" s="58">
        <f t="shared" si="16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56"/>
      <c r="AM13" s="57"/>
      <c r="AN13" s="58">
        <f t="shared" si="13"/>
        <v>0</v>
      </c>
      <c r="AO13" s="56"/>
      <c r="AP13" s="57"/>
      <c r="AQ13" s="58">
        <f t="shared" si="14"/>
        <v>0</v>
      </c>
      <c r="AR13" s="56"/>
      <c r="AS13" s="57"/>
      <c r="AT13" s="58">
        <f t="shared" si="15"/>
        <v>0</v>
      </c>
      <c r="AU13" s="56"/>
      <c r="AV13" s="57"/>
      <c r="AW13" s="58">
        <f t="shared" si="16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56"/>
      <c r="AM14" s="57"/>
      <c r="AN14" s="58">
        <f t="shared" si="13"/>
        <v>0</v>
      </c>
      <c r="AO14" s="56"/>
      <c r="AP14" s="57"/>
      <c r="AQ14" s="58">
        <f t="shared" si="14"/>
        <v>0</v>
      </c>
      <c r="AR14" s="56"/>
      <c r="AS14" s="57"/>
      <c r="AT14" s="58">
        <f t="shared" si="15"/>
        <v>0</v>
      </c>
      <c r="AU14" s="56"/>
      <c r="AV14" s="57"/>
      <c r="AW14" s="58">
        <f t="shared" si="16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56"/>
      <c r="AM15" s="57"/>
      <c r="AN15" s="58">
        <f t="shared" si="13"/>
        <v>0</v>
      </c>
      <c r="AO15" s="56"/>
      <c r="AP15" s="57"/>
      <c r="AQ15" s="58">
        <f t="shared" si="14"/>
        <v>0</v>
      </c>
      <c r="AR15" s="56"/>
      <c r="AS15" s="57"/>
      <c r="AT15" s="58">
        <f t="shared" si="15"/>
        <v>0</v>
      </c>
      <c r="AU15" s="56"/>
      <c r="AV15" s="57"/>
      <c r="AW15" s="58">
        <f t="shared" si="16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56"/>
      <c r="AM16" s="57"/>
      <c r="AN16" s="58">
        <f t="shared" si="13"/>
        <v>0</v>
      </c>
      <c r="AO16" s="56"/>
      <c r="AP16" s="57"/>
      <c r="AQ16" s="58">
        <f t="shared" si="14"/>
        <v>0</v>
      </c>
      <c r="AR16" s="56"/>
      <c r="AS16" s="57"/>
      <c r="AT16" s="58">
        <f t="shared" si="15"/>
        <v>0</v>
      </c>
      <c r="AU16" s="56"/>
      <c r="AV16" s="57"/>
      <c r="AW16" s="58">
        <f t="shared" si="16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56"/>
      <c r="AM17" s="57"/>
      <c r="AN17" s="58">
        <f t="shared" si="13"/>
        <v>0</v>
      </c>
      <c r="AO17" s="56"/>
      <c r="AP17" s="57"/>
      <c r="AQ17" s="58">
        <f t="shared" si="14"/>
        <v>0</v>
      </c>
      <c r="AR17" s="56"/>
      <c r="AS17" s="57"/>
      <c r="AT17" s="58">
        <f t="shared" si="15"/>
        <v>0</v>
      </c>
      <c r="AU17" s="56"/>
      <c r="AV17" s="57"/>
      <c r="AW17" s="58">
        <f t="shared" si="16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56"/>
      <c r="AM18" s="57"/>
      <c r="AN18" s="58">
        <f t="shared" si="13"/>
        <v>0</v>
      </c>
      <c r="AO18" s="56"/>
      <c r="AP18" s="57"/>
      <c r="AQ18" s="58">
        <f t="shared" si="14"/>
        <v>0</v>
      </c>
      <c r="AR18" s="56"/>
      <c r="AS18" s="57"/>
      <c r="AT18" s="58">
        <f t="shared" si="15"/>
        <v>0</v>
      </c>
      <c r="AU18" s="56"/>
      <c r="AV18" s="57"/>
      <c r="AW18" s="58">
        <f t="shared" si="16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56"/>
      <c r="AM19" s="57"/>
      <c r="AN19" s="58">
        <f t="shared" si="13"/>
        <v>0</v>
      </c>
      <c r="AO19" s="56"/>
      <c r="AP19" s="57"/>
      <c r="AQ19" s="58">
        <f t="shared" si="14"/>
        <v>0</v>
      </c>
      <c r="AR19" s="56"/>
      <c r="AS19" s="57"/>
      <c r="AT19" s="58">
        <f t="shared" si="15"/>
        <v>0</v>
      </c>
      <c r="AU19" s="56"/>
      <c r="AV19" s="57"/>
      <c r="AW19" s="58">
        <f t="shared" si="16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56"/>
      <c r="AM20" s="57"/>
      <c r="AN20" s="58">
        <f t="shared" si="13"/>
        <v>0</v>
      </c>
      <c r="AO20" s="56"/>
      <c r="AP20" s="57"/>
      <c r="AQ20" s="58">
        <f t="shared" si="14"/>
        <v>0</v>
      </c>
      <c r="AR20" s="56"/>
      <c r="AS20" s="57"/>
      <c r="AT20" s="58">
        <f t="shared" si="15"/>
        <v>0</v>
      </c>
      <c r="AU20" s="56"/>
      <c r="AV20" s="57"/>
      <c r="AW20" s="58">
        <f t="shared" si="16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56"/>
      <c r="AM21" s="57"/>
      <c r="AN21" s="58">
        <f t="shared" si="13"/>
        <v>0</v>
      </c>
      <c r="AO21" s="56"/>
      <c r="AP21" s="57"/>
      <c r="AQ21" s="58">
        <f t="shared" si="14"/>
        <v>0</v>
      </c>
      <c r="AR21" s="56"/>
      <c r="AS21" s="57"/>
      <c r="AT21" s="58">
        <f t="shared" si="15"/>
        <v>0</v>
      </c>
      <c r="AU21" s="56"/>
      <c r="AV21" s="57"/>
      <c r="AW21" s="58">
        <f t="shared" si="16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56"/>
      <c r="AM22" s="57"/>
      <c r="AN22" s="58">
        <f t="shared" si="13"/>
        <v>0</v>
      </c>
      <c r="AO22" s="56"/>
      <c r="AP22" s="57"/>
      <c r="AQ22" s="58">
        <f t="shared" si="14"/>
        <v>0</v>
      </c>
      <c r="AR22" s="56"/>
      <c r="AS22" s="57"/>
      <c r="AT22" s="58">
        <f t="shared" si="15"/>
        <v>0</v>
      </c>
      <c r="AU22" s="56"/>
      <c r="AV22" s="57"/>
      <c r="AW22" s="58">
        <f t="shared" si="16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56"/>
      <c r="AM23" s="57"/>
      <c r="AN23" s="58">
        <f t="shared" si="13"/>
        <v>0</v>
      </c>
      <c r="AO23" s="56"/>
      <c r="AP23" s="57"/>
      <c r="AQ23" s="58">
        <f t="shared" si="14"/>
        <v>0</v>
      </c>
      <c r="AR23" s="56"/>
      <c r="AS23" s="57"/>
      <c r="AT23" s="58">
        <f t="shared" si="15"/>
        <v>0</v>
      </c>
      <c r="AU23" s="56"/>
      <c r="AV23" s="57"/>
      <c r="AW23" s="58">
        <f t="shared" si="16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  <c r="W24" s="12"/>
      <c r="X24" s="13"/>
      <c r="Y24" s="14">
        <f t="shared" si="8"/>
        <v>0</v>
      </c>
      <c r="Z24" s="12"/>
      <c r="AA24" s="13"/>
      <c r="AB24" s="14">
        <f t="shared" si="9"/>
        <v>0</v>
      </c>
      <c r="AC24" s="12"/>
      <c r="AD24" s="13"/>
      <c r="AE24" s="14">
        <f t="shared" si="10"/>
        <v>0</v>
      </c>
      <c r="AF24" s="12"/>
      <c r="AG24" s="13"/>
      <c r="AH24" s="14">
        <f t="shared" si="11"/>
        <v>0</v>
      </c>
      <c r="AI24" s="12"/>
      <c r="AJ24" s="13"/>
      <c r="AK24" s="14">
        <f t="shared" si="12"/>
        <v>0</v>
      </c>
      <c r="AL24" s="56"/>
      <c r="AM24" s="57"/>
      <c r="AN24" s="58">
        <f t="shared" si="13"/>
        <v>0</v>
      </c>
      <c r="AO24" s="56"/>
      <c r="AP24" s="57"/>
      <c r="AQ24" s="58">
        <f t="shared" si="14"/>
        <v>0</v>
      </c>
      <c r="AR24" s="56"/>
      <c r="AS24" s="57"/>
      <c r="AT24" s="58">
        <f t="shared" si="15"/>
        <v>0</v>
      </c>
      <c r="AU24" s="56"/>
      <c r="AV24" s="57"/>
      <c r="AW24" s="58">
        <f t="shared" si="16"/>
        <v>0</v>
      </c>
    </row>
    <row r="25" ht="15.75" customHeight="1">
      <c r="A25" s="17" t="s">
        <v>12</v>
      </c>
      <c r="B25" s="13"/>
      <c r="C25" s="13"/>
      <c r="D25" s="20">
        <f>SUM(D5:D24)</f>
        <v>0</v>
      </c>
      <c r="E25" s="13"/>
      <c r="F25" s="13"/>
      <c r="G25" s="20">
        <f>SUM(G5:G24)</f>
        <v>0</v>
      </c>
      <c r="H25" s="13"/>
      <c r="I25" s="13"/>
      <c r="J25" s="20">
        <f>SUM(J5:J24)</f>
        <v>0</v>
      </c>
      <c r="K25" s="13"/>
      <c r="L25" s="13"/>
      <c r="M25" s="20">
        <f>SUM(M5:M24)</f>
        <v>-15000</v>
      </c>
      <c r="N25" s="13"/>
      <c r="O25" s="13"/>
      <c r="P25" s="20">
        <f>SUM(P5:P24)</f>
        <v>-15000</v>
      </c>
      <c r="Q25" s="13"/>
      <c r="R25" s="13"/>
      <c r="S25" s="20">
        <f>SUM(S5:S24)</f>
        <v>-15000</v>
      </c>
      <c r="T25" s="13"/>
      <c r="U25" s="13"/>
      <c r="V25" s="20">
        <f>SUM(V5:V24)</f>
        <v>-15000</v>
      </c>
      <c r="W25" s="13"/>
      <c r="X25" s="13"/>
      <c r="Y25" s="20">
        <f>SUM(Y5:Y24)</f>
        <v>-15000</v>
      </c>
      <c r="Z25" s="13"/>
      <c r="AA25" s="13"/>
      <c r="AB25" s="20">
        <f>SUM(AB5:AB24)</f>
        <v>-15000</v>
      </c>
      <c r="AC25" s="13"/>
      <c r="AD25" s="13"/>
      <c r="AE25" s="20">
        <f>SUM(AE5:AE24)</f>
        <v>-55000</v>
      </c>
      <c r="AF25" s="13"/>
      <c r="AG25" s="13"/>
      <c r="AH25" s="20">
        <f>SUM(AH5:AH24)</f>
        <v>-55000</v>
      </c>
      <c r="AI25" s="13"/>
      <c r="AJ25" s="13"/>
      <c r="AK25" s="20">
        <f>SUM(AK5:AK24)</f>
        <v>-55000</v>
      </c>
      <c r="AL25" s="57"/>
      <c r="AM25" s="57"/>
      <c r="AN25" s="82">
        <f>SUM(AN5:AN24)</f>
        <v>-4000</v>
      </c>
      <c r="AO25" s="57"/>
      <c r="AP25" s="57"/>
      <c r="AQ25" s="82">
        <f>SUM(AQ5:AQ24)</f>
        <v>-4000</v>
      </c>
      <c r="AR25" s="57"/>
      <c r="AS25" s="57"/>
      <c r="AT25" s="82">
        <f>SUM(AT5:AT24)</f>
        <v>-4000</v>
      </c>
      <c r="AU25" s="57"/>
      <c r="AV25" s="57"/>
      <c r="AW25" s="82">
        <f>SUM(AW5:AW24)</f>
        <v>-4000</v>
      </c>
    </row>
    <row r="26" ht="15.75" customHeight="1">
      <c r="A26" s="17" t="s">
        <v>13</v>
      </c>
      <c r="B26" s="13"/>
      <c r="C26" s="13"/>
      <c r="D26" s="14">
        <v>0.0</v>
      </c>
      <c r="E26" s="13"/>
      <c r="F26" s="13"/>
      <c r="G26" s="14">
        <v>0.0</v>
      </c>
      <c r="H26" s="13"/>
      <c r="I26" s="13"/>
      <c r="J26" s="14">
        <v>0.0</v>
      </c>
      <c r="K26" s="13"/>
      <c r="L26" s="13"/>
      <c r="M26" s="14">
        <v>-15000.0</v>
      </c>
      <c r="N26" s="13"/>
      <c r="O26" s="13"/>
      <c r="P26" s="14">
        <v>-15000.0</v>
      </c>
      <c r="Q26" s="13"/>
      <c r="R26" s="13"/>
      <c r="S26" s="21">
        <v>-15000.0</v>
      </c>
      <c r="T26" s="13"/>
      <c r="U26" s="13"/>
      <c r="V26" s="21">
        <v>-15000.0</v>
      </c>
      <c r="W26" s="13"/>
      <c r="X26" s="13"/>
      <c r="Y26" s="21">
        <v>-15000.0</v>
      </c>
      <c r="Z26" s="13"/>
      <c r="AA26" s="13"/>
      <c r="AB26" s="21">
        <v>-15000.0</v>
      </c>
      <c r="AC26" s="13"/>
      <c r="AD26" s="13"/>
      <c r="AE26" s="21">
        <v>-55000.0</v>
      </c>
      <c r="AF26" s="13"/>
      <c r="AG26" s="13"/>
      <c r="AH26" s="21">
        <v>-55000.0</v>
      </c>
      <c r="AI26" s="13"/>
      <c r="AJ26" s="13"/>
      <c r="AK26" s="21">
        <v>-55000.0</v>
      </c>
      <c r="AL26" s="57"/>
      <c r="AM26" s="57"/>
      <c r="AN26" s="86">
        <v>-4000.0</v>
      </c>
      <c r="AO26" s="57"/>
      <c r="AP26" s="57"/>
      <c r="AQ26" s="86">
        <v>-4000.0</v>
      </c>
      <c r="AR26" s="57"/>
      <c r="AS26" s="57"/>
      <c r="AT26" s="86">
        <v>-4000.0</v>
      </c>
      <c r="AU26" s="57"/>
      <c r="AV26" s="57"/>
      <c r="AW26" s="86">
        <v>-4000.0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  <c r="W27" s="13"/>
      <c r="X27" s="13"/>
      <c r="Y27" s="14">
        <f>Y25-Y26</f>
        <v>0</v>
      </c>
      <c r="Z27" s="13"/>
      <c r="AA27" s="13"/>
      <c r="AB27" s="14">
        <f>AB25-AB26</f>
        <v>0</v>
      </c>
      <c r="AC27" s="13"/>
      <c r="AD27" s="13"/>
      <c r="AE27" s="14">
        <f>AE25-AE26</f>
        <v>0</v>
      </c>
      <c r="AF27" s="13"/>
      <c r="AG27" s="13"/>
      <c r="AH27" s="14">
        <f>AH25-AH26</f>
        <v>0</v>
      </c>
      <c r="AI27" s="13"/>
      <c r="AJ27" s="13"/>
      <c r="AK27" s="14">
        <f>AK25-AK26</f>
        <v>0</v>
      </c>
      <c r="AL27" s="57"/>
      <c r="AM27" s="57"/>
      <c r="AN27" s="58">
        <f>AN25-AN26</f>
        <v>0</v>
      </c>
      <c r="AO27" s="57"/>
      <c r="AP27" s="57"/>
      <c r="AQ27" s="58">
        <f>AQ25-AQ26</f>
        <v>0</v>
      </c>
      <c r="AR27" s="57"/>
      <c r="AS27" s="57"/>
      <c r="AT27" s="58">
        <f>AT25-AT26</f>
        <v>0</v>
      </c>
      <c r="AU27" s="57"/>
      <c r="AV27" s="57"/>
      <c r="AW27" s="58">
        <f>AW25-AW26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57"/>
      <c r="AM28" s="57"/>
      <c r="AN28" s="22" t="s">
        <v>15</v>
      </c>
      <c r="AO28" s="57"/>
      <c r="AP28" s="57"/>
      <c r="AQ28" s="22"/>
      <c r="AR28" s="57"/>
      <c r="AS28" s="57"/>
      <c r="AT28" s="22"/>
      <c r="AU28" s="57"/>
      <c r="AV28" s="57"/>
      <c r="AW28" s="22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</row>
    <row r="1000" ht="15.75" customHeight="1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</row>
  </sheetData>
  <mergeCells count="16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1.29"/>
    <col customWidth="1" hidden="1" min="5" max="5" width="10.57"/>
    <col customWidth="1" hidden="1" min="6" max="6" width="11.29"/>
    <col customWidth="1" hidden="1" min="7" max="8" width="10.57"/>
    <col customWidth="1" hidden="1" min="9" max="9" width="11.29"/>
    <col customWidth="1" hidden="1" min="10" max="11" width="10.57"/>
    <col customWidth="1" hidden="1" min="12" max="12" width="11.29"/>
    <col customWidth="1" hidden="1" min="13" max="14" width="10.57"/>
    <col customWidth="1" hidden="1" min="15" max="15" width="11.29"/>
    <col customWidth="1" hidden="1" min="16" max="16" width="10.57"/>
    <col customWidth="1" hidden="1" min="17" max="17" width="11.14"/>
    <col customWidth="1" hidden="1" min="18" max="18" width="11.29"/>
    <col customWidth="1" hidden="1" min="19" max="20" width="11.14"/>
    <col customWidth="1" hidden="1" min="21" max="21" width="11.29"/>
    <col customWidth="1" hidden="1" min="22" max="23" width="11.14"/>
    <col customWidth="1" hidden="1" min="24" max="24" width="11.29"/>
    <col customWidth="1" hidden="1" min="25" max="26" width="11.14"/>
    <col customWidth="1" hidden="1" min="27" max="27" width="11.29"/>
    <col customWidth="1" hidden="1" min="28" max="29" width="11.14"/>
    <col customWidth="1" hidden="1" min="30" max="30" width="11.29"/>
    <col customWidth="1" hidden="1" min="31" max="32" width="11.14"/>
    <col customWidth="1" hidden="1" min="33" max="33" width="11.29"/>
    <col customWidth="1" hidden="1" min="34" max="35" width="11.14"/>
    <col customWidth="1" hidden="1" min="36" max="36" width="11.29"/>
    <col customWidth="1" hidden="1" min="37" max="38" width="11.14"/>
    <col customWidth="1" hidden="1" min="39" max="39" width="11.29"/>
    <col customWidth="1" hidden="1" min="40" max="40" width="11.14"/>
    <col customWidth="1" min="41" max="41" width="11.14"/>
    <col customWidth="1" min="42" max="42" width="11.29"/>
    <col customWidth="1" min="43" max="43" width="11.14"/>
    <col customWidth="1" min="44" max="54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>
      <c r="A2" s="1" t="s">
        <v>16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5">
        <v>44378.0</v>
      </c>
      <c r="AN3" s="4"/>
      <c r="AO3" s="6">
        <v>44409.0</v>
      </c>
      <c r="AQ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8" t="s">
        <v>2</v>
      </c>
      <c r="AM4" s="9" t="s">
        <v>3</v>
      </c>
      <c r="AN4" s="10" t="s">
        <v>4</v>
      </c>
      <c r="AO4" s="8" t="s">
        <v>2</v>
      </c>
      <c r="AP4" s="9" t="s">
        <v>3</v>
      </c>
      <c r="AQ4" s="10" t="s">
        <v>4</v>
      </c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hidden="1">
      <c r="A5" s="17" t="s">
        <v>17</v>
      </c>
      <c r="B5" s="12"/>
      <c r="C5" s="13"/>
      <c r="D5" s="14">
        <f t="shared" ref="D5:D24" si="1">SUM(B5:C5)</f>
        <v>0</v>
      </c>
      <c r="E5" s="12"/>
      <c r="F5" s="13"/>
      <c r="G5" s="14">
        <f t="shared" ref="G5:G24" si="2">SUM(D5:F5)</f>
        <v>0</v>
      </c>
      <c r="H5" s="12"/>
      <c r="I5" s="13"/>
      <c r="J5" s="14">
        <f t="shared" ref="J5:J24" si="3">SUM(G5:I5)</f>
        <v>0</v>
      </c>
      <c r="K5" s="12"/>
      <c r="L5" s="13"/>
      <c r="M5" s="14">
        <f t="shared" ref="M5:M24" si="4">SUM(J5:L5)</f>
        <v>0</v>
      </c>
      <c r="N5" s="12"/>
      <c r="O5" s="13"/>
      <c r="P5" s="14">
        <f t="shared" ref="P5:P24" si="5">SUM(M5:O5)</f>
        <v>0</v>
      </c>
      <c r="Q5" s="12">
        <v>103.0</v>
      </c>
      <c r="R5" s="13"/>
      <c r="S5" s="14">
        <f t="shared" ref="S5:S24" si="6">SUM(P5:R5)</f>
        <v>103</v>
      </c>
      <c r="T5" s="12"/>
      <c r="U5" s="13">
        <v>-103.0</v>
      </c>
      <c r="V5" s="14">
        <f t="shared" ref="V5:V24" si="7">SUM(S5:U5)</f>
        <v>0</v>
      </c>
      <c r="W5" s="12"/>
      <c r="X5" s="13"/>
      <c r="Y5" s="14">
        <f t="shared" ref="Y5:Y24" si="8">SUM(V5:X5)</f>
        <v>0</v>
      </c>
      <c r="Z5" s="12"/>
      <c r="AA5" s="13"/>
      <c r="AB5" s="14">
        <f t="shared" ref="AB5:AB24" si="9">SUM(Y5:AA5)</f>
        <v>0</v>
      </c>
      <c r="AC5" s="12"/>
      <c r="AD5" s="13"/>
      <c r="AE5" s="14">
        <f t="shared" ref="AE5:AE24" si="10">SUM(AB5:AD5)</f>
        <v>0</v>
      </c>
      <c r="AF5" s="12"/>
      <c r="AG5" s="13"/>
      <c r="AH5" s="14">
        <f t="shared" ref="AH5:AH24" si="11">SUM(AE5:AG5)</f>
        <v>0</v>
      </c>
      <c r="AI5" s="12"/>
      <c r="AJ5" s="13"/>
      <c r="AK5" s="14">
        <f t="shared" ref="AK5:AK24" si="12">SUM(AH5:AJ5)</f>
        <v>0</v>
      </c>
      <c r="AL5" s="12"/>
      <c r="AM5" s="13"/>
      <c r="AN5" s="14">
        <f t="shared" ref="AN5:AN24" si="13">SUM(AK5:AM5)</f>
        <v>0</v>
      </c>
      <c r="AO5" s="12"/>
      <c r="AP5" s="13"/>
      <c r="AQ5" s="14">
        <f t="shared" ref="AQ5:AQ24" si="14">SUM(AN5:AP5)</f>
        <v>0</v>
      </c>
    </row>
    <row r="6">
      <c r="B6" s="12"/>
      <c r="C6" s="13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/>
      <c r="L6" s="13"/>
      <c r="M6" s="14">
        <f t="shared" si="4"/>
        <v>0</v>
      </c>
      <c r="N6" s="12"/>
      <c r="O6" s="13"/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2"/>
      <c r="AD6" s="13"/>
      <c r="AE6" s="14">
        <f t="shared" si="10"/>
        <v>0</v>
      </c>
      <c r="AF6" s="12"/>
      <c r="AG6" s="13"/>
      <c r="AH6" s="14">
        <f t="shared" si="11"/>
        <v>0</v>
      </c>
      <c r="AI6" s="12"/>
      <c r="AJ6" s="13"/>
      <c r="AK6" s="14">
        <f t="shared" si="12"/>
        <v>0</v>
      </c>
      <c r="AL6" s="12"/>
      <c r="AM6" s="13"/>
      <c r="AN6" s="14">
        <f t="shared" si="13"/>
        <v>0</v>
      </c>
      <c r="AO6" s="12"/>
      <c r="AP6" s="13"/>
      <c r="AQ6" s="14">
        <f t="shared" si="14"/>
        <v>0</v>
      </c>
    </row>
    <row r="7">
      <c r="B7" s="12"/>
      <c r="C7" s="13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/>
      <c r="L7" s="13"/>
      <c r="M7" s="14">
        <f t="shared" si="4"/>
        <v>0</v>
      </c>
      <c r="N7" s="12"/>
      <c r="O7" s="13"/>
      <c r="P7" s="14">
        <f t="shared" si="5"/>
        <v>0</v>
      </c>
      <c r="Q7" s="12"/>
      <c r="R7" s="13"/>
      <c r="S7" s="14">
        <f t="shared" si="6"/>
        <v>0</v>
      </c>
      <c r="T7" s="12"/>
      <c r="U7" s="13"/>
      <c r="V7" s="14">
        <f t="shared" si="7"/>
        <v>0</v>
      </c>
      <c r="W7" s="12"/>
      <c r="X7" s="13"/>
      <c r="Y7" s="14">
        <f t="shared" si="8"/>
        <v>0</v>
      </c>
      <c r="Z7" s="12"/>
      <c r="AA7" s="13"/>
      <c r="AB7" s="14">
        <f t="shared" si="9"/>
        <v>0</v>
      </c>
      <c r="AC7" s="12"/>
      <c r="AD7" s="13"/>
      <c r="AE7" s="14">
        <f t="shared" si="10"/>
        <v>0</v>
      </c>
      <c r="AF7" s="12"/>
      <c r="AG7" s="13"/>
      <c r="AH7" s="14">
        <f t="shared" si="11"/>
        <v>0</v>
      </c>
      <c r="AI7" s="12"/>
      <c r="AJ7" s="13"/>
      <c r="AK7" s="14">
        <f t="shared" si="12"/>
        <v>0</v>
      </c>
      <c r="AL7" s="12"/>
      <c r="AM7" s="13"/>
      <c r="AN7" s="14">
        <f t="shared" si="13"/>
        <v>0</v>
      </c>
      <c r="AO7" s="12"/>
      <c r="AP7" s="13"/>
      <c r="AQ7" s="14">
        <f t="shared" si="14"/>
        <v>0</v>
      </c>
    </row>
    <row r="8"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3"/>
      <c r="AH8" s="14">
        <f t="shared" si="11"/>
        <v>0</v>
      </c>
      <c r="AI8" s="12"/>
      <c r="AJ8" s="13"/>
      <c r="AK8" s="14">
        <f t="shared" si="12"/>
        <v>0</v>
      </c>
      <c r="AL8" s="12"/>
      <c r="AM8" s="13"/>
      <c r="AN8" s="14">
        <f t="shared" si="13"/>
        <v>0</v>
      </c>
      <c r="AO8" s="12"/>
      <c r="AP8" s="13"/>
      <c r="AQ8" s="14">
        <f t="shared" si="14"/>
        <v>0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3"/>
      <c r="AK9" s="14">
        <f t="shared" si="12"/>
        <v>0</v>
      </c>
      <c r="AL9" s="12"/>
      <c r="AM9" s="13"/>
      <c r="AN9" s="14">
        <f t="shared" si="13"/>
        <v>0</v>
      </c>
      <c r="AO9" s="12"/>
      <c r="AP9" s="13"/>
      <c r="AQ9" s="14">
        <f t="shared" si="14"/>
        <v>0</v>
      </c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12"/>
      <c r="AM10" s="13"/>
      <c r="AN10" s="14">
        <f t="shared" si="13"/>
        <v>0</v>
      </c>
      <c r="AO10" s="12"/>
      <c r="AP10" s="13"/>
      <c r="AQ10" s="14">
        <f t="shared" si="14"/>
        <v>0</v>
      </c>
    </row>
    <row r="11">
      <c r="B11" s="18"/>
      <c r="C11" s="19"/>
      <c r="D11" s="14">
        <f t="shared" si="1"/>
        <v>0</v>
      </c>
      <c r="E11" s="18"/>
      <c r="F11" s="19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12"/>
      <c r="AM11" s="13"/>
      <c r="AN11" s="14">
        <f t="shared" si="13"/>
        <v>0</v>
      </c>
      <c r="AO11" s="12"/>
      <c r="AP11" s="13"/>
      <c r="AQ11" s="14">
        <f t="shared" si="14"/>
        <v>0</v>
      </c>
    </row>
    <row r="12">
      <c r="B12" s="12"/>
      <c r="C12" s="19"/>
      <c r="D12" s="14">
        <f t="shared" si="1"/>
        <v>0</v>
      </c>
      <c r="E12" s="12"/>
      <c r="F12" s="19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12"/>
      <c r="AM12" s="13"/>
      <c r="AN12" s="14">
        <f t="shared" si="13"/>
        <v>0</v>
      </c>
      <c r="AO12" s="12"/>
      <c r="AP12" s="13"/>
      <c r="AQ12" s="14">
        <f t="shared" si="14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12"/>
      <c r="AM13" s="13"/>
      <c r="AN13" s="14">
        <f t="shared" si="13"/>
        <v>0</v>
      </c>
      <c r="AO13" s="12"/>
      <c r="AP13" s="13"/>
      <c r="AQ13" s="14">
        <f t="shared" si="14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12"/>
      <c r="AM14" s="13"/>
      <c r="AN14" s="14">
        <f t="shared" si="13"/>
        <v>0</v>
      </c>
      <c r="AO14" s="12"/>
      <c r="AP14" s="13"/>
      <c r="AQ14" s="14">
        <f t="shared" si="14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12"/>
      <c r="AM15" s="13"/>
      <c r="AN15" s="14">
        <f t="shared" si="13"/>
        <v>0</v>
      </c>
      <c r="AO15" s="12"/>
      <c r="AP15" s="13"/>
      <c r="AQ15" s="14">
        <f t="shared" si="14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12"/>
      <c r="AM16" s="13"/>
      <c r="AN16" s="14">
        <f t="shared" si="13"/>
        <v>0</v>
      </c>
      <c r="AO16" s="12"/>
      <c r="AP16" s="13"/>
      <c r="AQ16" s="14">
        <f t="shared" si="14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12"/>
      <c r="AM17" s="13"/>
      <c r="AN17" s="14">
        <f t="shared" si="13"/>
        <v>0</v>
      </c>
      <c r="AO17" s="12"/>
      <c r="AP17" s="13"/>
      <c r="AQ17" s="14">
        <f t="shared" si="14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12"/>
      <c r="AM18" s="13"/>
      <c r="AN18" s="14">
        <f t="shared" si="13"/>
        <v>0</v>
      </c>
      <c r="AO18" s="12"/>
      <c r="AP18" s="13"/>
      <c r="AQ18" s="14">
        <f t="shared" si="14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12"/>
      <c r="AM19" s="13"/>
      <c r="AN19" s="14">
        <f t="shared" si="13"/>
        <v>0</v>
      </c>
      <c r="AO19" s="12"/>
      <c r="AP19" s="13"/>
      <c r="AQ19" s="14">
        <f t="shared" si="14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12"/>
      <c r="AM20" s="13"/>
      <c r="AN20" s="14">
        <f t="shared" si="13"/>
        <v>0</v>
      </c>
      <c r="AO20" s="12"/>
      <c r="AP20" s="13"/>
      <c r="AQ20" s="14">
        <f t="shared" si="14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12"/>
      <c r="AM21" s="13"/>
      <c r="AN21" s="14">
        <f t="shared" si="13"/>
        <v>0</v>
      </c>
      <c r="AO21" s="12"/>
      <c r="AP21" s="13"/>
      <c r="AQ21" s="14">
        <f t="shared" si="14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12"/>
      <c r="AM22" s="13"/>
      <c r="AN22" s="14">
        <f t="shared" si="13"/>
        <v>0</v>
      </c>
      <c r="AO22" s="12"/>
      <c r="AP22" s="13"/>
      <c r="AQ22" s="14">
        <f t="shared" si="14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12"/>
      <c r="AM23" s="13"/>
      <c r="AN23" s="14">
        <f t="shared" si="13"/>
        <v>0</v>
      </c>
      <c r="AO23" s="12"/>
      <c r="AP23" s="13"/>
      <c r="AQ23" s="14">
        <f t="shared" si="14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  <c r="W24" s="12"/>
      <c r="X24" s="13"/>
      <c r="Y24" s="14">
        <f t="shared" si="8"/>
        <v>0</v>
      </c>
      <c r="Z24" s="12"/>
      <c r="AA24" s="13"/>
      <c r="AB24" s="14">
        <f t="shared" si="9"/>
        <v>0</v>
      </c>
      <c r="AC24" s="12"/>
      <c r="AD24" s="13"/>
      <c r="AE24" s="14">
        <f t="shared" si="10"/>
        <v>0</v>
      </c>
      <c r="AF24" s="12"/>
      <c r="AG24" s="13"/>
      <c r="AH24" s="14">
        <f t="shared" si="11"/>
        <v>0</v>
      </c>
      <c r="AI24" s="12"/>
      <c r="AJ24" s="13"/>
      <c r="AK24" s="14">
        <f t="shared" si="12"/>
        <v>0</v>
      </c>
      <c r="AL24" s="12"/>
      <c r="AM24" s="13"/>
      <c r="AN24" s="14">
        <f t="shared" si="13"/>
        <v>0</v>
      </c>
      <c r="AO24" s="12"/>
      <c r="AP24" s="13"/>
      <c r="AQ24" s="14">
        <f t="shared" si="14"/>
        <v>0</v>
      </c>
    </row>
    <row r="25" ht="15.75" customHeight="1">
      <c r="A25" s="17" t="s">
        <v>12</v>
      </c>
      <c r="B25" s="13"/>
      <c r="C25" s="13"/>
      <c r="D25" s="20">
        <f>SUM(D5:D24)</f>
        <v>0</v>
      </c>
      <c r="E25" s="13"/>
      <c r="F25" s="13"/>
      <c r="G25" s="20">
        <f>SUM(G5:G24)</f>
        <v>0</v>
      </c>
      <c r="H25" s="13"/>
      <c r="I25" s="13"/>
      <c r="J25" s="20">
        <f>SUM(J5:J24)</f>
        <v>0</v>
      </c>
      <c r="K25" s="13"/>
      <c r="L25" s="13"/>
      <c r="M25" s="20">
        <f>SUM(M5:M24)</f>
        <v>0</v>
      </c>
      <c r="N25" s="13"/>
      <c r="O25" s="13"/>
      <c r="P25" s="20">
        <f>SUM(P5:P24)</f>
        <v>0</v>
      </c>
      <c r="Q25" s="13"/>
      <c r="R25" s="13"/>
      <c r="S25" s="20">
        <f>SUM(S5:S24)</f>
        <v>103</v>
      </c>
      <c r="T25" s="13"/>
      <c r="U25" s="13"/>
      <c r="V25" s="20">
        <f>SUM(V5:V24)</f>
        <v>0</v>
      </c>
      <c r="W25" s="13"/>
      <c r="X25" s="13"/>
      <c r="Y25" s="20">
        <f>SUM(Y5:Y24)</f>
        <v>0</v>
      </c>
      <c r="Z25" s="13"/>
      <c r="AA25" s="13"/>
      <c r="AB25" s="20">
        <f>SUM(AB5:AB24)</f>
        <v>0</v>
      </c>
      <c r="AC25" s="13"/>
      <c r="AD25" s="13"/>
      <c r="AE25" s="20">
        <f>SUM(AE5:AE24)</f>
        <v>0</v>
      </c>
      <c r="AF25" s="13"/>
      <c r="AG25" s="13"/>
      <c r="AH25" s="20">
        <f>SUM(AH5:AH24)</f>
        <v>0</v>
      </c>
      <c r="AI25" s="13"/>
      <c r="AJ25" s="13"/>
      <c r="AK25" s="20">
        <f>SUM(AK5:AK24)</f>
        <v>0</v>
      </c>
      <c r="AL25" s="13"/>
      <c r="AM25" s="13"/>
      <c r="AN25" s="20">
        <f>SUM(AN5:AN24)</f>
        <v>0</v>
      </c>
      <c r="AO25" s="13"/>
      <c r="AP25" s="13"/>
      <c r="AQ25" s="20">
        <f>SUM(AQ5:AQ24)</f>
        <v>0</v>
      </c>
    </row>
    <row r="26" ht="15.75" customHeight="1">
      <c r="A26" s="17" t="s">
        <v>13</v>
      </c>
      <c r="B26" s="13"/>
      <c r="C26" s="13"/>
      <c r="D26" s="14">
        <v>0.0</v>
      </c>
      <c r="E26" s="13"/>
      <c r="F26" s="13"/>
      <c r="G26" s="14">
        <v>0.0</v>
      </c>
      <c r="H26" s="13"/>
      <c r="I26" s="13"/>
      <c r="J26" s="14">
        <v>0.0</v>
      </c>
      <c r="K26" s="13"/>
      <c r="L26" s="13"/>
      <c r="M26" s="14">
        <v>0.0</v>
      </c>
      <c r="N26" s="13"/>
      <c r="O26" s="13"/>
      <c r="P26" s="14">
        <v>0.0</v>
      </c>
      <c r="Q26" s="13"/>
      <c r="R26" s="13"/>
      <c r="S26" s="14">
        <v>103.0</v>
      </c>
      <c r="T26" s="13"/>
      <c r="U26" s="13"/>
      <c r="V26" s="14">
        <v>0.0</v>
      </c>
      <c r="W26" s="13"/>
      <c r="X26" s="13"/>
      <c r="Y26" s="14">
        <v>0.0</v>
      </c>
      <c r="Z26" s="13"/>
      <c r="AA26" s="13"/>
      <c r="AB26" s="14">
        <v>0.0</v>
      </c>
      <c r="AC26" s="13"/>
      <c r="AD26" s="13"/>
      <c r="AE26" s="14">
        <v>0.0</v>
      </c>
      <c r="AF26" s="13"/>
      <c r="AG26" s="13"/>
      <c r="AH26" s="14">
        <v>0.0</v>
      </c>
      <c r="AI26" s="13"/>
      <c r="AJ26" s="13"/>
      <c r="AK26" s="14">
        <v>0.0</v>
      </c>
      <c r="AL26" s="13"/>
      <c r="AM26" s="13"/>
      <c r="AN26" s="14">
        <v>0.0</v>
      </c>
      <c r="AO26" s="13"/>
      <c r="AP26" s="13"/>
      <c r="AQ26" s="14">
        <v>0.0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  <c r="W27" s="13"/>
      <c r="X27" s="13"/>
      <c r="Y27" s="14">
        <f>Y25-Y26</f>
        <v>0</v>
      </c>
      <c r="Z27" s="13"/>
      <c r="AA27" s="13"/>
      <c r="AB27" s="14">
        <f>AB25-AB26</f>
        <v>0</v>
      </c>
      <c r="AC27" s="13"/>
      <c r="AD27" s="13"/>
      <c r="AE27" s="14">
        <f>AE25-AE26</f>
        <v>0</v>
      </c>
      <c r="AF27" s="13"/>
      <c r="AG27" s="13"/>
      <c r="AH27" s="14">
        <f>AH25-AH26</f>
        <v>0</v>
      </c>
      <c r="AI27" s="13"/>
      <c r="AJ27" s="13"/>
      <c r="AK27" s="14">
        <f>AK25-AK26</f>
        <v>0</v>
      </c>
      <c r="AL27" s="13"/>
      <c r="AM27" s="13"/>
      <c r="AN27" s="14">
        <f>AN25-AN26</f>
        <v>0</v>
      </c>
      <c r="AO27" s="13"/>
      <c r="AP27" s="13"/>
      <c r="AQ27" s="14">
        <f>AQ25-AQ26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22" t="s">
        <v>15</v>
      </c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</row>
    <row r="1000" ht="15.75" customHeight="1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</row>
  </sheetData>
  <mergeCells count="14">
    <mergeCell ref="W3:Y3"/>
    <mergeCell ref="Z3:AB3"/>
    <mergeCell ref="AC3:AE3"/>
    <mergeCell ref="AF3:AH3"/>
    <mergeCell ref="AI3:AK3"/>
    <mergeCell ref="AL3:AN3"/>
    <mergeCell ref="AO3:AQ3"/>
    <mergeCell ref="B3:D3"/>
    <mergeCell ref="E3:G3"/>
    <mergeCell ref="H3:J3"/>
    <mergeCell ref="K3:M3"/>
    <mergeCell ref="N3:P3"/>
    <mergeCell ref="Q3:S3"/>
    <mergeCell ref="T3:V3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3" width="11.29"/>
    <col customWidth="1" hidden="1" min="4" max="5" width="10.57"/>
    <col customWidth="1" hidden="1" min="6" max="6" width="11.29"/>
    <col customWidth="1" hidden="1" min="7" max="8" width="10.57"/>
    <col customWidth="1" hidden="1" min="9" max="9" width="11.29"/>
    <col customWidth="1" hidden="1" min="10" max="10" width="10.71"/>
    <col customWidth="1" hidden="1" min="11" max="11" width="10.57"/>
    <col customWidth="1" hidden="1" min="12" max="12" width="11.29"/>
    <col customWidth="1" hidden="1" min="13" max="13" width="10.71"/>
    <col customWidth="1" hidden="1" min="14" max="14" width="10.57"/>
    <col customWidth="1" hidden="1" min="15" max="15" width="11.29"/>
    <col customWidth="1" hidden="1" min="16" max="16" width="11.14"/>
    <col customWidth="1" hidden="1" min="17" max="17" width="10.57"/>
    <col customWidth="1" hidden="1" min="18" max="18" width="11.29"/>
    <col customWidth="1" hidden="1" min="19" max="19" width="11.14"/>
    <col customWidth="1" hidden="1" min="20" max="20" width="10.57"/>
    <col customWidth="1" hidden="1" min="21" max="21" width="11.29"/>
    <col customWidth="1" hidden="1" min="22" max="22" width="11.14"/>
    <col customWidth="1" hidden="1" min="23" max="23" width="10.57"/>
    <col customWidth="1" hidden="1" min="24" max="24" width="11.29"/>
    <col customWidth="1" hidden="1" min="25" max="25" width="11.14"/>
    <col customWidth="1" hidden="1" min="26" max="26" width="10.57"/>
    <col customWidth="1" hidden="1" min="27" max="27" width="11.29"/>
    <col customWidth="1" hidden="1" min="28" max="28" width="11.14"/>
    <col customWidth="1" hidden="1" min="29" max="29" width="10.57"/>
    <col customWidth="1" hidden="1" min="30" max="30" width="11.29"/>
    <col customWidth="1" hidden="1" min="31" max="31" width="11.14"/>
    <col customWidth="1" hidden="1" min="32" max="32" width="10.57"/>
    <col customWidth="1" hidden="1" min="33" max="33" width="11.29"/>
    <col customWidth="1" hidden="1" min="34" max="34" width="11.14"/>
    <col customWidth="1" hidden="1" min="35" max="35" width="10.57"/>
    <col customWidth="1" hidden="1" min="36" max="36" width="11.29"/>
    <col customWidth="1" hidden="1" min="37" max="37" width="11.14"/>
    <col customWidth="1" hidden="1" min="38" max="38" width="10.57"/>
    <col customWidth="1" hidden="1" min="39" max="39" width="11.29"/>
    <col customWidth="1" hidden="1" min="40" max="40" width="11.14"/>
    <col customWidth="1" min="41" max="41" width="10.57"/>
    <col customWidth="1" min="42" max="42" width="11.29"/>
    <col customWidth="1" min="43" max="43" width="11.14"/>
    <col customWidth="1" min="44" max="44" width="10.57"/>
    <col customWidth="1" min="45" max="45" width="11.29"/>
    <col customWidth="1" min="46" max="46" width="11.14"/>
    <col customWidth="1" min="47" max="47" width="10.57"/>
    <col customWidth="1" min="48" max="48" width="11.29"/>
    <col customWidth="1" min="49" max="49" width="11.14"/>
    <col customWidth="1" min="50" max="50" width="10.57"/>
    <col customWidth="1" min="51" max="51" width="11.29"/>
    <col customWidth="1" min="52" max="52" width="11.14"/>
    <col customWidth="1" min="53" max="57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>
      <c r="A2" s="1" t="s">
        <v>18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5">
        <v>44378.0</v>
      </c>
      <c r="AN3" s="4"/>
      <c r="AO3" s="6">
        <v>44409.0</v>
      </c>
      <c r="AQ3" s="4"/>
      <c r="AR3" s="23">
        <v>44440.0</v>
      </c>
      <c r="AT3" s="4"/>
      <c r="AU3" s="23">
        <v>44470.0</v>
      </c>
      <c r="AW3" s="4"/>
      <c r="AX3" s="23">
        <v>44501.0</v>
      </c>
      <c r="AZ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8" t="s">
        <v>2</v>
      </c>
      <c r="AM4" s="9" t="s">
        <v>3</v>
      </c>
      <c r="AN4" s="10" t="s">
        <v>4</v>
      </c>
      <c r="AO4" s="8" t="s">
        <v>2</v>
      </c>
      <c r="AP4" s="9" t="s">
        <v>3</v>
      </c>
      <c r="AQ4" s="10" t="s">
        <v>4</v>
      </c>
      <c r="AR4" s="8" t="s">
        <v>2</v>
      </c>
      <c r="AS4" s="9" t="s">
        <v>3</v>
      </c>
      <c r="AT4" s="10" t="s">
        <v>4</v>
      </c>
      <c r="AU4" s="8" t="s">
        <v>2</v>
      </c>
      <c r="AV4" s="9" t="s">
        <v>3</v>
      </c>
      <c r="AW4" s="10" t="s">
        <v>4</v>
      </c>
      <c r="AX4" s="8" t="s">
        <v>2</v>
      </c>
      <c r="AY4" s="9" t="s">
        <v>3</v>
      </c>
      <c r="AZ4" s="10" t="s">
        <v>4</v>
      </c>
      <c r="BA4" s="7"/>
      <c r="BB4" s="7"/>
      <c r="BC4" s="7"/>
      <c r="BD4" s="7"/>
      <c r="BE4" s="7"/>
    </row>
    <row r="5" hidden="1">
      <c r="A5" s="17" t="s">
        <v>19</v>
      </c>
      <c r="B5" s="12">
        <v>10000.0</v>
      </c>
      <c r="C5" s="13">
        <v>-416.67</v>
      </c>
      <c r="D5" s="14">
        <f t="shared" ref="D5:D24" si="1">SUM(B5:C5)</f>
        <v>9583.33</v>
      </c>
      <c r="E5" s="12"/>
      <c r="F5" s="13">
        <v>-833.33</v>
      </c>
      <c r="G5" s="14">
        <f t="shared" ref="G5:G24" si="2">SUM(D5:F5)</f>
        <v>8750</v>
      </c>
      <c r="H5" s="12"/>
      <c r="I5" s="13">
        <v>-833.33</v>
      </c>
      <c r="J5" s="14">
        <f t="shared" ref="J5:J24" si="3">SUM(G5:I5)</f>
        <v>7916.67</v>
      </c>
      <c r="K5" s="12"/>
      <c r="L5" s="13">
        <v>-833.33</v>
      </c>
      <c r="M5" s="14">
        <f t="shared" ref="M5:M24" si="4">SUM(J5:L5)</f>
        <v>7083.34</v>
      </c>
      <c r="N5" s="12"/>
      <c r="O5" s="13">
        <v>-833.33</v>
      </c>
      <c r="P5" s="14">
        <f t="shared" ref="P5:P24" si="5">SUM(M5:O5)</f>
        <v>6250.01</v>
      </c>
      <c r="Q5" s="12"/>
      <c r="R5" s="13">
        <v>-833.33</v>
      </c>
      <c r="S5" s="14">
        <f t="shared" ref="S5:S24" si="6">SUM(P5:R5)</f>
        <v>5416.68</v>
      </c>
      <c r="T5" s="12"/>
      <c r="U5" s="13">
        <v>-833.33</v>
      </c>
      <c r="V5" s="14">
        <f t="shared" ref="V5:V24" si="7">SUM(S5:U5)</f>
        <v>4583.35</v>
      </c>
      <c r="W5" s="12"/>
      <c r="X5" s="13">
        <v>-833.33</v>
      </c>
      <c r="Y5" s="14">
        <f t="shared" ref="Y5:Y24" si="8">SUM(V5:X5)</f>
        <v>3750.02</v>
      </c>
      <c r="Z5" s="12"/>
      <c r="AA5" s="13">
        <v>-833.33</v>
      </c>
      <c r="AB5" s="14">
        <f t="shared" ref="AB5:AB24" si="9">SUM(Y5:AA5)</f>
        <v>2916.69</v>
      </c>
      <c r="AC5" s="12"/>
      <c r="AD5" s="13">
        <v>-833.33</v>
      </c>
      <c r="AE5" s="14">
        <f t="shared" ref="AE5:AE24" si="10">SUM(AB5:AD5)</f>
        <v>2083.36</v>
      </c>
      <c r="AF5" s="12"/>
      <c r="AG5" s="13">
        <v>-833.33</v>
      </c>
      <c r="AH5" s="14">
        <f t="shared" ref="AH5:AH24" si="11">SUM(AE5:AG5)</f>
        <v>1250.03</v>
      </c>
      <c r="AI5" s="12"/>
      <c r="AJ5" s="13">
        <v>-833.33</v>
      </c>
      <c r="AK5" s="14">
        <f t="shared" ref="AK5:AK24" si="12">SUM(AH5:AJ5)</f>
        <v>416.7</v>
      </c>
      <c r="AL5" s="12"/>
      <c r="AM5" s="16">
        <v>-416.7</v>
      </c>
      <c r="AN5" s="14">
        <f>round(SUM(AK5:AM5),2)</f>
        <v>0</v>
      </c>
      <c r="AO5" s="12"/>
      <c r="AP5" s="16"/>
      <c r="AQ5" s="14">
        <f>round(SUM(AN5:AP5),2)</f>
        <v>0</v>
      </c>
      <c r="AR5" s="12"/>
      <c r="AS5" s="16"/>
      <c r="AT5" s="14">
        <f>round(SUM(AQ5:AS5),2)</f>
        <v>0</v>
      </c>
      <c r="AU5" s="12"/>
      <c r="AV5" s="16"/>
      <c r="AW5" s="14">
        <f>round(SUM(AT5:AV5),2)</f>
        <v>0</v>
      </c>
      <c r="AX5" s="12"/>
      <c r="AY5" s="16"/>
      <c r="AZ5" s="14">
        <f>round(SUM(AW5:AY5),2)</f>
        <v>0</v>
      </c>
    </row>
    <row r="6" hidden="1">
      <c r="A6" s="17" t="s">
        <v>20</v>
      </c>
      <c r="B6" s="12">
        <v>14600.0</v>
      </c>
      <c r="C6" s="19"/>
      <c r="D6" s="14">
        <f t="shared" si="1"/>
        <v>14600</v>
      </c>
      <c r="E6" s="12"/>
      <c r="F6" s="13">
        <v>-1460.0</v>
      </c>
      <c r="G6" s="14">
        <f t="shared" si="2"/>
        <v>13140</v>
      </c>
      <c r="H6" s="12"/>
      <c r="I6" s="13">
        <v>-1460.0</v>
      </c>
      <c r="J6" s="14">
        <f t="shared" si="3"/>
        <v>11680</v>
      </c>
      <c r="K6" s="12"/>
      <c r="L6" s="13">
        <v>-1460.0</v>
      </c>
      <c r="M6" s="14">
        <f t="shared" si="4"/>
        <v>10220</v>
      </c>
      <c r="N6" s="12"/>
      <c r="O6" s="13">
        <v>-1460.0</v>
      </c>
      <c r="P6" s="14">
        <f t="shared" si="5"/>
        <v>8760</v>
      </c>
      <c r="Q6" s="12"/>
      <c r="R6" s="13">
        <v>-1460.0</v>
      </c>
      <c r="S6" s="14">
        <f t="shared" si="6"/>
        <v>7300</v>
      </c>
      <c r="T6" s="12"/>
      <c r="U6" s="13">
        <v>-1460.0</v>
      </c>
      <c r="V6" s="14">
        <f t="shared" si="7"/>
        <v>5840</v>
      </c>
      <c r="W6" s="12"/>
      <c r="X6" s="13">
        <v>-1460.0</v>
      </c>
      <c r="Y6" s="14">
        <f t="shared" si="8"/>
        <v>4380</v>
      </c>
      <c r="Z6" s="12"/>
      <c r="AA6" s="13">
        <v>-1460.0</v>
      </c>
      <c r="AB6" s="14">
        <f t="shared" si="9"/>
        <v>2920</v>
      </c>
      <c r="AC6" s="12"/>
      <c r="AD6" s="13">
        <v>-1460.0</v>
      </c>
      <c r="AE6" s="14">
        <f t="shared" si="10"/>
        <v>1460</v>
      </c>
      <c r="AF6" s="12"/>
      <c r="AG6" s="13">
        <v>-1460.0</v>
      </c>
      <c r="AH6" s="14">
        <f t="shared" si="11"/>
        <v>0</v>
      </c>
      <c r="AI6" s="12"/>
      <c r="AJ6" s="13"/>
      <c r="AK6" s="14">
        <f t="shared" si="12"/>
        <v>0</v>
      </c>
      <c r="AL6" s="12"/>
      <c r="AM6" s="13"/>
      <c r="AN6" s="14">
        <f t="shared" ref="AN6:AN24" si="13">SUM(AK6:AM6)</f>
        <v>0</v>
      </c>
      <c r="AO6" s="12"/>
      <c r="AP6" s="13"/>
      <c r="AQ6" s="14">
        <f>SUM(AN6:AP6)</f>
        <v>0</v>
      </c>
      <c r="AR6" s="12"/>
      <c r="AS6" s="13"/>
      <c r="AT6" s="14">
        <f>SUM(AQ6:AS6)</f>
        <v>0</v>
      </c>
      <c r="AU6" s="12"/>
      <c r="AV6" s="13"/>
      <c r="AW6" s="14">
        <f>SUM(AT6:AV6)</f>
        <v>0</v>
      </c>
      <c r="AX6" s="12"/>
      <c r="AY6" s="13"/>
      <c r="AZ6" s="14">
        <f>SUM(AW6:AY6)</f>
        <v>0</v>
      </c>
    </row>
    <row r="7">
      <c r="A7" s="17" t="s">
        <v>21</v>
      </c>
      <c r="B7" s="12"/>
      <c r="C7" s="19"/>
      <c r="D7" s="14">
        <f t="shared" si="1"/>
        <v>0</v>
      </c>
      <c r="E7" s="12">
        <v>8582.4</v>
      </c>
      <c r="F7" s="13"/>
      <c r="G7" s="14">
        <f t="shared" si="2"/>
        <v>8582.4</v>
      </c>
      <c r="H7" s="12"/>
      <c r="I7" s="13">
        <v>-715.2</v>
      </c>
      <c r="J7" s="14">
        <f t="shared" si="3"/>
        <v>7867.2</v>
      </c>
      <c r="K7" s="12"/>
      <c r="L7" s="13">
        <v>-715.2</v>
      </c>
      <c r="M7" s="14">
        <f t="shared" si="4"/>
        <v>7152</v>
      </c>
      <c r="N7" s="12"/>
      <c r="O7" s="13">
        <v>-715.2</v>
      </c>
      <c r="P7" s="14">
        <f t="shared" si="5"/>
        <v>6436.8</v>
      </c>
      <c r="Q7" s="12"/>
      <c r="R7" s="13">
        <v>-715.2</v>
      </c>
      <c r="S7" s="14">
        <f t="shared" si="6"/>
        <v>5721.6</v>
      </c>
      <c r="T7" s="12"/>
      <c r="U7" s="13">
        <v>-715.2</v>
      </c>
      <c r="V7" s="14">
        <f t="shared" si="7"/>
        <v>5006.4</v>
      </c>
      <c r="W7" s="12"/>
      <c r="X7" s="13">
        <v>-715.2</v>
      </c>
      <c r="Y7" s="14">
        <f t="shared" si="8"/>
        <v>4291.2</v>
      </c>
      <c r="Z7" s="12"/>
      <c r="AA7" s="13">
        <v>-715.2</v>
      </c>
      <c r="AB7" s="14">
        <f t="shared" si="9"/>
        <v>3576</v>
      </c>
      <c r="AC7" s="12"/>
      <c r="AD7" s="13">
        <v>-715.2</v>
      </c>
      <c r="AE7" s="14">
        <f t="shared" si="10"/>
        <v>2860.8</v>
      </c>
      <c r="AF7" s="12"/>
      <c r="AG7" s="13">
        <v>-715.2</v>
      </c>
      <c r="AH7" s="14">
        <f t="shared" si="11"/>
        <v>2145.6</v>
      </c>
      <c r="AI7" s="12"/>
      <c r="AJ7" s="13">
        <v>-715.2</v>
      </c>
      <c r="AK7" s="14">
        <f t="shared" si="12"/>
        <v>1430.4</v>
      </c>
      <c r="AL7" s="12"/>
      <c r="AM7" s="13">
        <v>-715.2</v>
      </c>
      <c r="AN7" s="14">
        <f t="shared" si="13"/>
        <v>715.2</v>
      </c>
      <c r="AO7" s="12"/>
      <c r="AP7" s="13">
        <v>-715.2</v>
      </c>
      <c r="AQ7" s="14">
        <f>round(SUM(AN7:AP7),2)</f>
        <v>0</v>
      </c>
      <c r="AR7" s="12"/>
      <c r="AS7" s="13"/>
      <c r="AT7" s="14">
        <f>round(SUM(AQ7:AS7),2)</f>
        <v>0</v>
      </c>
      <c r="AU7" s="12"/>
      <c r="AV7" s="13"/>
      <c r="AW7" s="14">
        <f>round(SUM(AT7:AV7),2)</f>
        <v>0</v>
      </c>
      <c r="AX7" s="12"/>
      <c r="AY7" s="13"/>
      <c r="AZ7" s="14">
        <f>round(SUM(AW7:AY7),2)</f>
        <v>0</v>
      </c>
    </row>
    <row r="8" hidden="1">
      <c r="A8" s="17" t="s">
        <v>22</v>
      </c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>
        <v>15000.0</v>
      </c>
      <c r="I8" s="13">
        <v>-1500.0</v>
      </c>
      <c r="J8" s="14">
        <f t="shared" si="3"/>
        <v>13500</v>
      </c>
      <c r="K8" s="12"/>
      <c r="L8" s="13">
        <v>-1500.0</v>
      </c>
      <c r="M8" s="14">
        <f t="shared" si="4"/>
        <v>12000</v>
      </c>
      <c r="N8" s="12"/>
      <c r="O8" s="13">
        <v>-1500.0</v>
      </c>
      <c r="P8" s="14">
        <f t="shared" si="5"/>
        <v>10500</v>
      </c>
      <c r="Q8" s="12"/>
      <c r="R8" s="13">
        <v>-1500.0</v>
      </c>
      <c r="S8" s="14">
        <f t="shared" si="6"/>
        <v>9000</v>
      </c>
      <c r="T8" s="12"/>
      <c r="U8" s="13">
        <v>-1500.0</v>
      </c>
      <c r="V8" s="14">
        <f t="shared" si="7"/>
        <v>7500</v>
      </c>
      <c r="W8" s="12"/>
      <c r="X8" s="13">
        <v>-1500.0</v>
      </c>
      <c r="Y8" s="14">
        <f t="shared" si="8"/>
        <v>6000</v>
      </c>
      <c r="Z8" s="12"/>
      <c r="AA8" s="13">
        <v>-1500.0</v>
      </c>
      <c r="AB8" s="14">
        <f t="shared" si="9"/>
        <v>4500</v>
      </c>
      <c r="AC8" s="12"/>
      <c r="AD8" s="13">
        <v>-1500.0</v>
      </c>
      <c r="AE8" s="14">
        <f t="shared" si="10"/>
        <v>3000</v>
      </c>
      <c r="AF8" s="12"/>
      <c r="AG8" s="13">
        <v>-1500.0</v>
      </c>
      <c r="AH8" s="14">
        <f t="shared" si="11"/>
        <v>1500</v>
      </c>
      <c r="AI8" s="12"/>
      <c r="AJ8" s="13">
        <v>-1500.0</v>
      </c>
      <c r="AK8" s="14">
        <f t="shared" si="12"/>
        <v>0</v>
      </c>
      <c r="AL8" s="12"/>
      <c r="AM8" s="13"/>
      <c r="AN8" s="14">
        <f t="shared" si="13"/>
        <v>0</v>
      </c>
      <c r="AO8" s="12"/>
      <c r="AP8" s="13"/>
      <c r="AQ8" s="14">
        <f t="shared" ref="AQ8:AQ24" si="14">SUM(AN8:AP8)</f>
        <v>0</v>
      </c>
      <c r="AR8" s="12"/>
      <c r="AS8" s="13"/>
      <c r="AT8" s="14">
        <f t="shared" ref="AT8:AT24" si="15">SUM(AQ8:AS8)</f>
        <v>0</v>
      </c>
      <c r="AU8" s="12"/>
      <c r="AV8" s="13"/>
      <c r="AW8" s="14">
        <f t="shared" ref="AW8:AW24" si="16">SUM(AT8:AV8)</f>
        <v>0</v>
      </c>
      <c r="AX8" s="12"/>
      <c r="AY8" s="13"/>
      <c r="AZ8" s="14">
        <f t="shared" ref="AZ8:AZ24" si="17">SUM(AW8:AY8)</f>
        <v>0</v>
      </c>
    </row>
    <row r="9">
      <c r="A9" s="17" t="s">
        <v>23</v>
      </c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>
        <v>455.28</v>
      </c>
      <c r="X9" s="13">
        <v>-417.33</v>
      </c>
      <c r="Y9" s="14">
        <f t="shared" si="8"/>
        <v>37.95</v>
      </c>
      <c r="Z9" s="12">
        <v>455.28</v>
      </c>
      <c r="AA9" s="13">
        <v>-417.33</v>
      </c>
      <c r="AB9" s="14">
        <f t="shared" si="9"/>
        <v>75.9</v>
      </c>
      <c r="AC9" s="12">
        <v>455.28</v>
      </c>
      <c r="AD9" s="13">
        <v>-417.33</v>
      </c>
      <c r="AE9" s="14">
        <f t="shared" si="10"/>
        <v>113.85</v>
      </c>
      <c r="AF9" s="15">
        <v>455.27</v>
      </c>
      <c r="AG9" s="13">
        <v>-417.33</v>
      </c>
      <c r="AH9" s="14">
        <f t="shared" si="11"/>
        <v>151.79</v>
      </c>
      <c r="AI9" s="15">
        <v>455.27</v>
      </c>
      <c r="AJ9" s="13">
        <v>-417.33</v>
      </c>
      <c r="AK9" s="14">
        <f t="shared" si="12"/>
        <v>189.73</v>
      </c>
      <c r="AL9" s="15">
        <v>455.27</v>
      </c>
      <c r="AM9" s="13">
        <v>-417.33</v>
      </c>
      <c r="AN9" s="14">
        <f t="shared" si="13"/>
        <v>227.67</v>
      </c>
      <c r="AO9" s="15">
        <v>455.27</v>
      </c>
      <c r="AP9" s="13">
        <v>-417.33</v>
      </c>
      <c r="AQ9" s="14">
        <f t="shared" si="14"/>
        <v>265.61</v>
      </c>
      <c r="AR9" s="15">
        <v>455.27</v>
      </c>
      <c r="AS9" s="13">
        <v>-417.33</v>
      </c>
      <c r="AT9" s="14">
        <f t="shared" si="15"/>
        <v>303.55</v>
      </c>
      <c r="AU9" s="15">
        <v>455.27</v>
      </c>
      <c r="AV9" s="16">
        <v>-417.33</v>
      </c>
      <c r="AW9" s="14">
        <f t="shared" si="16"/>
        <v>341.49</v>
      </c>
      <c r="AX9" s="15">
        <v>455.27</v>
      </c>
      <c r="AY9" s="16">
        <v>-417.33</v>
      </c>
      <c r="AZ9" s="14">
        <f t="shared" si="17"/>
        <v>379.43</v>
      </c>
    </row>
    <row r="10">
      <c r="A10" s="11" t="s">
        <v>24</v>
      </c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5">
        <v>16717.9</v>
      </c>
      <c r="AD10" s="13"/>
      <c r="AE10" s="14">
        <f t="shared" si="10"/>
        <v>16717.9</v>
      </c>
      <c r="AF10" s="15"/>
      <c r="AG10" s="13"/>
      <c r="AH10" s="14">
        <f t="shared" si="11"/>
        <v>16717.9</v>
      </c>
      <c r="AI10" s="15"/>
      <c r="AJ10" s="13"/>
      <c r="AK10" s="14">
        <f t="shared" si="12"/>
        <v>16717.9</v>
      </c>
      <c r="AL10" s="15"/>
      <c r="AM10" s="13"/>
      <c r="AN10" s="14">
        <f t="shared" si="13"/>
        <v>16717.9</v>
      </c>
      <c r="AO10" s="15"/>
      <c r="AP10" s="16">
        <v>-16717.9</v>
      </c>
      <c r="AQ10" s="14">
        <f t="shared" si="14"/>
        <v>0</v>
      </c>
      <c r="AR10" s="15"/>
      <c r="AS10" s="16"/>
      <c r="AT10" s="14">
        <f t="shared" si="15"/>
        <v>0</v>
      </c>
      <c r="AU10" s="15"/>
      <c r="AV10" s="16"/>
      <c r="AW10" s="14">
        <f t="shared" si="16"/>
        <v>0</v>
      </c>
      <c r="AX10" s="15"/>
      <c r="AY10" s="16"/>
      <c r="AZ10" s="14">
        <f t="shared" si="17"/>
        <v>0</v>
      </c>
    </row>
    <row r="11">
      <c r="A11" s="11" t="s">
        <v>25</v>
      </c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5">
        <v>10000.0</v>
      </c>
      <c r="AJ11" s="13"/>
      <c r="AK11" s="14">
        <f t="shared" si="12"/>
        <v>10000</v>
      </c>
      <c r="AL11" s="15"/>
      <c r="AM11" s="16">
        <v>-416.66</v>
      </c>
      <c r="AN11" s="14">
        <f t="shared" si="13"/>
        <v>9583.34</v>
      </c>
      <c r="AO11" s="15"/>
      <c r="AP11" s="16">
        <v>-833.33</v>
      </c>
      <c r="AQ11" s="14">
        <f t="shared" si="14"/>
        <v>8750.01</v>
      </c>
      <c r="AR11" s="15"/>
      <c r="AS11" s="16">
        <v>-833.33</v>
      </c>
      <c r="AT11" s="14">
        <f t="shared" si="15"/>
        <v>7916.68</v>
      </c>
      <c r="AU11" s="15"/>
      <c r="AV11" s="16">
        <v>-833.33</v>
      </c>
      <c r="AW11" s="14">
        <f t="shared" si="16"/>
        <v>7083.35</v>
      </c>
      <c r="AX11" s="15"/>
      <c r="AY11" s="16">
        <v>-833.33</v>
      </c>
      <c r="AZ11" s="14">
        <f t="shared" si="17"/>
        <v>6250.02</v>
      </c>
    </row>
    <row r="12">
      <c r="A12" s="11" t="s">
        <v>26</v>
      </c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5">
        <v>14600.0</v>
      </c>
      <c r="AJ12" s="16">
        <v>-1216.74</v>
      </c>
      <c r="AK12" s="14">
        <f t="shared" si="12"/>
        <v>13383.26</v>
      </c>
      <c r="AL12" s="15"/>
      <c r="AM12" s="16">
        <v>-1216.66</v>
      </c>
      <c r="AN12" s="14">
        <f t="shared" si="13"/>
        <v>12166.6</v>
      </c>
      <c r="AO12" s="15"/>
      <c r="AP12" s="16">
        <v>-1216.66</v>
      </c>
      <c r="AQ12" s="14">
        <f t="shared" si="14"/>
        <v>10949.94</v>
      </c>
      <c r="AR12" s="15"/>
      <c r="AS12" s="16">
        <v>-1216.66</v>
      </c>
      <c r="AT12" s="14">
        <f t="shared" si="15"/>
        <v>9733.28</v>
      </c>
      <c r="AU12" s="15"/>
      <c r="AV12" s="16">
        <v>-1216.66</v>
      </c>
      <c r="AW12" s="14">
        <f t="shared" si="16"/>
        <v>8516.62</v>
      </c>
      <c r="AX12" s="15"/>
      <c r="AY12" s="16">
        <v>-1216.66</v>
      </c>
      <c r="AZ12" s="14">
        <f t="shared" si="17"/>
        <v>7299.96</v>
      </c>
    </row>
    <row r="13">
      <c r="A13" s="11" t="s">
        <v>27</v>
      </c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5">
        <v>680.0</v>
      </c>
      <c r="AJ13" s="13"/>
      <c r="AK13" s="14">
        <f t="shared" si="12"/>
        <v>680</v>
      </c>
      <c r="AL13" s="15"/>
      <c r="AM13" s="13"/>
      <c r="AN13" s="14">
        <f t="shared" si="13"/>
        <v>680</v>
      </c>
      <c r="AO13" s="15"/>
      <c r="AP13" s="16"/>
      <c r="AQ13" s="14">
        <f t="shared" si="14"/>
        <v>680</v>
      </c>
      <c r="AR13" s="15"/>
      <c r="AS13" s="16">
        <v>-680.0</v>
      </c>
      <c r="AT13" s="14">
        <f t="shared" si="15"/>
        <v>0</v>
      </c>
      <c r="AU13" s="15"/>
      <c r="AV13" s="16"/>
      <c r="AW13" s="14">
        <f t="shared" si="16"/>
        <v>0</v>
      </c>
      <c r="AX13" s="15"/>
      <c r="AY13" s="16"/>
      <c r="AZ13" s="14">
        <f t="shared" si="17"/>
        <v>0</v>
      </c>
    </row>
    <row r="14">
      <c r="A14" s="11" t="s">
        <v>28</v>
      </c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12"/>
      <c r="AM14" s="13"/>
      <c r="AN14" s="14">
        <f t="shared" si="13"/>
        <v>0</v>
      </c>
      <c r="AO14" s="15">
        <v>3200.0</v>
      </c>
      <c r="AP14" s="13"/>
      <c r="AQ14" s="14">
        <f t="shared" si="14"/>
        <v>3200</v>
      </c>
      <c r="AR14" s="15"/>
      <c r="AS14" s="16">
        <v>-3200.0</v>
      </c>
      <c r="AT14" s="14">
        <f t="shared" si="15"/>
        <v>0</v>
      </c>
      <c r="AU14" s="15"/>
      <c r="AV14" s="16"/>
      <c r="AW14" s="14">
        <f t="shared" si="16"/>
        <v>0</v>
      </c>
      <c r="AX14" s="15"/>
      <c r="AY14" s="16"/>
      <c r="AZ14" s="14">
        <f t="shared" si="17"/>
        <v>0</v>
      </c>
    </row>
    <row r="15">
      <c r="A15" s="11" t="s">
        <v>29</v>
      </c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12"/>
      <c r="AM15" s="13"/>
      <c r="AN15" s="14">
        <f t="shared" si="13"/>
        <v>0</v>
      </c>
      <c r="AO15" s="12"/>
      <c r="AP15" s="13"/>
      <c r="AQ15" s="14">
        <f t="shared" si="14"/>
        <v>0</v>
      </c>
      <c r="AR15" s="15">
        <f>877.19+276.56</f>
        <v>1153.75</v>
      </c>
      <c r="AS15" s="16">
        <v>-303.57</v>
      </c>
      <c r="AT15" s="14">
        <f t="shared" si="15"/>
        <v>850.18</v>
      </c>
      <c r="AU15" s="15">
        <v>276.56</v>
      </c>
      <c r="AV15" s="16">
        <v>-303.57</v>
      </c>
      <c r="AW15" s="14">
        <f t="shared" si="16"/>
        <v>823.17</v>
      </c>
      <c r="AX15" s="15">
        <v>276.56</v>
      </c>
      <c r="AY15" s="16">
        <v>-303.57</v>
      </c>
      <c r="AZ15" s="14">
        <f t="shared" si="17"/>
        <v>796.16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12"/>
      <c r="AM16" s="13"/>
      <c r="AN16" s="14">
        <f t="shared" si="13"/>
        <v>0</v>
      </c>
      <c r="AO16" s="12"/>
      <c r="AP16" s="13"/>
      <c r="AQ16" s="14">
        <f t="shared" si="14"/>
        <v>0</v>
      </c>
      <c r="AR16" s="12"/>
      <c r="AS16" s="13"/>
      <c r="AT16" s="14">
        <f t="shared" si="15"/>
        <v>0</v>
      </c>
      <c r="AU16" s="12"/>
      <c r="AV16" s="13"/>
      <c r="AW16" s="14">
        <f t="shared" si="16"/>
        <v>0</v>
      </c>
      <c r="AX16" s="12"/>
      <c r="AY16" s="13"/>
      <c r="AZ16" s="14">
        <f t="shared" si="17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12"/>
      <c r="AM17" s="13"/>
      <c r="AN17" s="14">
        <f t="shared" si="13"/>
        <v>0</v>
      </c>
      <c r="AO17" s="12"/>
      <c r="AP17" s="13"/>
      <c r="AQ17" s="14">
        <f t="shared" si="14"/>
        <v>0</v>
      </c>
      <c r="AR17" s="12"/>
      <c r="AS17" s="13"/>
      <c r="AT17" s="14">
        <f t="shared" si="15"/>
        <v>0</v>
      </c>
      <c r="AU17" s="12"/>
      <c r="AV17" s="13"/>
      <c r="AW17" s="14">
        <f t="shared" si="16"/>
        <v>0</v>
      </c>
      <c r="AX17" s="12"/>
      <c r="AY17" s="13"/>
      <c r="AZ17" s="14">
        <f t="shared" si="1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12"/>
      <c r="AM18" s="13"/>
      <c r="AN18" s="14">
        <f t="shared" si="13"/>
        <v>0</v>
      </c>
      <c r="AO18" s="12"/>
      <c r="AP18" s="13"/>
      <c r="AQ18" s="14">
        <f t="shared" si="14"/>
        <v>0</v>
      </c>
      <c r="AR18" s="12"/>
      <c r="AS18" s="13"/>
      <c r="AT18" s="14">
        <f t="shared" si="15"/>
        <v>0</v>
      </c>
      <c r="AU18" s="12"/>
      <c r="AV18" s="13"/>
      <c r="AW18" s="14">
        <f t="shared" si="16"/>
        <v>0</v>
      </c>
      <c r="AX18" s="12"/>
      <c r="AY18" s="13"/>
      <c r="AZ18" s="14">
        <f t="shared" si="1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12"/>
      <c r="AM19" s="13"/>
      <c r="AN19" s="14">
        <f t="shared" si="13"/>
        <v>0</v>
      </c>
      <c r="AO19" s="12"/>
      <c r="AP19" s="13"/>
      <c r="AQ19" s="14">
        <f t="shared" si="14"/>
        <v>0</v>
      </c>
      <c r="AR19" s="12"/>
      <c r="AS19" s="13"/>
      <c r="AT19" s="14">
        <f t="shared" si="15"/>
        <v>0</v>
      </c>
      <c r="AU19" s="12"/>
      <c r="AV19" s="13"/>
      <c r="AW19" s="14">
        <f t="shared" si="16"/>
        <v>0</v>
      </c>
      <c r="AX19" s="12"/>
      <c r="AY19" s="13"/>
      <c r="AZ19" s="14">
        <f t="shared" si="17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12"/>
      <c r="AM20" s="13"/>
      <c r="AN20" s="14">
        <f t="shared" si="13"/>
        <v>0</v>
      </c>
      <c r="AO20" s="12"/>
      <c r="AP20" s="13"/>
      <c r="AQ20" s="14">
        <f t="shared" si="14"/>
        <v>0</v>
      </c>
      <c r="AR20" s="12"/>
      <c r="AS20" s="13"/>
      <c r="AT20" s="14">
        <f t="shared" si="15"/>
        <v>0</v>
      </c>
      <c r="AU20" s="12"/>
      <c r="AV20" s="13"/>
      <c r="AW20" s="14">
        <f t="shared" si="16"/>
        <v>0</v>
      </c>
      <c r="AX20" s="12"/>
      <c r="AY20" s="13"/>
      <c r="AZ20" s="14">
        <f t="shared" si="1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12"/>
      <c r="AM21" s="13"/>
      <c r="AN21" s="14">
        <f t="shared" si="13"/>
        <v>0</v>
      </c>
      <c r="AO21" s="12"/>
      <c r="AP21" s="13"/>
      <c r="AQ21" s="14">
        <f t="shared" si="14"/>
        <v>0</v>
      </c>
      <c r="AR21" s="12"/>
      <c r="AS21" s="13"/>
      <c r="AT21" s="14">
        <f t="shared" si="15"/>
        <v>0</v>
      </c>
      <c r="AU21" s="12"/>
      <c r="AV21" s="13"/>
      <c r="AW21" s="14">
        <f t="shared" si="16"/>
        <v>0</v>
      </c>
      <c r="AX21" s="12"/>
      <c r="AY21" s="13"/>
      <c r="AZ21" s="14">
        <f t="shared" si="1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12"/>
      <c r="AM22" s="13"/>
      <c r="AN22" s="14">
        <f t="shared" si="13"/>
        <v>0</v>
      </c>
      <c r="AO22" s="12"/>
      <c r="AP22" s="13"/>
      <c r="AQ22" s="14">
        <f t="shared" si="14"/>
        <v>0</v>
      </c>
      <c r="AR22" s="12"/>
      <c r="AS22" s="13"/>
      <c r="AT22" s="14">
        <f t="shared" si="15"/>
        <v>0</v>
      </c>
      <c r="AU22" s="12"/>
      <c r="AV22" s="13"/>
      <c r="AW22" s="14">
        <f t="shared" si="16"/>
        <v>0</v>
      </c>
      <c r="AX22" s="12"/>
      <c r="AY22" s="13"/>
      <c r="AZ22" s="14">
        <f t="shared" si="1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12"/>
      <c r="AM23" s="13"/>
      <c r="AN23" s="14">
        <f t="shared" si="13"/>
        <v>0</v>
      </c>
      <c r="AO23" s="12"/>
      <c r="AP23" s="13"/>
      <c r="AQ23" s="14">
        <f t="shared" si="14"/>
        <v>0</v>
      </c>
      <c r="AR23" s="12"/>
      <c r="AS23" s="13"/>
      <c r="AT23" s="14">
        <f t="shared" si="15"/>
        <v>0</v>
      </c>
      <c r="AU23" s="12"/>
      <c r="AV23" s="13"/>
      <c r="AW23" s="14">
        <f t="shared" si="16"/>
        <v>0</v>
      </c>
      <c r="AX23" s="12"/>
      <c r="AY23" s="13"/>
      <c r="AZ23" s="14">
        <f t="shared" si="17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  <c r="N24" s="12"/>
      <c r="O24" s="13"/>
      <c r="P24" s="14">
        <f t="shared" si="5"/>
        <v>0</v>
      </c>
      <c r="Q24" s="12"/>
      <c r="R24" s="13"/>
      <c r="S24" s="14">
        <f t="shared" si="6"/>
        <v>0</v>
      </c>
      <c r="T24" s="12"/>
      <c r="U24" s="13"/>
      <c r="V24" s="14">
        <f t="shared" si="7"/>
        <v>0</v>
      </c>
      <c r="W24" s="12"/>
      <c r="X24" s="13"/>
      <c r="Y24" s="14">
        <f t="shared" si="8"/>
        <v>0</v>
      </c>
      <c r="Z24" s="12"/>
      <c r="AA24" s="13"/>
      <c r="AB24" s="14">
        <f t="shared" si="9"/>
        <v>0</v>
      </c>
      <c r="AC24" s="12"/>
      <c r="AD24" s="13"/>
      <c r="AE24" s="14">
        <f t="shared" si="10"/>
        <v>0</v>
      </c>
      <c r="AF24" s="12"/>
      <c r="AG24" s="13"/>
      <c r="AH24" s="14">
        <f t="shared" si="11"/>
        <v>0</v>
      </c>
      <c r="AI24" s="12"/>
      <c r="AJ24" s="13"/>
      <c r="AK24" s="14">
        <f t="shared" si="12"/>
        <v>0</v>
      </c>
      <c r="AL24" s="12"/>
      <c r="AM24" s="13"/>
      <c r="AN24" s="14">
        <f t="shared" si="13"/>
        <v>0</v>
      </c>
      <c r="AO24" s="12"/>
      <c r="AP24" s="13"/>
      <c r="AQ24" s="14">
        <f t="shared" si="14"/>
        <v>0</v>
      </c>
      <c r="AR24" s="12"/>
      <c r="AS24" s="13"/>
      <c r="AT24" s="14">
        <f t="shared" si="15"/>
        <v>0</v>
      </c>
      <c r="AU24" s="12"/>
      <c r="AV24" s="13"/>
      <c r="AW24" s="14">
        <f t="shared" si="16"/>
        <v>0</v>
      </c>
      <c r="AX24" s="12"/>
      <c r="AY24" s="13"/>
      <c r="AZ24" s="14">
        <f t="shared" si="17"/>
        <v>0</v>
      </c>
    </row>
    <row r="25" ht="15.75" customHeight="1">
      <c r="A25" s="17" t="s">
        <v>12</v>
      </c>
      <c r="B25" s="13"/>
      <c r="C25" s="13"/>
      <c r="D25" s="20">
        <f>SUM(D5:D24)</f>
        <v>24183.33</v>
      </c>
      <c r="E25" s="13"/>
      <c r="F25" s="13"/>
      <c r="G25" s="20">
        <f>SUM(G5:G24)</f>
        <v>30472.4</v>
      </c>
      <c r="H25" s="13"/>
      <c r="I25" s="13"/>
      <c r="J25" s="20">
        <f>SUM(J5:J24)</f>
        <v>40963.87</v>
      </c>
      <c r="K25" s="13"/>
      <c r="L25" s="13"/>
      <c r="M25" s="20">
        <f>SUM(M5:M24)</f>
        <v>36455.34</v>
      </c>
      <c r="N25" s="13"/>
      <c r="O25" s="13"/>
      <c r="P25" s="20">
        <f>SUM(P5:P24)</f>
        <v>31946.81</v>
      </c>
      <c r="Q25" s="13"/>
      <c r="R25" s="13"/>
      <c r="S25" s="20">
        <f>SUM(S5:S24)</f>
        <v>27438.28</v>
      </c>
      <c r="T25" s="13"/>
      <c r="U25" s="13"/>
      <c r="V25" s="20">
        <f>SUM(V5:V24)</f>
        <v>22929.75</v>
      </c>
      <c r="W25" s="13"/>
      <c r="X25" s="13"/>
      <c r="Y25" s="20">
        <f>SUM(Y5:Y24)</f>
        <v>18459.17</v>
      </c>
      <c r="Z25" s="13"/>
      <c r="AA25" s="13"/>
      <c r="AB25" s="20">
        <f>SUM(AB5:AB24)</f>
        <v>13988.59</v>
      </c>
      <c r="AC25" s="13"/>
      <c r="AD25" s="13"/>
      <c r="AE25" s="20">
        <f>SUM(AE5:AE24)</f>
        <v>26235.91</v>
      </c>
      <c r="AF25" s="13"/>
      <c r="AG25" s="13"/>
      <c r="AH25" s="20">
        <f>SUM(AH5:AH24)</f>
        <v>21765.32</v>
      </c>
      <c r="AI25" s="13"/>
      <c r="AJ25" s="13"/>
      <c r="AK25" s="20">
        <f>SUM(AK5:AK24)</f>
        <v>42817.99</v>
      </c>
      <c r="AL25" s="13"/>
      <c r="AM25" s="13"/>
      <c r="AN25" s="20">
        <f>SUM(AN5:AN24)</f>
        <v>40090.71</v>
      </c>
      <c r="AO25" s="13"/>
      <c r="AP25" s="13"/>
      <c r="AQ25" s="20">
        <f>SUM(AQ5:AQ24)</f>
        <v>23845.56</v>
      </c>
      <c r="AR25" s="13"/>
      <c r="AS25" s="13"/>
      <c r="AT25" s="20">
        <f>SUM(AT5:AT24)</f>
        <v>18803.69</v>
      </c>
      <c r="AU25" s="13"/>
      <c r="AV25" s="13"/>
      <c r="AW25" s="20">
        <f>SUM(AW5:AW24)</f>
        <v>16764.63</v>
      </c>
      <c r="AX25" s="13"/>
      <c r="AY25" s="13"/>
      <c r="AZ25" s="20">
        <f>SUM(AZ5:AZ24)</f>
        <v>14725.57</v>
      </c>
    </row>
    <row r="26" ht="15.75" customHeight="1">
      <c r="A26" s="17" t="s">
        <v>13</v>
      </c>
      <c r="B26" s="13"/>
      <c r="C26" s="13"/>
      <c r="D26" s="14">
        <v>24183.33</v>
      </c>
      <c r="E26" s="13"/>
      <c r="F26" s="13"/>
      <c r="G26" s="14">
        <v>30472.4</v>
      </c>
      <c r="H26" s="13"/>
      <c r="I26" s="13"/>
      <c r="J26" s="14">
        <v>40963.87</v>
      </c>
      <c r="K26" s="13"/>
      <c r="L26" s="13"/>
      <c r="M26" s="14">
        <v>36455.34</v>
      </c>
      <c r="N26" s="13"/>
      <c r="O26" s="13"/>
      <c r="P26" s="14">
        <v>31946.81</v>
      </c>
      <c r="Q26" s="13"/>
      <c r="R26" s="13"/>
      <c r="S26" s="14">
        <v>27438.28</v>
      </c>
      <c r="T26" s="13"/>
      <c r="U26" s="13"/>
      <c r="V26" s="14">
        <v>22929.75</v>
      </c>
      <c r="W26" s="13"/>
      <c r="X26" s="13"/>
      <c r="Y26" s="14">
        <v>18459.17</v>
      </c>
      <c r="Z26" s="13"/>
      <c r="AA26" s="13"/>
      <c r="AB26" s="21">
        <v>13988.59</v>
      </c>
      <c r="AC26" s="13"/>
      <c r="AD26" s="13"/>
      <c r="AE26" s="21">
        <v>26235.91</v>
      </c>
      <c r="AF26" s="13"/>
      <c r="AG26" s="13"/>
      <c r="AH26" s="21">
        <v>21765.32</v>
      </c>
      <c r="AI26" s="13"/>
      <c r="AJ26" s="13"/>
      <c r="AK26" s="21">
        <v>42817.99</v>
      </c>
      <c r="AL26" s="13"/>
      <c r="AM26" s="13"/>
      <c r="AN26" s="21">
        <v>40090.71</v>
      </c>
      <c r="AO26" s="13"/>
      <c r="AP26" s="13"/>
      <c r="AQ26" s="21">
        <v>23845.56</v>
      </c>
      <c r="AR26" s="13"/>
      <c r="AS26" s="13"/>
      <c r="AT26" s="21">
        <v>18803.69</v>
      </c>
      <c r="AU26" s="13"/>
      <c r="AV26" s="13"/>
      <c r="AW26" s="21">
        <v>16764.63</v>
      </c>
      <c r="AX26" s="13"/>
      <c r="AY26" s="13"/>
      <c r="AZ26" s="21">
        <v>14725.57</v>
      </c>
    </row>
    <row r="27" ht="15.75" customHeight="1">
      <c r="A27" s="17" t="s">
        <v>14</v>
      </c>
      <c r="B27" s="13"/>
      <c r="C27" s="13"/>
      <c r="D27" s="14">
        <f>D25-D26</f>
        <v>0</v>
      </c>
      <c r="E27" s="13"/>
      <c r="F27" s="13"/>
      <c r="G27" s="14">
        <f>G25-G26</f>
        <v>0</v>
      </c>
      <c r="H27" s="13"/>
      <c r="I27" s="13"/>
      <c r="J27" s="14">
        <f>J25-J26</f>
        <v>0</v>
      </c>
      <c r="K27" s="13"/>
      <c r="L27" s="13"/>
      <c r="M27" s="14">
        <f>M25-M26</f>
        <v>0</v>
      </c>
      <c r="N27" s="13"/>
      <c r="O27" s="13"/>
      <c r="P27" s="14">
        <f>P25-P26</f>
        <v>0</v>
      </c>
      <c r="Q27" s="13"/>
      <c r="R27" s="13"/>
      <c r="S27" s="14">
        <f>S25-S26</f>
        <v>0</v>
      </c>
      <c r="T27" s="13"/>
      <c r="U27" s="13"/>
      <c r="V27" s="14">
        <f>V25-V26</f>
        <v>0</v>
      </c>
      <c r="W27" s="13"/>
      <c r="X27" s="13"/>
      <c r="Y27" s="14">
        <f>round(Y25-Y26,2)</f>
        <v>0</v>
      </c>
      <c r="Z27" s="13"/>
      <c r="AA27" s="13"/>
      <c r="AB27" s="14">
        <f>round(AB25-AB26,2)</f>
        <v>0</v>
      </c>
      <c r="AC27" s="13"/>
      <c r="AD27" s="13"/>
      <c r="AE27" s="14">
        <f>round(AE25-AE26,2)</f>
        <v>0</v>
      </c>
      <c r="AF27" s="13"/>
      <c r="AG27" s="13"/>
      <c r="AH27" s="14">
        <f>round(AH25-AH26,2)</f>
        <v>0</v>
      </c>
      <c r="AI27" s="13"/>
      <c r="AJ27" s="13"/>
      <c r="AK27" s="14">
        <f>round(AK25-AK26,2)</f>
        <v>0</v>
      </c>
      <c r="AL27" s="13"/>
      <c r="AM27" s="13"/>
      <c r="AN27" s="14">
        <f>round(AN25-AN26,2)</f>
        <v>0</v>
      </c>
      <c r="AO27" s="13"/>
      <c r="AP27" s="13"/>
      <c r="AQ27" s="14">
        <f>round(AQ25-AQ26,2)</f>
        <v>0</v>
      </c>
      <c r="AR27" s="13"/>
      <c r="AS27" s="13"/>
      <c r="AT27" s="14">
        <f>round(AT25-AT26,2)</f>
        <v>0</v>
      </c>
      <c r="AU27" s="13"/>
      <c r="AV27" s="13"/>
      <c r="AW27" s="14">
        <f>round(AW25-AW26,2)</f>
        <v>0</v>
      </c>
      <c r="AX27" s="13"/>
      <c r="AY27" s="13"/>
      <c r="AZ27" s="14">
        <f>round(AZ25-AZ26,2)</f>
        <v>0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22" t="s">
        <v>15</v>
      </c>
      <c r="AR28" s="13"/>
      <c r="AS28" s="13"/>
      <c r="AT28" s="22"/>
      <c r="AU28" s="13"/>
      <c r="AV28" s="13"/>
      <c r="AW28" s="22"/>
      <c r="AX28" s="13"/>
      <c r="AY28" s="13"/>
      <c r="AZ28" s="22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ht="15.75" customHeight="1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</sheetData>
  <mergeCells count="17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AX3:AZ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5.0" topLeftCell="F1" activePane="topRight" state="frozen"/>
      <selection activeCell="G2" sqref="G2" pane="topRight"/>
    </sheetView>
  </sheetViews>
  <sheetFormatPr customHeight="1" defaultColWidth="14.43" defaultRowHeight="15.0"/>
  <cols>
    <col customWidth="1" min="1" max="1" width="46.29"/>
    <col customWidth="1" min="2" max="2" width="14.43"/>
    <col customWidth="1" min="3" max="3" width="15.14"/>
    <col customWidth="1" min="4" max="4" width="13.0"/>
    <col customWidth="1" min="5" max="29" width="14.43"/>
    <col customWidth="1" min="30" max="34" width="8.71"/>
  </cols>
  <sheetData>
    <row r="1">
      <c r="A1" s="1" t="s">
        <v>0</v>
      </c>
      <c r="B1" s="24"/>
      <c r="C1" s="24"/>
      <c r="D1" s="25"/>
      <c r="E1" s="1"/>
      <c r="L1" s="26"/>
      <c r="M1" s="26"/>
      <c r="N1" s="26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>
      <c r="A2" s="1" t="s">
        <v>30</v>
      </c>
      <c r="B2" s="24"/>
      <c r="C2" s="24"/>
      <c r="D2" s="25"/>
      <c r="E2" s="1"/>
      <c r="F2" s="2"/>
      <c r="G2" s="2"/>
      <c r="H2" s="2"/>
      <c r="I2" s="2"/>
      <c r="J2" s="2"/>
      <c r="K2" s="2"/>
      <c r="L2" s="26"/>
      <c r="M2" s="26"/>
      <c r="N2" s="26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"/>
      <c r="AE2" s="2"/>
      <c r="AF2" s="2"/>
      <c r="AG2" s="2"/>
      <c r="AH2" s="2"/>
    </row>
    <row r="3">
      <c r="A3" s="1"/>
      <c r="B3" s="24"/>
      <c r="C3" s="24"/>
      <c r="D3" s="25"/>
      <c r="E3" s="1"/>
      <c r="F3" s="2"/>
      <c r="G3" s="2"/>
      <c r="H3" s="2"/>
      <c r="I3" s="2"/>
      <c r="J3" s="2"/>
      <c r="K3" s="2"/>
      <c r="L3" s="26"/>
      <c r="M3" s="26"/>
      <c r="N3" s="2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"/>
      <c r="AE3" s="2"/>
      <c r="AF3" s="2"/>
      <c r="AG3" s="2"/>
      <c r="AH3" s="2"/>
    </row>
    <row r="4">
      <c r="B4" s="28" t="s">
        <v>31</v>
      </c>
      <c r="C4" s="28" t="s">
        <v>32</v>
      </c>
      <c r="D4" s="25"/>
      <c r="E4" s="29" t="s">
        <v>33</v>
      </c>
      <c r="F4" s="30" t="s">
        <v>34</v>
      </c>
      <c r="H4" s="4"/>
      <c r="I4" s="31" t="s">
        <v>35</v>
      </c>
      <c r="K4" s="4"/>
      <c r="L4" s="32" t="s">
        <v>36</v>
      </c>
      <c r="N4" s="4"/>
      <c r="O4" s="33" t="s">
        <v>37</v>
      </c>
      <c r="Q4" s="4"/>
      <c r="R4" s="33" t="s">
        <v>38</v>
      </c>
      <c r="T4" s="4"/>
      <c r="U4" s="33" t="s">
        <v>39</v>
      </c>
      <c r="W4" s="4"/>
      <c r="X4" s="33" t="s">
        <v>40</v>
      </c>
      <c r="Z4" s="4"/>
      <c r="AA4" s="33" t="s">
        <v>41</v>
      </c>
      <c r="AC4" s="4"/>
    </row>
    <row r="5">
      <c r="A5" s="7"/>
      <c r="B5" s="34" t="s">
        <v>42</v>
      </c>
      <c r="C5" s="35" t="s">
        <v>43</v>
      </c>
      <c r="D5" s="36" t="s">
        <v>44</v>
      </c>
      <c r="E5" s="10" t="s">
        <v>4</v>
      </c>
      <c r="F5" s="8" t="s">
        <v>45</v>
      </c>
      <c r="G5" s="37" t="s">
        <v>32</v>
      </c>
      <c r="H5" s="10" t="s">
        <v>4</v>
      </c>
      <c r="I5" s="8" t="s">
        <v>45</v>
      </c>
      <c r="J5" s="37" t="s">
        <v>32</v>
      </c>
      <c r="K5" s="10" t="s">
        <v>4</v>
      </c>
      <c r="L5" s="38" t="s">
        <v>45</v>
      </c>
      <c r="M5" s="39" t="s">
        <v>32</v>
      </c>
      <c r="N5" s="40" t="s">
        <v>4</v>
      </c>
      <c r="O5" s="41" t="s">
        <v>45</v>
      </c>
      <c r="P5" s="42" t="s">
        <v>32</v>
      </c>
      <c r="Q5" s="43" t="s">
        <v>4</v>
      </c>
      <c r="R5" s="41" t="s">
        <v>45</v>
      </c>
      <c r="S5" s="42" t="s">
        <v>32</v>
      </c>
      <c r="T5" s="43" t="s">
        <v>4</v>
      </c>
      <c r="U5" s="41" t="s">
        <v>45</v>
      </c>
      <c r="V5" s="42" t="s">
        <v>32</v>
      </c>
      <c r="W5" s="43" t="s">
        <v>4</v>
      </c>
      <c r="X5" s="41" t="s">
        <v>45</v>
      </c>
      <c r="Y5" s="42" t="s">
        <v>32</v>
      </c>
      <c r="Z5" s="43" t="s">
        <v>4</v>
      </c>
      <c r="AA5" s="41" t="s">
        <v>45</v>
      </c>
      <c r="AB5" s="42" t="s">
        <v>32</v>
      </c>
      <c r="AC5" s="43" t="s">
        <v>4</v>
      </c>
    </row>
    <row r="6">
      <c r="A6" s="44" t="s">
        <v>46</v>
      </c>
      <c r="B6" s="24"/>
      <c r="C6" s="24"/>
      <c r="D6" s="25"/>
      <c r="E6" s="45"/>
      <c r="F6" s="46"/>
      <c r="G6" s="29"/>
      <c r="H6" s="45"/>
      <c r="I6" s="46"/>
      <c r="J6" s="29"/>
      <c r="K6" s="45"/>
      <c r="L6" s="47"/>
      <c r="M6" s="48"/>
      <c r="N6" s="49"/>
      <c r="O6" s="50"/>
      <c r="P6" s="51"/>
      <c r="Q6" s="52"/>
      <c r="R6" s="50"/>
      <c r="S6" s="51"/>
      <c r="T6" s="52"/>
      <c r="U6" s="50"/>
      <c r="V6" s="51"/>
      <c r="W6" s="52"/>
      <c r="X6" s="50"/>
      <c r="Y6" s="51"/>
      <c r="Z6" s="52"/>
      <c r="AA6" s="50"/>
      <c r="AB6" s="51"/>
      <c r="AC6" s="52"/>
    </row>
    <row r="7">
      <c r="B7" s="53"/>
      <c r="C7" s="54"/>
      <c r="D7" s="55"/>
      <c r="E7" s="14">
        <v>0.0</v>
      </c>
      <c r="F7" s="12"/>
      <c r="G7" s="13"/>
      <c r="H7" s="14">
        <f t="shared" ref="H7:H10" si="1">SUM(F7:G7)</f>
        <v>0</v>
      </c>
      <c r="I7" s="12"/>
      <c r="J7" s="19"/>
      <c r="K7" s="14">
        <f t="shared" ref="K7:K10" si="2">SUM(H7:J7)</f>
        <v>0</v>
      </c>
      <c r="L7" s="56"/>
      <c r="M7" s="57"/>
      <c r="N7" s="58">
        <f t="shared" ref="N7:N10" si="3">SUM(K7:M7)</f>
        <v>0</v>
      </c>
      <c r="O7" s="59"/>
      <c r="P7" s="60"/>
      <c r="Q7" s="61">
        <f t="shared" ref="Q7:Q10" si="4">round(SUM(N7:P7),2)</f>
        <v>0</v>
      </c>
      <c r="R7" s="59"/>
      <c r="S7" s="60"/>
      <c r="T7" s="61">
        <f t="shared" ref="T7:T10" si="5">round(SUM(Q7:S7),2)</f>
        <v>0</v>
      </c>
      <c r="U7" s="59"/>
      <c r="V7" s="60"/>
      <c r="W7" s="61">
        <f t="shared" ref="W7:W10" si="6">round(SUM(T7:V7),2)</f>
        <v>0</v>
      </c>
      <c r="X7" s="59"/>
      <c r="Y7" s="60"/>
      <c r="Z7" s="61">
        <f t="shared" ref="Z7:Z10" si="7">round(SUM(W7:Y7),2)</f>
        <v>0</v>
      </c>
      <c r="AA7" s="59"/>
      <c r="AB7" s="60"/>
      <c r="AC7" s="61">
        <f t="shared" ref="AC7:AC10" si="8">round(SUM(Z7:AB7),2)</f>
        <v>0</v>
      </c>
    </row>
    <row r="8">
      <c r="B8" s="53"/>
      <c r="C8" s="54"/>
      <c r="D8" s="55"/>
      <c r="E8" s="14">
        <v>0.0</v>
      </c>
      <c r="F8" s="12"/>
      <c r="G8" s="13"/>
      <c r="H8" s="14">
        <f t="shared" si="1"/>
        <v>0</v>
      </c>
      <c r="I8" s="12"/>
      <c r="J8" s="13"/>
      <c r="K8" s="14">
        <f t="shared" si="2"/>
        <v>0</v>
      </c>
      <c r="L8" s="56"/>
      <c r="M8" s="57"/>
      <c r="N8" s="58">
        <f t="shared" si="3"/>
        <v>0</v>
      </c>
      <c r="O8" s="59"/>
      <c r="P8" s="60"/>
      <c r="Q8" s="61">
        <f t="shared" si="4"/>
        <v>0</v>
      </c>
      <c r="R8" s="59"/>
      <c r="S8" s="60"/>
      <c r="T8" s="61">
        <f t="shared" si="5"/>
        <v>0</v>
      </c>
      <c r="U8" s="59"/>
      <c r="V8" s="60"/>
      <c r="W8" s="61">
        <f t="shared" si="6"/>
        <v>0</v>
      </c>
      <c r="X8" s="59"/>
      <c r="Y8" s="60"/>
      <c r="Z8" s="61">
        <f t="shared" si="7"/>
        <v>0</v>
      </c>
      <c r="AA8" s="59"/>
      <c r="AB8" s="60"/>
      <c r="AC8" s="61">
        <f t="shared" si="8"/>
        <v>0</v>
      </c>
    </row>
    <row r="9">
      <c r="B9" s="53"/>
      <c r="C9" s="54"/>
      <c r="D9" s="55"/>
      <c r="E9" s="14">
        <v>0.0</v>
      </c>
      <c r="F9" s="12"/>
      <c r="G9" s="13"/>
      <c r="H9" s="14">
        <f t="shared" si="1"/>
        <v>0</v>
      </c>
      <c r="I9" s="12"/>
      <c r="J9" s="13"/>
      <c r="K9" s="14">
        <f t="shared" si="2"/>
        <v>0</v>
      </c>
      <c r="L9" s="56"/>
      <c r="M9" s="57"/>
      <c r="N9" s="58">
        <f t="shared" si="3"/>
        <v>0</v>
      </c>
      <c r="O9" s="59"/>
      <c r="P9" s="60"/>
      <c r="Q9" s="61">
        <f t="shared" si="4"/>
        <v>0</v>
      </c>
      <c r="R9" s="59"/>
      <c r="S9" s="60"/>
      <c r="T9" s="61">
        <f t="shared" si="5"/>
        <v>0</v>
      </c>
      <c r="U9" s="59"/>
      <c r="V9" s="60"/>
      <c r="W9" s="61">
        <f t="shared" si="6"/>
        <v>0</v>
      </c>
      <c r="X9" s="59"/>
      <c r="Y9" s="60"/>
      <c r="Z9" s="61">
        <f t="shared" si="7"/>
        <v>0</v>
      </c>
      <c r="AA9" s="59"/>
      <c r="AB9" s="60"/>
      <c r="AC9" s="61">
        <f t="shared" si="8"/>
        <v>0</v>
      </c>
    </row>
    <row r="10">
      <c r="B10" s="53"/>
      <c r="C10" s="54"/>
      <c r="D10" s="55"/>
      <c r="E10" s="14">
        <v>0.0</v>
      </c>
      <c r="F10" s="12"/>
      <c r="G10" s="13"/>
      <c r="H10" s="14">
        <f t="shared" si="1"/>
        <v>0</v>
      </c>
      <c r="I10" s="12"/>
      <c r="J10" s="13"/>
      <c r="K10" s="14">
        <f t="shared" si="2"/>
        <v>0</v>
      </c>
      <c r="L10" s="56"/>
      <c r="M10" s="57"/>
      <c r="N10" s="58">
        <f t="shared" si="3"/>
        <v>0</v>
      </c>
      <c r="O10" s="59"/>
      <c r="P10" s="60"/>
      <c r="Q10" s="61">
        <f t="shared" si="4"/>
        <v>0</v>
      </c>
      <c r="R10" s="59"/>
      <c r="S10" s="60"/>
      <c r="T10" s="61">
        <f t="shared" si="5"/>
        <v>0</v>
      </c>
      <c r="U10" s="59"/>
      <c r="V10" s="60"/>
      <c r="W10" s="61">
        <f t="shared" si="6"/>
        <v>0</v>
      </c>
      <c r="X10" s="59"/>
      <c r="Y10" s="60"/>
      <c r="Z10" s="61">
        <f t="shared" si="7"/>
        <v>0</v>
      </c>
      <c r="AA10" s="59"/>
      <c r="AB10" s="60"/>
      <c r="AC10" s="61">
        <f t="shared" si="8"/>
        <v>0</v>
      </c>
    </row>
    <row r="11">
      <c r="B11" s="53"/>
      <c r="C11" s="54"/>
      <c r="D11" s="55"/>
      <c r="E11" s="14"/>
      <c r="F11" s="12"/>
      <c r="G11" s="13"/>
      <c r="H11" s="14"/>
      <c r="I11" s="12"/>
      <c r="J11" s="13"/>
      <c r="K11" s="14"/>
      <c r="L11" s="56"/>
      <c r="M11" s="57"/>
      <c r="N11" s="58"/>
      <c r="O11" s="59"/>
      <c r="P11" s="60"/>
      <c r="Q11" s="61"/>
      <c r="R11" s="59"/>
      <c r="S11" s="60"/>
      <c r="T11" s="61"/>
      <c r="U11" s="59"/>
      <c r="V11" s="60"/>
      <c r="W11" s="61"/>
      <c r="X11" s="59"/>
      <c r="Y11" s="60"/>
      <c r="Z11" s="61"/>
      <c r="AA11" s="59"/>
      <c r="AB11" s="60"/>
      <c r="AC11" s="61"/>
    </row>
    <row r="12">
      <c r="A12" s="44" t="s">
        <v>47</v>
      </c>
      <c r="B12" s="24"/>
      <c r="C12" s="24"/>
      <c r="D12" s="25"/>
      <c r="E12" s="45"/>
      <c r="F12" s="46"/>
      <c r="G12" s="29"/>
      <c r="H12" s="45"/>
      <c r="I12" s="46"/>
      <c r="J12" s="29"/>
      <c r="K12" s="45"/>
      <c r="L12" s="47"/>
      <c r="M12" s="48"/>
      <c r="N12" s="49"/>
      <c r="O12" s="50"/>
      <c r="P12" s="51"/>
      <c r="Q12" s="52"/>
      <c r="R12" s="50"/>
      <c r="S12" s="51"/>
      <c r="T12" s="52"/>
      <c r="U12" s="50"/>
      <c r="V12" s="51"/>
      <c r="W12" s="52"/>
      <c r="X12" s="50"/>
      <c r="Y12" s="51"/>
      <c r="Z12" s="52"/>
      <c r="AA12" s="50"/>
      <c r="AB12" s="51"/>
      <c r="AC12" s="52"/>
    </row>
    <row r="13">
      <c r="A13" s="62" t="s">
        <v>48</v>
      </c>
      <c r="B13" s="63">
        <v>44440.0</v>
      </c>
      <c r="C13" s="64" t="s">
        <v>49</v>
      </c>
      <c r="D13" s="65" t="s">
        <v>50</v>
      </c>
      <c r="E13" s="14">
        <v>0.0</v>
      </c>
      <c r="F13" s="15"/>
      <c r="G13" s="13"/>
      <c r="H13" s="14">
        <f t="shared" ref="H13:H16" si="9">SUM(F13:G13)</f>
        <v>0</v>
      </c>
      <c r="I13" s="12"/>
      <c r="J13" s="57"/>
      <c r="K13" s="14">
        <f t="shared" ref="K13:K16" si="10">SUM(H13:J13)</f>
        <v>0</v>
      </c>
      <c r="L13" s="66">
        <v>25345.22</v>
      </c>
      <c r="M13" s="57"/>
      <c r="N13" s="58">
        <f t="shared" ref="N13:N16" si="11">SUM(K13:M13)</f>
        <v>25345.22</v>
      </c>
      <c r="O13" s="59"/>
      <c r="P13" s="67">
        <f t="shared" ref="P13:P14" si="12">-($L13)/48*12</f>
        <v>-6336.305</v>
      </c>
      <c r="Q13" s="61">
        <f t="shared" ref="Q13:Q16" si="13">round(SUM(N13:P13),2)</f>
        <v>19008.92</v>
      </c>
      <c r="R13" s="59"/>
      <c r="S13" s="67">
        <f t="shared" ref="S13:S14" si="14">-($L13)/48*12</f>
        <v>-6336.305</v>
      </c>
      <c r="T13" s="61">
        <f t="shared" ref="T13:T16" si="15">round(SUM(Q13:S13),2)</f>
        <v>12672.62</v>
      </c>
      <c r="U13" s="59"/>
      <c r="V13" s="67">
        <f t="shared" ref="V13:V14" si="16">-($L13)/48*12</f>
        <v>-6336.305</v>
      </c>
      <c r="W13" s="61">
        <f t="shared" ref="W13:W16" si="17">round(SUM(T13:V13),2)</f>
        <v>6336.32</v>
      </c>
      <c r="X13" s="59"/>
      <c r="Y13" s="67">
        <f t="shared" ref="Y13:Y14" si="18">-($L13)/48*12-0.01</f>
        <v>-6336.315</v>
      </c>
      <c r="Z13" s="61">
        <f t="shared" ref="Z13:Z16" si="19">round(SUM(W13:Y13),2)</f>
        <v>0</v>
      </c>
      <c r="AA13" s="59"/>
      <c r="AB13" s="68"/>
      <c r="AC13" s="61">
        <f t="shared" ref="AC13:AC16" si="20">round(SUM(Z13:AB13),2)</f>
        <v>0</v>
      </c>
    </row>
    <row r="14">
      <c r="A14" s="11" t="s">
        <v>51</v>
      </c>
      <c r="B14" s="63">
        <v>44440.0</v>
      </c>
      <c r="C14" s="64" t="s">
        <v>49</v>
      </c>
      <c r="D14" s="65" t="s">
        <v>50</v>
      </c>
      <c r="E14" s="14">
        <v>0.0</v>
      </c>
      <c r="F14" s="15"/>
      <c r="G14" s="13"/>
      <c r="H14" s="14">
        <f t="shared" si="9"/>
        <v>0</v>
      </c>
      <c r="I14" s="12"/>
      <c r="J14" s="57"/>
      <c r="K14" s="14">
        <f t="shared" si="10"/>
        <v>0</v>
      </c>
      <c r="L14" s="66">
        <v>10311.29</v>
      </c>
      <c r="M14" s="57"/>
      <c r="N14" s="58">
        <f t="shared" si="11"/>
        <v>10311.29</v>
      </c>
      <c r="O14" s="59"/>
      <c r="P14" s="67">
        <f t="shared" si="12"/>
        <v>-2577.8225</v>
      </c>
      <c r="Q14" s="61">
        <f t="shared" si="13"/>
        <v>7733.47</v>
      </c>
      <c r="R14" s="59"/>
      <c r="S14" s="67">
        <f t="shared" si="14"/>
        <v>-2577.8225</v>
      </c>
      <c r="T14" s="61">
        <f t="shared" si="15"/>
        <v>5155.65</v>
      </c>
      <c r="U14" s="59"/>
      <c r="V14" s="67">
        <f t="shared" si="16"/>
        <v>-2577.8225</v>
      </c>
      <c r="W14" s="61">
        <f t="shared" si="17"/>
        <v>2577.83</v>
      </c>
      <c r="X14" s="59"/>
      <c r="Y14" s="67">
        <f t="shared" si="18"/>
        <v>-2577.8325</v>
      </c>
      <c r="Z14" s="61">
        <f t="shared" si="19"/>
        <v>0</v>
      </c>
      <c r="AA14" s="59"/>
      <c r="AB14" s="68"/>
      <c r="AC14" s="61">
        <f t="shared" si="20"/>
        <v>0</v>
      </c>
    </row>
    <row r="15">
      <c r="A15" s="11" t="s">
        <v>52</v>
      </c>
      <c r="B15" s="69">
        <v>44440.0</v>
      </c>
      <c r="C15" s="70" t="s">
        <v>53</v>
      </c>
      <c r="D15" s="71" t="s">
        <v>54</v>
      </c>
      <c r="E15" s="14">
        <v>0.0</v>
      </c>
      <c r="F15" s="15"/>
      <c r="G15" s="13"/>
      <c r="H15" s="14">
        <f t="shared" si="9"/>
        <v>0</v>
      </c>
      <c r="I15" s="12"/>
      <c r="J15" s="57"/>
      <c r="K15" s="14">
        <f t="shared" si="10"/>
        <v>0</v>
      </c>
      <c r="L15" s="66">
        <v>5576.49</v>
      </c>
      <c r="M15" s="57"/>
      <c r="N15" s="58">
        <f t="shared" si="11"/>
        <v>5576.49</v>
      </c>
      <c r="O15" s="59"/>
      <c r="P15" s="67"/>
      <c r="Q15" s="61">
        <f t="shared" si="13"/>
        <v>5576.49</v>
      </c>
      <c r="R15" s="59"/>
      <c r="S15" s="67"/>
      <c r="T15" s="61">
        <f t="shared" si="15"/>
        <v>5576.49</v>
      </c>
      <c r="U15" s="59"/>
      <c r="V15" s="67"/>
      <c r="W15" s="61">
        <f t="shared" si="17"/>
        <v>5576.49</v>
      </c>
      <c r="X15" s="59"/>
      <c r="Y15" s="68"/>
      <c r="Z15" s="61">
        <f t="shared" si="19"/>
        <v>5576.49</v>
      </c>
      <c r="AA15" s="59"/>
      <c r="AB15" s="68"/>
      <c r="AC15" s="61">
        <f t="shared" si="20"/>
        <v>5576.49</v>
      </c>
    </row>
    <row r="16">
      <c r="B16" s="69"/>
      <c r="C16" s="70"/>
      <c r="D16" s="71"/>
      <c r="E16" s="14">
        <v>0.0</v>
      </c>
      <c r="F16" s="15"/>
      <c r="G16" s="13"/>
      <c r="H16" s="14">
        <f t="shared" si="9"/>
        <v>0</v>
      </c>
      <c r="I16" s="12"/>
      <c r="J16" s="57"/>
      <c r="K16" s="14">
        <f t="shared" si="10"/>
        <v>0</v>
      </c>
      <c r="L16" s="56"/>
      <c r="M16" s="57"/>
      <c r="N16" s="58">
        <f t="shared" si="11"/>
        <v>0</v>
      </c>
      <c r="O16" s="59"/>
      <c r="P16" s="67"/>
      <c r="Q16" s="61">
        <f t="shared" si="13"/>
        <v>0</v>
      </c>
      <c r="R16" s="59"/>
      <c r="S16" s="67"/>
      <c r="T16" s="61">
        <f t="shared" si="15"/>
        <v>0</v>
      </c>
      <c r="U16" s="59"/>
      <c r="V16" s="67"/>
      <c r="W16" s="61">
        <f t="shared" si="17"/>
        <v>0</v>
      </c>
      <c r="X16" s="59"/>
      <c r="Y16" s="67"/>
      <c r="Z16" s="61">
        <f t="shared" si="19"/>
        <v>0</v>
      </c>
      <c r="AA16" s="59"/>
      <c r="AB16" s="68"/>
      <c r="AC16" s="61">
        <f t="shared" si="20"/>
        <v>0</v>
      </c>
    </row>
    <row r="17">
      <c r="B17" s="53"/>
      <c r="C17" s="54"/>
      <c r="D17" s="55"/>
      <c r="E17" s="14"/>
      <c r="F17" s="12"/>
      <c r="G17" s="13"/>
      <c r="H17" s="14"/>
      <c r="I17" s="12"/>
      <c r="J17" s="13"/>
      <c r="K17" s="14"/>
      <c r="L17" s="56"/>
      <c r="M17" s="57"/>
      <c r="N17" s="58"/>
      <c r="O17" s="59"/>
      <c r="P17" s="60"/>
      <c r="Q17" s="61"/>
      <c r="R17" s="59"/>
      <c r="S17" s="60"/>
      <c r="T17" s="61"/>
      <c r="U17" s="59"/>
      <c r="V17" s="60"/>
      <c r="W17" s="61"/>
      <c r="X17" s="59"/>
      <c r="Y17" s="60"/>
      <c r="Z17" s="61"/>
      <c r="AA17" s="59"/>
      <c r="AB17" s="60"/>
      <c r="AC17" s="61"/>
    </row>
    <row r="18">
      <c r="A18" s="72" t="s">
        <v>55</v>
      </c>
      <c r="B18" s="24"/>
      <c r="C18" s="24"/>
      <c r="D18" s="25"/>
      <c r="E18" s="45"/>
      <c r="F18" s="46"/>
      <c r="G18" s="29"/>
      <c r="H18" s="45"/>
      <c r="I18" s="46"/>
      <c r="J18" s="29"/>
      <c r="K18" s="45"/>
      <c r="L18" s="47"/>
      <c r="M18" s="48"/>
      <c r="N18" s="49"/>
      <c r="O18" s="50"/>
      <c r="P18" s="51"/>
      <c r="Q18" s="52"/>
      <c r="R18" s="50"/>
      <c r="S18" s="51"/>
      <c r="T18" s="52"/>
      <c r="U18" s="50"/>
      <c r="V18" s="51"/>
      <c r="W18" s="52"/>
      <c r="X18" s="50"/>
      <c r="Y18" s="51"/>
      <c r="Z18" s="52"/>
      <c r="AA18" s="50"/>
      <c r="AB18" s="51"/>
      <c r="AC18" s="52"/>
    </row>
    <row r="19">
      <c r="B19" s="53"/>
      <c r="C19" s="54"/>
      <c r="D19" s="55"/>
      <c r="E19" s="14">
        <v>0.0</v>
      </c>
      <c r="F19" s="12"/>
      <c r="G19" s="13"/>
      <c r="H19" s="14">
        <f t="shared" ref="H19:H22" si="21">SUM(F19:G19)</f>
        <v>0</v>
      </c>
      <c r="I19" s="12"/>
      <c r="J19" s="19"/>
      <c r="K19" s="14">
        <f t="shared" ref="K19:K22" si="22">SUM(H19:J19)</f>
        <v>0</v>
      </c>
      <c r="L19" s="56"/>
      <c r="M19" s="57"/>
      <c r="N19" s="58">
        <f t="shared" ref="N19:N22" si="23">SUM(K19:M19)</f>
        <v>0</v>
      </c>
      <c r="O19" s="59"/>
      <c r="P19" s="60"/>
      <c r="Q19" s="61">
        <f t="shared" ref="Q19:Q22" si="24">round(SUM(N19:P19),2)</f>
        <v>0</v>
      </c>
      <c r="R19" s="59"/>
      <c r="S19" s="60"/>
      <c r="T19" s="61">
        <f t="shared" ref="T19:T22" si="25">round(SUM(Q19:S19),2)</f>
        <v>0</v>
      </c>
      <c r="U19" s="59"/>
      <c r="V19" s="60"/>
      <c r="W19" s="61">
        <f t="shared" ref="W19:W22" si="26">round(SUM(T19:V19),2)</f>
        <v>0</v>
      </c>
      <c r="X19" s="59"/>
      <c r="Y19" s="60"/>
      <c r="Z19" s="61">
        <f t="shared" ref="Z19:Z22" si="27">round(SUM(W19:Y19),2)</f>
        <v>0</v>
      </c>
      <c r="AA19" s="59"/>
      <c r="AB19" s="60"/>
      <c r="AC19" s="61">
        <f t="shared" ref="AC19:AC22" si="28">round(SUM(Z19:AB19),2)</f>
        <v>0</v>
      </c>
    </row>
    <row r="20">
      <c r="B20" s="53"/>
      <c r="C20" s="54"/>
      <c r="D20" s="55"/>
      <c r="E20" s="14">
        <v>0.0</v>
      </c>
      <c r="F20" s="12"/>
      <c r="G20" s="13"/>
      <c r="H20" s="14">
        <f t="shared" si="21"/>
        <v>0</v>
      </c>
      <c r="I20" s="12"/>
      <c r="J20" s="13"/>
      <c r="K20" s="14">
        <f t="shared" si="22"/>
        <v>0</v>
      </c>
      <c r="L20" s="56"/>
      <c r="M20" s="57"/>
      <c r="N20" s="58">
        <f t="shared" si="23"/>
        <v>0</v>
      </c>
      <c r="O20" s="59"/>
      <c r="P20" s="60"/>
      <c r="Q20" s="61">
        <f t="shared" si="24"/>
        <v>0</v>
      </c>
      <c r="R20" s="59"/>
      <c r="S20" s="60"/>
      <c r="T20" s="61">
        <f t="shared" si="25"/>
        <v>0</v>
      </c>
      <c r="U20" s="59"/>
      <c r="V20" s="60"/>
      <c r="W20" s="61">
        <f t="shared" si="26"/>
        <v>0</v>
      </c>
      <c r="X20" s="59"/>
      <c r="Y20" s="60"/>
      <c r="Z20" s="61">
        <f t="shared" si="27"/>
        <v>0</v>
      </c>
      <c r="AA20" s="59"/>
      <c r="AB20" s="60"/>
      <c r="AC20" s="61">
        <f t="shared" si="28"/>
        <v>0</v>
      </c>
    </row>
    <row r="21" ht="15.75" customHeight="1">
      <c r="B21" s="53"/>
      <c r="C21" s="54"/>
      <c r="D21" s="55"/>
      <c r="E21" s="14">
        <v>0.0</v>
      </c>
      <c r="F21" s="12"/>
      <c r="G21" s="13"/>
      <c r="H21" s="14">
        <f t="shared" si="21"/>
        <v>0</v>
      </c>
      <c r="I21" s="12"/>
      <c r="J21" s="13"/>
      <c r="K21" s="14">
        <f t="shared" si="22"/>
        <v>0</v>
      </c>
      <c r="L21" s="56"/>
      <c r="M21" s="57"/>
      <c r="N21" s="58">
        <f t="shared" si="23"/>
        <v>0</v>
      </c>
      <c r="O21" s="59"/>
      <c r="P21" s="60"/>
      <c r="Q21" s="61">
        <f t="shared" si="24"/>
        <v>0</v>
      </c>
      <c r="R21" s="59"/>
      <c r="S21" s="60"/>
      <c r="T21" s="61">
        <f t="shared" si="25"/>
        <v>0</v>
      </c>
      <c r="U21" s="59"/>
      <c r="V21" s="60"/>
      <c r="W21" s="61">
        <f t="shared" si="26"/>
        <v>0</v>
      </c>
      <c r="X21" s="59"/>
      <c r="Y21" s="60"/>
      <c r="Z21" s="61">
        <f t="shared" si="27"/>
        <v>0</v>
      </c>
      <c r="AA21" s="59"/>
      <c r="AB21" s="60"/>
      <c r="AC21" s="61">
        <f t="shared" si="28"/>
        <v>0</v>
      </c>
    </row>
    <row r="22" ht="15.75" customHeight="1">
      <c r="B22" s="53"/>
      <c r="C22" s="54"/>
      <c r="D22" s="55"/>
      <c r="E22" s="14">
        <v>0.0</v>
      </c>
      <c r="F22" s="12"/>
      <c r="G22" s="13"/>
      <c r="H22" s="14">
        <f t="shared" si="21"/>
        <v>0</v>
      </c>
      <c r="I22" s="12"/>
      <c r="J22" s="13"/>
      <c r="K22" s="14">
        <f t="shared" si="22"/>
        <v>0</v>
      </c>
      <c r="L22" s="56"/>
      <c r="M22" s="57"/>
      <c r="N22" s="58">
        <f t="shared" si="23"/>
        <v>0</v>
      </c>
      <c r="O22" s="59"/>
      <c r="P22" s="60"/>
      <c r="Q22" s="61">
        <f t="shared" si="24"/>
        <v>0</v>
      </c>
      <c r="R22" s="59"/>
      <c r="S22" s="60"/>
      <c r="T22" s="61">
        <f t="shared" si="25"/>
        <v>0</v>
      </c>
      <c r="U22" s="59"/>
      <c r="V22" s="60"/>
      <c r="W22" s="61">
        <f t="shared" si="26"/>
        <v>0</v>
      </c>
      <c r="X22" s="59"/>
      <c r="Y22" s="60"/>
      <c r="Z22" s="61">
        <f t="shared" si="27"/>
        <v>0</v>
      </c>
      <c r="AA22" s="59"/>
      <c r="AB22" s="60"/>
      <c r="AC22" s="61">
        <f t="shared" si="28"/>
        <v>0</v>
      </c>
    </row>
    <row r="23" ht="15.75" customHeight="1">
      <c r="B23" s="53"/>
      <c r="C23" s="54"/>
      <c r="D23" s="55"/>
      <c r="E23" s="14"/>
      <c r="F23" s="12"/>
      <c r="G23" s="13"/>
      <c r="H23" s="14"/>
      <c r="I23" s="12"/>
      <c r="J23" s="13"/>
      <c r="K23" s="14"/>
      <c r="L23" s="56"/>
      <c r="M23" s="57"/>
      <c r="N23" s="58"/>
      <c r="O23" s="59"/>
      <c r="P23" s="60"/>
      <c r="Q23" s="61"/>
      <c r="R23" s="59"/>
      <c r="S23" s="60"/>
      <c r="T23" s="61"/>
      <c r="U23" s="59"/>
      <c r="V23" s="60"/>
      <c r="W23" s="61"/>
      <c r="X23" s="59"/>
      <c r="Y23" s="60"/>
      <c r="Z23" s="61"/>
      <c r="AA23" s="59"/>
      <c r="AB23" s="60"/>
      <c r="AC23" s="61"/>
    </row>
    <row r="24" ht="15.75" customHeight="1">
      <c r="A24" s="44" t="s">
        <v>56</v>
      </c>
      <c r="B24" s="54"/>
      <c r="C24" s="54"/>
      <c r="D24" s="55"/>
      <c r="E24" s="14"/>
      <c r="F24" s="12"/>
      <c r="G24" s="13"/>
      <c r="H24" s="14"/>
      <c r="I24" s="12"/>
      <c r="J24" s="13"/>
      <c r="K24" s="14"/>
      <c r="L24" s="56"/>
      <c r="M24" s="57"/>
      <c r="N24" s="58"/>
      <c r="O24" s="59"/>
      <c r="P24" s="60"/>
      <c r="Q24" s="61"/>
      <c r="R24" s="59"/>
      <c r="S24" s="60"/>
      <c r="T24" s="61"/>
      <c r="U24" s="59"/>
      <c r="V24" s="60"/>
      <c r="W24" s="61"/>
      <c r="X24" s="59"/>
      <c r="Y24" s="60"/>
      <c r="Z24" s="61"/>
      <c r="AA24" s="59"/>
      <c r="AB24" s="60"/>
      <c r="AC24" s="61"/>
    </row>
    <row r="25" ht="15.75" customHeight="1">
      <c r="A25" s="17" t="s">
        <v>57</v>
      </c>
      <c r="B25" s="63">
        <v>44440.0</v>
      </c>
      <c r="C25" s="73" t="s">
        <v>58</v>
      </c>
      <c r="D25" s="71" t="s">
        <v>59</v>
      </c>
      <c r="E25" s="14">
        <v>0.0</v>
      </c>
      <c r="F25" s="12"/>
      <c r="G25" s="13"/>
      <c r="H25" s="14">
        <f t="shared" ref="H25:H28" si="29">SUM(F25:G25)</f>
        <v>0</v>
      </c>
      <c r="I25" s="12"/>
      <c r="J25" s="13"/>
      <c r="K25" s="14">
        <f t="shared" ref="K25:K28" si="30">SUM(H25:J25)</f>
        <v>0</v>
      </c>
      <c r="L25" s="66">
        <f>'1510 Facilities in Progress'!AP11*-1</f>
        <v>384664.11</v>
      </c>
      <c r="M25" s="57"/>
      <c r="N25" s="58">
        <f t="shared" ref="N25:N28" si="31">SUM(K25:M25)</f>
        <v>384664.11</v>
      </c>
      <c r="O25" s="59"/>
      <c r="P25" s="67">
        <f>-($L25)/60*12</f>
        <v>-76932.822</v>
      </c>
      <c r="Q25" s="61">
        <f t="shared" ref="Q25:Q28" si="32">round(SUM(N25:P25),2)</f>
        <v>307731.29</v>
      </c>
      <c r="R25" s="59"/>
      <c r="S25" s="67">
        <f>-($L25)/60*12</f>
        <v>-76932.822</v>
      </c>
      <c r="T25" s="61">
        <f t="shared" ref="T25:T28" si="33">round(SUM(Q25:S25),2)</f>
        <v>230798.47</v>
      </c>
      <c r="U25" s="59"/>
      <c r="V25" s="67">
        <f>-($L25)/60*12</f>
        <v>-76932.822</v>
      </c>
      <c r="W25" s="61">
        <f t="shared" ref="W25:W28" si="34">round(SUM(T25:V25),2)</f>
        <v>153865.65</v>
      </c>
      <c r="X25" s="59"/>
      <c r="Y25" s="67">
        <f>-($L25)/60*12</f>
        <v>-76932.822</v>
      </c>
      <c r="Z25" s="61">
        <f t="shared" ref="Z25:Z28" si="35">round(SUM(W25:Y25),2)</f>
        <v>76932.83</v>
      </c>
      <c r="AA25" s="59"/>
      <c r="AB25" s="67">
        <f>-($L25)/60*12</f>
        <v>-76932.822</v>
      </c>
      <c r="AC25" s="61">
        <f t="shared" ref="AC25:AC28" si="36">round(SUM(Z25:AB25),2)</f>
        <v>0.01</v>
      </c>
    </row>
    <row r="26" ht="15.75" customHeight="1">
      <c r="A26" s="74"/>
      <c r="B26" s="75"/>
      <c r="C26" s="76"/>
      <c r="D26" s="77" t="s">
        <v>60</v>
      </c>
      <c r="E26" s="14">
        <v>0.0</v>
      </c>
      <c r="F26" s="12"/>
      <c r="G26" s="13"/>
      <c r="H26" s="14">
        <f t="shared" si="29"/>
        <v>0</v>
      </c>
      <c r="I26" s="12"/>
      <c r="J26" s="13"/>
      <c r="K26" s="14">
        <f t="shared" si="30"/>
        <v>0</v>
      </c>
      <c r="L26" s="56"/>
      <c r="M26" s="57"/>
      <c r="N26" s="58">
        <f t="shared" si="31"/>
        <v>0</v>
      </c>
      <c r="O26" s="59"/>
      <c r="P26" s="60"/>
      <c r="Q26" s="61">
        <f t="shared" si="32"/>
        <v>0</v>
      </c>
      <c r="R26" s="59"/>
      <c r="S26" s="60"/>
      <c r="T26" s="61">
        <f t="shared" si="33"/>
        <v>0</v>
      </c>
      <c r="U26" s="59"/>
      <c r="V26" s="60"/>
      <c r="W26" s="61">
        <f t="shared" si="34"/>
        <v>0</v>
      </c>
      <c r="X26" s="59"/>
      <c r="Y26" s="60"/>
      <c r="Z26" s="61">
        <f t="shared" si="35"/>
        <v>0</v>
      </c>
      <c r="AA26" s="59"/>
      <c r="AB26" s="60"/>
      <c r="AC26" s="61">
        <f t="shared" si="36"/>
        <v>0</v>
      </c>
    </row>
    <row r="27" ht="15.75" customHeight="1">
      <c r="B27" s="53"/>
      <c r="C27" s="54"/>
      <c r="D27" s="55"/>
      <c r="E27" s="14">
        <v>0.0</v>
      </c>
      <c r="F27" s="12"/>
      <c r="G27" s="13"/>
      <c r="H27" s="14">
        <f t="shared" si="29"/>
        <v>0</v>
      </c>
      <c r="I27" s="12"/>
      <c r="J27" s="13"/>
      <c r="K27" s="14">
        <f t="shared" si="30"/>
        <v>0</v>
      </c>
      <c r="L27" s="56"/>
      <c r="M27" s="57"/>
      <c r="N27" s="58">
        <f t="shared" si="31"/>
        <v>0</v>
      </c>
      <c r="O27" s="59"/>
      <c r="P27" s="60"/>
      <c r="Q27" s="61">
        <f t="shared" si="32"/>
        <v>0</v>
      </c>
      <c r="R27" s="59"/>
      <c r="S27" s="60"/>
      <c r="T27" s="61">
        <f t="shared" si="33"/>
        <v>0</v>
      </c>
      <c r="U27" s="59"/>
      <c r="V27" s="60"/>
      <c r="W27" s="61">
        <f t="shared" si="34"/>
        <v>0</v>
      </c>
      <c r="X27" s="59"/>
      <c r="Y27" s="60"/>
      <c r="Z27" s="61">
        <f t="shared" si="35"/>
        <v>0</v>
      </c>
      <c r="AA27" s="59"/>
      <c r="AB27" s="60"/>
      <c r="AC27" s="61">
        <f t="shared" si="36"/>
        <v>0</v>
      </c>
    </row>
    <row r="28" ht="15.75" customHeight="1">
      <c r="B28" s="54"/>
      <c r="C28" s="54"/>
      <c r="D28" s="55"/>
      <c r="E28" s="14">
        <v>0.0</v>
      </c>
      <c r="F28" s="12"/>
      <c r="G28" s="13"/>
      <c r="H28" s="14">
        <f t="shared" si="29"/>
        <v>0</v>
      </c>
      <c r="I28" s="12"/>
      <c r="J28" s="13"/>
      <c r="K28" s="14">
        <f t="shared" si="30"/>
        <v>0</v>
      </c>
      <c r="L28" s="56"/>
      <c r="M28" s="57"/>
      <c r="N28" s="58">
        <f t="shared" si="31"/>
        <v>0</v>
      </c>
      <c r="O28" s="59"/>
      <c r="P28" s="60"/>
      <c r="Q28" s="61">
        <f t="shared" si="32"/>
        <v>0</v>
      </c>
      <c r="R28" s="59"/>
      <c r="S28" s="60"/>
      <c r="T28" s="61">
        <f t="shared" si="33"/>
        <v>0</v>
      </c>
      <c r="U28" s="59"/>
      <c r="V28" s="60"/>
      <c r="W28" s="61">
        <f t="shared" si="34"/>
        <v>0</v>
      </c>
      <c r="X28" s="59"/>
      <c r="Y28" s="60"/>
      <c r="Z28" s="61">
        <f t="shared" si="35"/>
        <v>0</v>
      </c>
      <c r="AA28" s="59"/>
      <c r="AB28" s="60"/>
      <c r="AC28" s="61">
        <f t="shared" si="36"/>
        <v>0</v>
      </c>
    </row>
    <row r="29" ht="15.75" customHeight="1">
      <c r="A29" s="44"/>
      <c r="B29" s="54"/>
      <c r="C29" s="54"/>
      <c r="D29" s="55"/>
      <c r="E29" s="14"/>
      <c r="F29" s="12"/>
      <c r="G29" s="13"/>
      <c r="H29" s="14"/>
      <c r="I29" s="12"/>
      <c r="J29" s="13"/>
      <c r="K29" s="14"/>
      <c r="L29" s="56"/>
      <c r="M29" s="57"/>
      <c r="N29" s="58"/>
      <c r="O29" s="59"/>
      <c r="P29" s="60"/>
      <c r="Q29" s="61"/>
      <c r="R29" s="59"/>
      <c r="S29" s="60"/>
      <c r="T29" s="61"/>
      <c r="U29" s="59"/>
      <c r="V29" s="60"/>
      <c r="W29" s="61"/>
      <c r="X29" s="59"/>
      <c r="Y29" s="60"/>
      <c r="Z29" s="61"/>
      <c r="AA29" s="59"/>
      <c r="AB29" s="60"/>
      <c r="AC29" s="61"/>
    </row>
    <row r="30" ht="15.75" customHeight="1">
      <c r="A30" s="72" t="s">
        <v>61</v>
      </c>
      <c r="B30" s="54"/>
      <c r="C30" s="54"/>
      <c r="D30" s="55"/>
      <c r="E30" s="14"/>
      <c r="F30" s="12"/>
      <c r="G30" s="13"/>
      <c r="H30" s="14"/>
      <c r="I30" s="12"/>
      <c r="J30" s="13"/>
      <c r="K30" s="14"/>
      <c r="L30" s="56"/>
      <c r="M30" s="57"/>
      <c r="N30" s="58"/>
      <c r="O30" s="59"/>
      <c r="P30" s="60"/>
      <c r="Q30" s="61"/>
      <c r="R30" s="59"/>
      <c r="S30" s="60"/>
      <c r="T30" s="61"/>
      <c r="U30" s="59"/>
      <c r="V30" s="60"/>
      <c r="W30" s="61"/>
      <c r="X30" s="59"/>
      <c r="Y30" s="60"/>
      <c r="Z30" s="61"/>
      <c r="AA30" s="59"/>
      <c r="AB30" s="60"/>
      <c r="AC30" s="61"/>
    </row>
    <row r="31" ht="15.75" customHeight="1">
      <c r="A31" s="11" t="s">
        <v>62</v>
      </c>
      <c r="B31" s="63">
        <v>44440.0</v>
      </c>
      <c r="C31" s="70" t="s">
        <v>63</v>
      </c>
      <c r="D31" s="71" t="s">
        <v>64</v>
      </c>
      <c r="E31" s="14">
        <v>0.0</v>
      </c>
      <c r="F31" s="15"/>
      <c r="G31" s="13"/>
      <c r="H31" s="14">
        <f t="shared" ref="H31:H34" si="37">SUM(F31:G31)</f>
        <v>0</v>
      </c>
      <c r="I31" s="12"/>
      <c r="J31" s="57"/>
      <c r="K31" s="14">
        <f t="shared" ref="K31:K34" si="38">SUM(H31:J31)</f>
        <v>0</v>
      </c>
      <c r="L31" s="66">
        <v>10362.6</v>
      </c>
      <c r="M31" s="57"/>
      <c r="N31" s="58">
        <f t="shared" ref="N31:N34" si="39">SUM(K31:M31)</f>
        <v>10362.6</v>
      </c>
      <c r="O31" s="59"/>
      <c r="P31" s="67">
        <f t="shared" ref="P31:P32" si="40">-($L31)/120*12</f>
        <v>-1036.26</v>
      </c>
      <c r="Q31" s="61">
        <f t="shared" ref="Q31:Q34" si="41">round(SUM(N31:P31),2)</f>
        <v>9326.34</v>
      </c>
      <c r="R31" s="59"/>
      <c r="S31" s="67">
        <f t="shared" ref="S31:S32" si="42">-($L31)/120*12</f>
        <v>-1036.26</v>
      </c>
      <c r="T31" s="61">
        <f t="shared" ref="T31:T34" si="43">round(SUM(Q31:S31),2)</f>
        <v>8290.08</v>
      </c>
      <c r="U31" s="59"/>
      <c r="V31" s="67">
        <f t="shared" ref="V31:V32" si="44">-($L31)/120*12</f>
        <v>-1036.26</v>
      </c>
      <c r="W31" s="61">
        <f t="shared" ref="W31:W34" si="45">round(SUM(T31:V31),2)</f>
        <v>7253.82</v>
      </c>
      <c r="X31" s="59"/>
      <c r="Y31" s="67">
        <f t="shared" ref="Y31:Y32" si="46">-($L31)/120*12</f>
        <v>-1036.26</v>
      </c>
      <c r="Z31" s="61">
        <f t="shared" ref="Z31:Z34" si="47">round(SUM(W31:Y31),2)</f>
        <v>6217.56</v>
      </c>
      <c r="AA31" s="59"/>
      <c r="AB31" s="67">
        <f t="shared" ref="AB31:AB32" si="48">-($L31)/120*12</f>
        <v>-1036.26</v>
      </c>
      <c r="AC31" s="61">
        <f t="shared" ref="AC31:AC34" si="49">round(SUM(Z31:AB31),2)</f>
        <v>5181.3</v>
      </c>
    </row>
    <row r="32" ht="15.75" customHeight="1">
      <c r="A32" s="11" t="s">
        <v>65</v>
      </c>
      <c r="B32" s="63">
        <v>44440.0</v>
      </c>
      <c r="C32" s="70" t="s">
        <v>63</v>
      </c>
      <c r="D32" s="71" t="s">
        <v>64</v>
      </c>
      <c r="E32" s="14">
        <v>0.0</v>
      </c>
      <c r="F32" s="12"/>
      <c r="G32" s="13"/>
      <c r="H32" s="14">
        <f t="shared" si="37"/>
        <v>0</v>
      </c>
      <c r="I32" s="12"/>
      <c r="J32" s="13"/>
      <c r="K32" s="14">
        <f t="shared" si="38"/>
        <v>0</v>
      </c>
      <c r="L32" s="66">
        <v>58475.82</v>
      </c>
      <c r="M32" s="57"/>
      <c r="N32" s="58">
        <f t="shared" si="39"/>
        <v>58475.82</v>
      </c>
      <c r="O32" s="59"/>
      <c r="P32" s="67">
        <f t="shared" si="40"/>
        <v>-5847.582</v>
      </c>
      <c r="Q32" s="61">
        <f t="shared" si="41"/>
        <v>52628.24</v>
      </c>
      <c r="R32" s="59"/>
      <c r="S32" s="67">
        <f t="shared" si="42"/>
        <v>-5847.582</v>
      </c>
      <c r="T32" s="61">
        <f t="shared" si="43"/>
        <v>46780.66</v>
      </c>
      <c r="U32" s="59"/>
      <c r="V32" s="67">
        <f t="shared" si="44"/>
        <v>-5847.582</v>
      </c>
      <c r="W32" s="61">
        <f t="shared" si="45"/>
        <v>40933.08</v>
      </c>
      <c r="X32" s="59"/>
      <c r="Y32" s="67">
        <f t="shared" si="46"/>
        <v>-5847.582</v>
      </c>
      <c r="Z32" s="61">
        <f t="shared" si="47"/>
        <v>35085.5</v>
      </c>
      <c r="AA32" s="59"/>
      <c r="AB32" s="67">
        <f t="shared" si="48"/>
        <v>-5847.582</v>
      </c>
      <c r="AC32" s="61">
        <f t="shared" si="49"/>
        <v>29237.92</v>
      </c>
    </row>
    <row r="33" ht="15.75" customHeight="1">
      <c r="B33" s="53"/>
      <c r="C33" s="54"/>
      <c r="D33" s="55"/>
      <c r="E33" s="14">
        <v>0.0</v>
      </c>
      <c r="F33" s="12"/>
      <c r="G33" s="13"/>
      <c r="H33" s="14">
        <f t="shared" si="37"/>
        <v>0</v>
      </c>
      <c r="I33" s="12"/>
      <c r="J33" s="13"/>
      <c r="K33" s="14">
        <f t="shared" si="38"/>
        <v>0</v>
      </c>
      <c r="L33" s="56"/>
      <c r="M33" s="57"/>
      <c r="N33" s="58">
        <f t="shared" si="39"/>
        <v>0</v>
      </c>
      <c r="O33" s="59"/>
      <c r="P33" s="60"/>
      <c r="Q33" s="61">
        <f t="shared" si="41"/>
        <v>0</v>
      </c>
      <c r="R33" s="59"/>
      <c r="S33" s="60"/>
      <c r="T33" s="61">
        <f t="shared" si="43"/>
        <v>0</v>
      </c>
      <c r="U33" s="59"/>
      <c r="V33" s="60"/>
      <c r="W33" s="61">
        <f t="shared" si="45"/>
        <v>0</v>
      </c>
      <c r="X33" s="59"/>
      <c r="Y33" s="60"/>
      <c r="Z33" s="61">
        <f t="shared" si="47"/>
        <v>0</v>
      </c>
      <c r="AA33" s="59"/>
      <c r="AB33" s="60"/>
      <c r="AC33" s="61">
        <f t="shared" si="49"/>
        <v>0</v>
      </c>
    </row>
    <row r="34" ht="15.75" customHeight="1">
      <c r="B34" s="54"/>
      <c r="C34" s="54"/>
      <c r="D34" s="55"/>
      <c r="E34" s="14">
        <v>0.0</v>
      </c>
      <c r="F34" s="12"/>
      <c r="G34" s="13"/>
      <c r="H34" s="14">
        <f t="shared" si="37"/>
        <v>0</v>
      </c>
      <c r="I34" s="12"/>
      <c r="J34" s="13"/>
      <c r="K34" s="14">
        <f t="shared" si="38"/>
        <v>0</v>
      </c>
      <c r="L34" s="56"/>
      <c r="M34" s="57"/>
      <c r="N34" s="58">
        <f t="shared" si="39"/>
        <v>0</v>
      </c>
      <c r="O34" s="59"/>
      <c r="P34" s="60"/>
      <c r="Q34" s="61">
        <f t="shared" si="41"/>
        <v>0</v>
      </c>
      <c r="R34" s="59"/>
      <c r="S34" s="60"/>
      <c r="T34" s="61">
        <f t="shared" si="43"/>
        <v>0</v>
      </c>
      <c r="U34" s="59"/>
      <c r="V34" s="60"/>
      <c r="W34" s="61">
        <f t="shared" si="45"/>
        <v>0</v>
      </c>
      <c r="X34" s="59"/>
      <c r="Y34" s="60"/>
      <c r="Z34" s="61">
        <f t="shared" si="47"/>
        <v>0</v>
      </c>
      <c r="AA34" s="59"/>
      <c r="AB34" s="60"/>
      <c r="AC34" s="61">
        <f t="shared" si="49"/>
        <v>0</v>
      </c>
    </row>
    <row r="35" ht="15.75" customHeight="1">
      <c r="B35" s="54"/>
      <c r="C35" s="54"/>
      <c r="D35" s="55"/>
      <c r="E35" s="14"/>
      <c r="F35" s="12"/>
      <c r="G35" s="13"/>
      <c r="H35" s="14"/>
      <c r="I35" s="12"/>
      <c r="J35" s="13"/>
      <c r="K35" s="14"/>
      <c r="L35" s="56"/>
      <c r="M35" s="57"/>
      <c r="N35" s="58"/>
      <c r="O35" s="59"/>
      <c r="P35" s="60"/>
      <c r="Q35" s="61"/>
      <c r="R35" s="59"/>
      <c r="S35" s="60"/>
      <c r="T35" s="61"/>
      <c r="U35" s="59"/>
      <c r="V35" s="60"/>
      <c r="W35" s="61"/>
      <c r="X35" s="59"/>
      <c r="Y35" s="60"/>
      <c r="Z35" s="61"/>
      <c r="AA35" s="59"/>
      <c r="AB35" s="60"/>
      <c r="AC35" s="61"/>
    </row>
    <row r="36" ht="15.75" customHeight="1">
      <c r="A36" s="17" t="s">
        <v>12</v>
      </c>
      <c r="B36" s="54"/>
      <c r="C36" s="54"/>
      <c r="D36" s="55"/>
      <c r="E36" s="20">
        <f t="shared" ref="E36:AC36" si="50">SUM(E7:E34)</f>
        <v>0</v>
      </c>
      <c r="F36" s="78">
        <f t="shared" si="50"/>
        <v>0</v>
      </c>
      <c r="G36" s="79">
        <f t="shared" si="50"/>
        <v>0</v>
      </c>
      <c r="H36" s="20">
        <f t="shared" si="50"/>
        <v>0</v>
      </c>
      <c r="I36" s="78">
        <f t="shared" si="50"/>
        <v>0</v>
      </c>
      <c r="J36" s="79">
        <f t="shared" si="50"/>
        <v>0</v>
      </c>
      <c r="K36" s="20">
        <f t="shared" si="50"/>
        <v>0</v>
      </c>
      <c r="L36" s="80">
        <f t="shared" si="50"/>
        <v>494735.53</v>
      </c>
      <c r="M36" s="81">
        <f t="shared" si="50"/>
        <v>0</v>
      </c>
      <c r="N36" s="82">
        <f t="shared" si="50"/>
        <v>494735.53</v>
      </c>
      <c r="O36" s="83">
        <f t="shared" si="50"/>
        <v>0</v>
      </c>
      <c r="P36" s="84">
        <f t="shared" si="50"/>
        <v>-92730.7915</v>
      </c>
      <c r="Q36" s="85">
        <f t="shared" si="50"/>
        <v>402004.75</v>
      </c>
      <c r="R36" s="83">
        <f t="shared" si="50"/>
        <v>0</v>
      </c>
      <c r="S36" s="84">
        <f t="shared" si="50"/>
        <v>-92730.7915</v>
      </c>
      <c r="T36" s="85">
        <f t="shared" si="50"/>
        <v>309273.97</v>
      </c>
      <c r="U36" s="83">
        <f t="shared" si="50"/>
        <v>0</v>
      </c>
      <c r="V36" s="84">
        <f t="shared" si="50"/>
        <v>-92730.7915</v>
      </c>
      <c r="W36" s="85">
        <f t="shared" si="50"/>
        <v>216543.19</v>
      </c>
      <c r="X36" s="83">
        <f t="shared" si="50"/>
        <v>0</v>
      </c>
      <c r="Y36" s="84">
        <f t="shared" si="50"/>
        <v>-92730.8115</v>
      </c>
      <c r="Z36" s="85">
        <f t="shared" si="50"/>
        <v>123812.38</v>
      </c>
      <c r="AA36" s="83">
        <f t="shared" si="50"/>
        <v>0</v>
      </c>
      <c r="AB36" s="84">
        <f t="shared" si="50"/>
        <v>-83816.664</v>
      </c>
      <c r="AC36" s="85">
        <f t="shared" si="50"/>
        <v>39995.72</v>
      </c>
    </row>
    <row r="37" ht="15.75" customHeight="1">
      <c r="A37" s="17" t="s">
        <v>66</v>
      </c>
      <c r="B37" s="54"/>
      <c r="C37" s="54"/>
      <c r="D37" s="55"/>
      <c r="E37" s="14">
        <v>0.0</v>
      </c>
      <c r="F37" s="13"/>
      <c r="G37" s="13"/>
      <c r="H37" s="21">
        <v>0.0</v>
      </c>
      <c r="I37" s="13"/>
      <c r="J37" s="13"/>
      <c r="K37" s="21">
        <v>0.0</v>
      </c>
      <c r="L37" s="57"/>
      <c r="M37" s="57"/>
      <c r="N37" s="86">
        <v>494735.53</v>
      </c>
      <c r="O37" s="60"/>
      <c r="P37" s="60"/>
      <c r="Q37" s="61">
        <v>0.0</v>
      </c>
      <c r="R37" s="60"/>
      <c r="S37" s="60"/>
      <c r="T37" s="61">
        <v>0.0</v>
      </c>
      <c r="U37" s="60"/>
      <c r="V37" s="60"/>
      <c r="W37" s="61">
        <v>0.0</v>
      </c>
      <c r="X37" s="60"/>
      <c r="Y37" s="60"/>
      <c r="Z37" s="61">
        <v>0.0</v>
      </c>
      <c r="AA37" s="60"/>
      <c r="AB37" s="60"/>
      <c r="AC37" s="61">
        <v>0.0</v>
      </c>
    </row>
    <row r="38" ht="15.75" customHeight="1">
      <c r="A38" s="17" t="s">
        <v>14</v>
      </c>
      <c r="B38" s="54"/>
      <c r="C38" s="54"/>
      <c r="D38" s="55"/>
      <c r="E38" s="14">
        <f>E36-E37</f>
        <v>0</v>
      </c>
      <c r="F38" s="13"/>
      <c r="G38" s="13"/>
      <c r="H38" s="14">
        <f>ROUND(H36-H37,2)</f>
        <v>0</v>
      </c>
      <c r="I38" s="13"/>
      <c r="J38" s="13"/>
      <c r="K38" s="14">
        <f>ROUND(K36-K37,2)</f>
        <v>0</v>
      </c>
      <c r="L38" s="57"/>
      <c r="M38" s="57"/>
      <c r="N38" s="58">
        <f>ROUND(N36-N37,2)</f>
        <v>0</v>
      </c>
      <c r="O38" s="60"/>
      <c r="P38" s="60"/>
      <c r="Q38" s="61">
        <f>ROUND(Q36-Q37,2)</f>
        <v>402004.75</v>
      </c>
      <c r="R38" s="60"/>
      <c r="S38" s="60"/>
      <c r="T38" s="61">
        <f>ROUND(T36-T37,2)</f>
        <v>309273.97</v>
      </c>
      <c r="U38" s="60"/>
      <c r="V38" s="60"/>
      <c r="W38" s="61">
        <f>ROUND(W36-W37,2)</f>
        <v>216543.19</v>
      </c>
      <c r="X38" s="60"/>
      <c r="Y38" s="60"/>
      <c r="Z38" s="61">
        <f>ROUND(Z36-Z37,2)</f>
        <v>123812.38</v>
      </c>
      <c r="AA38" s="60"/>
      <c r="AB38" s="60"/>
      <c r="AC38" s="61">
        <f>ROUND(AC36-AC37,2)</f>
        <v>39995.72</v>
      </c>
    </row>
    <row r="39" ht="15.75" customHeight="1">
      <c r="B39" s="54"/>
      <c r="C39" s="54"/>
      <c r="D39" s="87"/>
      <c r="F39" s="13"/>
      <c r="G39" s="13"/>
      <c r="H39" s="13"/>
      <c r="I39" s="13"/>
      <c r="J39" s="13"/>
      <c r="K39" s="13"/>
      <c r="L39" s="57"/>
      <c r="M39" s="57"/>
      <c r="N39" s="57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ht="15.75" customHeight="1">
      <c r="B40" s="54"/>
      <c r="C40" s="54"/>
      <c r="D40" s="87"/>
      <c r="F40" s="13"/>
      <c r="G40" s="13"/>
      <c r="H40" s="13"/>
      <c r="I40" s="13"/>
      <c r="J40" s="13"/>
      <c r="K40" s="13"/>
      <c r="L40" s="57"/>
      <c r="M40" s="57"/>
      <c r="N40" s="57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ht="15.75" customHeight="1">
      <c r="B41" s="54"/>
      <c r="C41" s="54"/>
      <c r="D41" s="87"/>
      <c r="F41" s="13"/>
      <c r="G41" s="13"/>
      <c r="H41" s="13"/>
      <c r="I41" s="13"/>
      <c r="J41" s="13"/>
      <c r="K41" s="13"/>
      <c r="L41" s="57"/>
      <c r="M41" s="57"/>
      <c r="N41" s="57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ht="15.75" customHeight="1">
      <c r="B42" s="54"/>
      <c r="C42" s="54"/>
      <c r="D42" s="87"/>
      <c r="L42" s="26"/>
      <c r="M42" s="26"/>
      <c r="N42" s="26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ht="15.75" customHeight="1">
      <c r="B43" s="54"/>
      <c r="C43" s="54"/>
      <c r="D43" s="87"/>
      <c r="L43" s="26"/>
      <c r="M43" s="26"/>
      <c r="N43" s="26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ht="15.75" customHeight="1">
      <c r="B44" s="54"/>
      <c r="C44" s="54"/>
      <c r="D44" s="87"/>
      <c r="L44" s="26"/>
      <c r="M44" s="26"/>
      <c r="N44" s="26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ht="15.75" customHeight="1">
      <c r="B45" s="54"/>
      <c r="C45" s="54"/>
      <c r="D45" s="87"/>
      <c r="L45" s="26"/>
      <c r="M45" s="26"/>
      <c r="N45" s="26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ht="15.75" customHeight="1">
      <c r="B46" s="54"/>
      <c r="C46" s="54"/>
      <c r="D46" s="87"/>
      <c r="L46" s="26"/>
      <c r="M46" s="26"/>
      <c r="N46" s="26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ht="15.75" customHeight="1">
      <c r="B47" s="54"/>
      <c r="C47" s="54"/>
      <c r="D47" s="87"/>
      <c r="L47" s="26"/>
      <c r="M47" s="26"/>
      <c r="N47" s="26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ht="15.75" customHeight="1">
      <c r="B48" s="54"/>
      <c r="C48" s="54"/>
      <c r="D48" s="87"/>
      <c r="L48" s="26"/>
      <c r="M48" s="26"/>
      <c r="N48" s="26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ht="15.75" customHeight="1">
      <c r="B49" s="54"/>
      <c r="C49" s="54"/>
      <c r="D49" s="87"/>
      <c r="L49" s="26"/>
      <c r="M49" s="26"/>
      <c r="N49" s="26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ht="15.75" customHeight="1">
      <c r="B50" s="54"/>
      <c r="C50" s="54"/>
      <c r="D50" s="87"/>
      <c r="L50" s="26"/>
      <c r="M50" s="26"/>
      <c r="N50" s="26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ht="15.75" customHeight="1">
      <c r="B51" s="54"/>
      <c r="C51" s="54"/>
      <c r="D51" s="87"/>
      <c r="L51" s="26"/>
      <c r="M51" s="26"/>
      <c r="N51" s="26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ht="15.75" customHeight="1">
      <c r="B52" s="54"/>
      <c r="C52" s="54"/>
      <c r="D52" s="87"/>
      <c r="L52" s="26"/>
      <c r="M52" s="26"/>
      <c r="N52" s="26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ht="15.75" customHeight="1">
      <c r="B53" s="54"/>
      <c r="C53" s="54"/>
      <c r="D53" s="87"/>
      <c r="L53" s="26"/>
      <c r="M53" s="26"/>
      <c r="N53" s="26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ht="15.75" customHeight="1">
      <c r="B54" s="54"/>
      <c r="C54" s="54"/>
      <c r="D54" s="87"/>
      <c r="L54" s="26"/>
      <c r="M54" s="26"/>
      <c r="N54" s="26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ht="15.75" customHeight="1">
      <c r="B55" s="54"/>
      <c r="C55" s="54"/>
      <c r="D55" s="87"/>
      <c r="L55" s="26"/>
      <c r="M55" s="26"/>
      <c r="N55" s="26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ht="15.75" customHeight="1">
      <c r="B56" s="54"/>
      <c r="C56" s="54"/>
      <c r="D56" s="87"/>
      <c r="L56" s="26"/>
      <c r="M56" s="26"/>
      <c r="N56" s="26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ht="15.75" customHeight="1">
      <c r="B57" s="54"/>
      <c r="C57" s="54"/>
      <c r="D57" s="87"/>
      <c r="L57" s="26"/>
      <c r="M57" s="26"/>
      <c r="N57" s="26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ht="15.75" customHeight="1">
      <c r="B58" s="54"/>
      <c r="C58" s="54"/>
      <c r="D58" s="87"/>
      <c r="L58" s="26"/>
      <c r="M58" s="26"/>
      <c r="N58" s="26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ht="15.75" customHeight="1">
      <c r="B59" s="54"/>
      <c r="C59" s="54"/>
      <c r="D59" s="87"/>
      <c r="L59" s="26"/>
      <c r="M59" s="26"/>
      <c r="N59" s="26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ht="15.75" customHeight="1">
      <c r="B60" s="54"/>
      <c r="C60" s="54"/>
      <c r="D60" s="87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ht="15.75" customHeight="1">
      <c r="B61" s="54"/>
      <c r="C61" s="54"/>
      <c r="D61" s="87"/>
      <c r="L61" s="26"/>
      <c r="M61" s="26"/>
      <c r="N61" s="26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ht="15.75" customHeight="1">
      <c r="B62" s="54"/>
      <c r="C62" s="54"/>
      <c r="D62" s="87"/>
      <c r="L62" s="26"/>
      <c r="M62" s="26"/>
      <c r="N62" s="26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ht="15.75" customHeight="1">
      <c r="B63" s="54"/>
      <c r="C63" s="54"/>
      <c r="D63" s="87"/>
      <c r="L63" s="26"/>
      <c r="M63" s="26"/>
      <c r="N63" s="26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ht="15.75" customHeight="1">
      <c r="B64" s="54"/>
      <c r="C64" s="54"/>
      <c r="D64" s="87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ht="15.75" customHeight="1">
      <c r="B65" s="54"/>
      <c r="C65" s="54"/>
      <c r="D65" s="87"/>
      <c r="L65" s="26"/>
      <c r="M65" s="26"/>
      <c r="N65" s="26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ht="15.75" customHeight="1">
      <c r="B66" s="54"/>
      <c r="C66" s="54"/>
      <c r="D66" s="87"/>
      <c r="L66" s="26"/>
      <c r="M66" s="26"/>
      <c r="N66" s="26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ht="15.75" customHeight="1">
      <c r="B67" s="54"/>
      <c r="C67" s="54"/>
      <c r="D67" s="87"/>
      <c r="L67" s="26"/>
      <c r="M67" s="26"/>
      <c r="N67" s="26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ht="15.75" customHeight="1">
      <c r="B68" s="54"/>
      <c r="C68" s="54"/>
      <c r="D68" s="87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ht="15.75" customHeight="1">
      <c r="B69" s="54"/>
      <c r="C69" s="54"/>
      <c r="D69" s="87"/>
      <c r="L69" s="26"/>
      <c r="M69" s="26"/>
      <c r="N69" s="26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ht="15.75" customHeight="1">
      <c r="B70" s="54"/>
      <c r="C70" s="54"/>
      <c r="D70" s="87"/>
      <c r="L70" s="26"/>
      <c r="M70" s="26"/>
      <c r="N70" s="26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ht="15.75" customHeight="1">
      <c r="B71" s="54"/>
      <c r="C71" s="54"/>
      <c r="D71" s="87"/>
      <c r="L71" s="26"/>
      <c r="M71" s="26"/>
      <c r="N71" s="26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ht="15.75" customHeight="1">
      <c r="B72" s="54"/>
      <c r="C72" s="54"/>
      <c r="D72" s="87"/>
      <c r="L72" s="26"/>
      <c r="M72" s="26"/>
      <c r="N72" s="26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ht="15.75" customHeight="1">
      <c r="B73" s="54"/>
      <c r="C73" s="54"/>
      <c r="D73" s="87"/>
      <c r="L73" s="26"/>
      <c r="M73" s="26"/>
      <c r="N73" s="26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ht="15.75" customHeight="1">
      <c r="B74" s="54"/>
      <c r="C74" s="54"/>
      <c r="D74" s="87"/>
      <c r="L74" s="26"/>
      <c r="M74" s="26"/>
      <c r="N74" s="26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ht="15.75" customHeight="1">
      <c r="B75" s="54"/>
      <c r="C75" s="54"/>
      <c r="D75" s="87"/>
      <c r="L75" s="26"/>
      <c r="M75" s="26"/>
      <c r="N75" s="26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ht="15.75" customHeight="1">
      <c r="B76" s="54"/>
      <c r="C76" s="54"/>
      <c r="D76" s="87"/>
      <c r="L76" s="26"/>
      <c r="M76" s="26"/>
      <c r="N76" s="26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ht="15.75" customHeight="1">
      <c r="B77" s="54"/>
      <c r="C77" s="54"/>
      <c r="D77" s="87"/>
      <c r="L77" s="26"/>
      <c r="M77" s="26"/>
      <c r="N77" s="26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ht="15.75" customHeight="1">
      <c r="B78" s="54"/>
      <c r="C78" s="54"/>
      <c r="D78" s="87"/>
      <c r="L78" s="26"/>
      <c r="M78" s="26"/>
      <c r="N78" s="26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ht="15.75" customHeight="1">
      <c r="B79" s="54"/>
      <c r="C79" s="54"/>
      <c r="D79" s="87"/>
      <c r="L79" s="26"/>
      <c r="M79" s="26"/>
      <c r="N79" s="26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ht="15.75" customHeight="1">
      <c r="B80" s="54"/>
      <c r="C80" s="54"/>
      <c r="D80" s="87"/>
      <c r="L80" s="26"/>
      <c r="M80" s="26"/>
      <c r="N80" s="26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ht="15.75" customHeight="1">
      <c r="B81" s="54"/>
      <c r="C81" s="54"/>
      <c r="D81" s="87"/>
      <c r="L81" s="26"/>
      <c r="M81" s="26"/>
      <c r="N81" s="26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ht="15.75" customHeight="1">
      <c r="B82" s="54"/>
      <c r="C82" s="54"/>
      <c r="D82" s="87"/>
      <c r="L82" s="26"/>
      <c r="M82" s="26"/>
      <c r="N82" s="26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ht="15.75" customHeight="1">
      <c r="B83" s="54"/>
      <c r="C83" s="54"/>
      <c r="D83" s="87"/>
      <c r="L83" s="26"/>
      <c r="M83" s="26"/>
      <c r="N83" s="26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ht="15.75" customHeight="1">
      <c r="B84" s="54"/>
      <c r="C84" s="54"/>
      <c r="D84" s="87"/>
      <c r="L84" s="26"/>
      <c r="M84" s="26"/>
      <c r="N84" s="26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ht="15.75" customHeight="1">
      <c r="B85" s="54"/>
      <c r="C85" s="54"/>
      <c r="D85" s="87"/>
      <c r="L85" s="26"/>
      <c r="M85" s="26"/>
      <c r="N85" s="26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ht="15.75" customHeight="1">
      <c r="B86" s="54"/>
      <c r="C86" s="54"/>
      <c r="D86" s="87"/>
      <c r="L86" s="26"/>
      <c r="M86" s="26"/>
      <c r="N86" s="26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ht="15.75" customHeight="1">
      <c r="B87" s="54"/>
      <c r="C87" s="54"/>
      <c r="D87" s="87"/>
      <c r="L87" s="26"/>
      <c r="M87" s="26"/>
      <c r="N87" s="26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ht="15.75" customHeight="1">
      <c r="B88" s="54"/>
      <c r="C88" s="54"/>
      <c r="D88" s="87"/>
      <c r="L88" s="26"/>
      <c r="M88" s="26"/>
      <c r="N88" s="26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ht="15.75" customHeight="1">
      <c r="B89" s="54"/>
      <c r="C89" s="54"/>
      <c r="D89" s="87"/>
      <c r="L89" s="26"/>
      <c r="M89" s="26"/>
      <c r="N89" s="26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ht="15.75" customHeight="1">
      <c r="B90" s="54"/>
      <c r="C90" s="54"/>
      <c r="D90" s="87"/>
      <c r="L90" s="26"/>
      <c r="M90" s="26"/>
      <c r="N90" s="26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ht="15.75" customHeight="1">
      <c r="B91" s="54"/>
      <c r="C91" s="54"/>
      <c r="D91" s="87"/>
      <c r="L91" s="26"/>
      <c r="M91" s="26"/>
      <c r="N91" s="26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ht="15.75" customHeight="1">
      <c r="B92" s="54"/>
      <c r="C92" s="54"/>
      <c r="D92" s="87"/>
      <c r="L92" s="26"/>
      <c r="M92" s="26"/>
      <c r="N92" s="26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ht="15.75" customHeight="1">
      <c r="B93" s="54"/>
      <c r="C93" s="54"/>
      <c r="D93" s="87"/>
      <c r="L93" s="26"/>
      <c r="M93" s="26"/>
      <c r="N93" s="26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ht="15.75" customHeight="1">
      <c r="B94" s="54"/>
      <c r="C94" s="54"/>
      <c r="D94" s="87"/>
      <c r="L94" s="26"/>
      <c r="M94" s="26"/>
      <c r="N94" s="26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ht="15.75" customHeight="1">
      <c r="B95" s="54"/>
      <c r="C95" s="54"/>
      <c r="D95" s="87"/>
      <c r="L95" s="26"/>
      <c r="M95" s="26"/>
      <c r="N95" s="26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ht="15.75" customHeight="1">
      <c r="B96" s="54"/>
      <c r="C96" s="54"/>
      <c r="D96" s="87"/>
      <c r="L96" s="26"/>
      <c r="M96" s="26"/>
      <c r="N96" s="26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ht="15.75" customHeight="1">
      <c r="B97" s="54"/>
      <c r="C97" s="54"/>
      <c r="D97" s="87"/>
      <c r="L97" s="26"/>
      <c r="M97" s="26"/>
      <c r="N97" s="26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ht="15.75" customHeight="1">
      <c r="B98" s="54"/>
      <c r="C98" s="54"/>
      <c r="D98" s="87"/>
      <c r="L98" s="26"/>
      <c r="M98" s="26"/>
      <c r="N98" s="26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ht="15.75" customHeight="1">
      <c r="B99" s="54"/>
      <c r="C99" s="54"/>
      <c r="D99" s="87"/>
      <c r="L99" s="26"/>
      <c r="M99" s="26"/>
      <c r="N99" s="26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ht="15.75" customHeight="1">
      <c r="B100" s="54"/>
      <c r="C100" s="54"/>
      <c r="D100" s="87"/>
      <c r="L100" s="26"/>
      <c r="M100" s="26"/>
      <c r="N100" s="26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ht="15.75" customHeight="1">
      <c r="B101" s="54"/>
      <c r="C101" s="54"/>
      <c r="D101" s="87"/>
      <c r="L101" s="26"/>
      <c r="M101" s="26"/>
      <c r="N101" s="26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ht="15.75" customHeight="1">
      <c r="B102" s="54"/>
      <c r="C102" s="54"/>
      <c r="D102" s="87"/>
      <c r="L102" s="26"/>
      <c r="M102" s="26"/>
      <c r="N102" s="26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ht="15.75" customHeight="1">
      <c r="B103" s="54"/>
      <c r="C103" s="54"/>
      <c r="D103" s="87"/>
      <c r="L103" s="26"/>
      <c r="M103" s="26"/>
      <c r="N103" s="26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ht="15.75" customHeight="1">
      <c r="B104" s="54"/>
      <c r="C104" s="54"/>
      <c r="D104" s="87"/>
      <c r="L104" s="26"/>
      <c r="M104" s="26"/>
      <c r="N104" s="26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ht="15.75" customHeight="1">
      <c r="B105" s="54"/>
      <c r="C105" s="54"/>
      <c r="D105" s="87"/>
      <c r="L105" s="26"/>
      <c r="M105" s="26"/>
      <c r="N105" s="26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ht="15.75" customHeight="1">
      <c r="B106" s="54"/>
      <c r="C106" s="54"/>
      <c r="D106" s="87"/>
      <c r="L106" s="26"/>
      <c r="M106" s="26"/>
      <c r="N106" s="26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ht="15.75" customHeight="1">
      <c r="B107" s="54"/>
      <c r="C107" s="54"/>
      <c r="D107" s="87"/>
      <c r="L107" s="26"/>
      <c r="M107" s="26"/>
      <c r="N107" s="26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ht="15.75" customHeight="1">
      <c r="B108" s="54"/>
      <c r="C108" s="54"/>
      <c r="D108" s="87"/>
      <c r="L108" s="26"/>
      <c r="M108" s="26"/>
      <c r="N108" s="26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ht="15.75" customHeight="1">
      <c r="B109" s="54"/>
      <c r="C109" s="54"/>
      <c r="D109" s="87"/>
      <c r="L109" s="26"/>
      <c r="M109" s="26"/>
      <c r="N109" s="26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ht="15.75" customHeight="1">
      <c r="B110" s="54"/>
      <c r="C110" s="54"/>
      <c r="D110" s="87"/>
      <c r="L110" s="26"/>
      <c r="M110" s="26"/>
      <c r="N110" s="26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ht="15.75" customHeight="1">
      <c r="B111" s="54"/>
      <c r="C111" s="54"/>
      <c r="D111" s="87"/>
      <c r="L111" s="26"/>
      <c r="M111" s="26"/>
      <c r="N111" s="26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ht="15.75" customHeight="1">
      <c r="B112" s="54"/>
      <c r="C112" s="54"/>
      <c r="D112" s="87"/>
      <c r="L112" s="26"/>
      <c r="M112" s="26"/>
      <c r="N112" s="26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ht="15.75" customHeight="1">
      <c r="B113" s="54"/>
      <c r="C113" s="54"/>
      <c r="D113" s="87"/>
      <c r="L113" s="26"/>
      <c r="M113" s="26"/>
      <c r="N113" s="26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ht="15.75" customHeight="1">
      <c r="B114" s="54"/>
      <c r="C114" s="54"/>
      <c r="D114" s="87"/>
      <c r="L114" s="26"/>
      <c r="M114" s="26"/>
      <c r="N114" s="26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ht="15.75" customHeight="1">
      <c r="B115" s="54"/>
      <c r="C115" s="54"/>
      <c r="D115" s="87"/>
      <c r="L115" s="26"/>
      <c r="M115" s="26"/>
      <c r="N115" s="26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ht="15.75" customHeight="1">
      <c r="B116" s="54"/>
      <c r="C116" s="54"/>
      <c r="D116" s="87"/>
      <c r="L116" s="26"/>
      <c r="M116" s="26"/>
      <c r="N116" s="26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ht="15.75" customHeight="1">
      <c r="B117" s="54"/>
      <c r="C117" s="54"/>
      <c r="D117" s="87"/>
      <c r="L117" s="26"/>
      <c r="M117" s="26"/>
      <c r="N117" s="26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ht="15.75" customHeight="1">
      <c r="B118" s="54"/>
      <c r="C118" s="54"/>
      <c r="D118" s="87"/>
      <c r="L118" s="26"/>
      <c r="M118" s="26"/>
      <c r="N118" s="26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ht="15.75" customHeight="1">
      <c r="B119" s="54"/>
      <c r="C119" s="54"/>
      <c r="D119" s="87"/>
      <c r="L119" s="26"/>
      <c r="M119" s="26"/>
      <c r="N119" s="26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ht="15.75" customHeight="1">
      <c r="B120" s="54"/>
      <c r="C120" s="54"/>
      <c r="D120" s="87"/>
      <c r="L120" s="26"/>
      <c r="M120" s="26"/>
      <c r="N120" s="26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ht="15.75" customHeight="1">
      <c r="B121" s="54"/>
      <c r="C121" s="54"/>
      <c r="D121" s="87"/>
      <c r="L121" s="26"/>
      <c r="M121" s="26"/>
      <c r="N121" s="26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ht="15.75" customHeight="1">
      <c r="B122" s="54"/>
      <c r="C122" s="54"/>
      <c r="D122" s="87"/>
      <c r="L122" s="26"/>
      <c r="M122" s="26"/>
      <c r="N122" s="26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ht="15.75" customHeight="1">
      <c r="B123" s="54"/>
      <c r="C123" s="54"/>
      <c r="D123" s="87"/>
      <c r="L123" s="26"/>
      <c r="M123" s="26"/>
      <c r="N123" s="26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ht="15.75" customHeight="1">
      <c r="B124" s="54"/>
      <c r="C124" s="54"/>
      <c r="D124" s="87"/>
      <c r="L124" s="26"/>
      <c r="M124" s="26"/>
      <c r="N124" s="26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ht="15.75" customHeight="1">
      <c r="B125" s="54"/>
      <c r="C125" s="54"/>
      <c r="D125" s="87"/>
      <c r="L125" s="26"/>
      <c r="M125" s="26"/>
      <c r="N125" s="26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ht="15.75" customHeight="1">
      <c r="B126" s="54"/>
      <c r="C126" s="54"/>
      <c r="D126" s="87"/>
      <c r="L126" s="26"/>
      <c r="M126" s="26"/>
      <c r="N126" s="26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ht="15.75" customHeight="1">
      <c r="B127" s="54"/>
      <c r="C127" s="54"/>
      <c r="D127" s="87"/>
      <c r="L127" s="26"/>
      <c r="M127" s="26"/>
      <c r="N127" s="26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ht="15.75" customHeight="1">
      <c r="B128" s="54"/>
      <c r="C128" s="54"/>
      <c r="D128" s="87"/>
      <c r="L128" s="26"/>
      <c r="M128" s="26"/>
      <c r="N128" s="26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ht="15.75" customHeight="1">
      <c r="B129" s="54"/>
      <c r="C129" s="54"/>
      <c r="D129" s="87"/>
      <c r="L129" s="26"/>
      <c r="M129" s="26"/>
      <c r="N129" s="26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ht="15.75" customHeight="1">
      <c r="B130" s="54"/>
      <c r="C130" s="54"/>
      <c r="D130" s="87"/>
      <c r="L130" s="26"/>
      <c r="M130" s="26"/>
      <c r="N130" s="26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ht="15.75" customHeight="1">
      <c r="B131" s="54"/>
      <c r="C131" s="54"/>
      <c r="D131" s="87"/>
      <c r="L131" s="26"/>
      <c r="M131" s="26"/>
      <c r="N131" s="26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ht="15.75" customHeight="1">
      <c r="B132" s="54"/>
      <c r="C132" s="54"/>
      <c r="D132" s="87"/>
      <c r="L132" s="26"/>
      <c r="M132" s="26"/>
      <c r="N132" s="26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ht="15.75" customHeight="1">
      <c r="B133" s="54"/>
      <c r="C133" s="54"/>
      <c r="D133" s="87"/>
      <c r="L133" s="26"/>
      <c r="M133" s="26"/>
      <c r="N133" s="26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ht="15.75" customHeight="1">
      <c r="B134" s="54"/>
      <c r="C134" s="54"/>
      <c r="D134" s="87"/>
      <c r="L134" s="26"/>
      <c r="M134" s="26"/>
      <c r="N134" s="26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ht="15.75" customHeight="1">
      <c r="B135" s="54"/>
      <c r="C135" s="54"/>
      <c r="D135" s="87"/>
      <c r="L135" s="26"/>
      <c r="M135" s="26"/>
      <c r="N135" s="26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ht="15.75" customHeight="1">
      <c r="B136" s="54"/>
      <c r="C136" s="54"/>
      <c r="D136" s="87"/>
      <c r="L136" s="26"/>
      <c r="M136" s="26"/>
      <c r="N136" s="26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ht="15.75" customHeight="1">
      <c r="B137" s="54"/>
      <c r="C137" s="54"/>
      <c r="D137" s="87"/>
      <c r="L137" s="26"/>
      <c r="M137" s="26"/>
      <c r="N137" s="26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ht="15.75" customHeight="1">
      <c r="B138" s="54"/>
      <c r="C138" s="54"/>
      <c r="D138" s="87"/>
      <c r="L138" s="26"/>
      <c r="M138" s="26"/>
      <c r="N138" s="26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ht="15.75" customHeight="1">
      <c r="B139" s="54"/>
      <c r="C139" s="54"/>
      <c r="D139" s="87"/>
      <c r="L139" s="26"/>
      <c r="M139" s="26"/>
      <c r="N139" s="26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ht="15.75" customHeight="1">
      <c r="B140" s="54"/>
      <c r="C140" s="54"/>
      <c r="D140" s="87"/>
      <c r="L140" s="26"/>
      <c r="M140" s="26"/>
      <c r="N140" s="2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ht="15.75" customHeight="1">
      <c r="B141" s="54"/>
      <c r="C141" s="54"/>
      <c r="D141" s="87"/>
      <c r="L141" s="26"/>
      <c r="M141" s="26"/>
      <c r="N141" s="26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ht="15.75" customHeight="1">
      <c r="B142" s="54"/>
      <c r="C142" s="54"/>
      <c r="D142" s="87"/>
      <c r="L142" s="26"/>
      <c r="M142" s="26"/>
      <c r="N142" s="26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ht="15.75" customHeight="1">
      <c r="B143" s="54"/>
      <c r="C143" s="54"/>
      <c r="D143" s="87"/>
      <c r="L143" s="26"/>
      <c r="M143" s="26"/>
      <c r="N143" s="26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ht="15.75" customHeight="1">
      <c r="B144" s="54"/>
      <c r="C144" s="54"/>
      <c r="D144" s="87"/>
      <c r="L144" s="26"/>
      <c r="M144" s="26"/>
      <c r="N144" s="26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ht="15.75" customHeight="1">
      <c r="B145" s="54"/>
      <c r="C145" s="54"/>
      <c r="D145" s="87"/>
      <c r="L145" s="26"/>
      <c r="M145" s="26"/>
      <c r="N145" s="26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ht="15.75" customHeight="1">
      <c r="B146" s="54"/>
      <c r="C146" s="54"/>
      <c r="D146" s="87"/>
      <c r="L146" s="26"/>
      <c r="M146" s="26"/>
      <c r="N146" s="26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ht="15.75" customHeight="1">
      <c r="B147" s="54"/>
      <c r="C147" s="54"/>
      <c r="D147" s="87"/>
      <c r="L147" s="26"/>
      <c r="M147" s="26"/>
      <c r="N147" s="26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ht="15.75" customHeight="1">
      <c r="B148" s="54"/>
      <c r="C148" s="54"/>
      <c r="D148" s="87"/>
      <c r="L148" s="26"/>
      <c r="M148" s="26"/>
      <c r="N148" s="26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ht="15.75" customHeight="1">
      <c r="B149" s="54"/>
      <c r="C149" s="54"/>
      <c r="D149" s="87"/>
      <c r="L149" s="26"/>
      <c r="M149" s="26"/>
      <c r="N149" s="26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ht="15.75" customHeight="1">
      <c r="B150" s="54"/>
      <c r="C150" s="54"/>
      <c r="D150" s="87"/>
      <c r="L150" s="26"/>
      <c r="M150" s="26"/>
      <c r="N150" s="26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ht="15.75" customHeight="1">
      <c r="B151" s="54"/>
      <c r="C151" s="54"/>
      <c r="D151" s="87"/>
      <c r="L151" s="26"/>
      <c r="M151" s="26"/>
      <c r="N151" s="26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ht="15.75" customHeight="1">
      <c r="B152" s="54"/>
      <c r="C152" s="54"/>
      <c r="D152" s="87"/>
      <c r="L152" s="26"/>
      <c r="M152" s="26"/>
      <c r="N152" s="26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ht="15.75" customHeight="1">
      <c r="B153" s="54"/>
      <c r="C153" s="54"/>
      <c r="D153" s="87"/>
      <c r="L153" s="26"/>
      <c r="M153" s="26"/>
      <c r="N153" s="26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ht="15.75" customHeight="1">
      <c r="B154" s="54"/>
      <c r="C154" s="54"/>
      <c r="D154" s="87"/>
      <c r="L154" s="26"/>
      <c r="M154" s="26"/>
      <c r="N154" s="26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ht="15.75" customHeight="1">
      <c r="B155" s="54"/>
      <c r="C155" s="54"/>
      <c r="D155" s="87"/>
      <c r="L155" s="26"/>
      <c r="M155" s="26"/>
      <c r="N155" s="26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ht="15.75" customHeight="1">
      <c r="B156" s="54"/>
      <c r="C156" s="54"/>
      <c r="D156" s="87"/>
      <c r="L156" s="26"/>
      <c r="M156" s="26"/>
      <c r="N156" s="26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ht="15.75" customHeight="1">
      <c r="B157" s="54"/>
      <c r="C157" s="54"/>
      <c r="D157" s="87"/>
      <c r="L157" s="26"/>
      <c r="M157" s="26"/>
      <c r="N157" s="26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ht="15.75" customHeight="1">
      <c r="B158" s="54"/>
      <c r="C158" s="54"/>
      <c r="D158" s="87"/>
      <c r="L158" s="26"/>
      <c r="M158" s="26"/>
      <c r="N158" s="26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ht="15.75" customHeight="1">
      <c r="B159" s="54"/>
      <c r="C159" s="54"/>
      <c r="D159" s="87"/>
      <c r="L159" s="26"/>
      <c r="M159" s="26"/>
      <c r="N159" s="26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ht="15.75" customHeight="1">
      <c r="B160" s="54"/>
      <c r="C160" s="54"/>
      <c r="D160" s="87"/>
      <c r="L160" s="26"/>
      <c r="M160" s="26"/>
      <c r="N160" s="26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ht="15.75" customHeight="1">
      <c r="B161" s="54"/>
      <c r="C161" s="54"/>
      <c r="D161" s="87"/>
      <c r="L161" s="26"/>
      <c r="M161" s="26"/>
      <c r="N161" s="26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ht="15.75" customHeight="1">
      <c r="B162" s="54"/>
      <c r="C162" s="54"/>
      <c r="D162" s="87"/>
      <c r="L162" s="26"/>
      <c r="M162" s="26"/>
      <c r="N162" s="26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ht="15.75" customHeight="1">
      <c r="B163" s="54"/>
      <c r="C163" s="54"/>
      <c r="D163" s="87"/>
      <c r="L163" s="26"/>
      <c r="M163" s="26"/>
      <c r="N163" s="26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ht="15.75" customHeight="1">
      <c r="B164" s="54"/>
      <c r="C164" s="54"/>
      <c r="D164" s="87"/>
      <c r="L164" s="26"/>
      <c r="M164" s="26"/>
      <c r="N164" s="26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ht="15.75" customHeight="1">
      <c r="B165" s="54"/>
      <c r="C165" s="54"/>
      <c r="D165" s="87"/>
      <c r="L165" s="26"/>
      <c r="M165" s="26"/>
      <c r="N165" s="26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ht="15.75" customHeight="1">
      <c r="B166" s="54"/>
      <c r="C166" s="54"/>
      <c r="D166" s="87"/>
      <c r="L166" s="26"/>
      <c r="M166" s="26"/>
      <c r="N166" s="26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ht="15.75" customHeight="1">
      <c r="B167" s="54"/>
      <c r="C167" s="54"/>
      <c r="D167" s="87"/>
      <c r="L167" s="26"/>
      <c r="M167" s="26"/>
      <c r="N167" s="26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ht="15.75" customHeight="1">
      <c r="B168" s="54"/>
      <c r="C168" s="54"/>
      <c r="D168" s="87"/>
      <c r="L168" s="26"/>
      <c r="M168" s="26"/>
      <c r="N168" s="26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ht="15.75" customHeight="1">
      <c r="B169" s="54"/>
      <c r="C169" s="54"/>
      <c r="D169" s="87"/>
      <c r="L169" s="26"/>
      <c r="M169" s="26"/>
      <c r="N169" s="26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ht="15.75" customHeight="1">
      <c r="B170" s="54"/>
      <c r="C170" s="54"/>
      <c r="D170" s="87"/>
      <c r="L170" s="26"/>
      <c r="M170" s="26"/>
      <c r="N170" s="26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ht="15.75" customHeight="1">
      <c r="B171" s="54"/>
      <c r="C171" s="54"/>
      <c r="D171" s="87"/>
      <c r="L171" s="26"/>
      <c r="M171" s="26"/>
      <c r="N171" s="26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ht="15.75" customHeight="1">
      <c r="B172" s="54"/>
      <c r="C172" s="54"/>
      <c r="D172" s="87"/>
      <c r="L172" s="26"/>
      <c r="M172" s="26"/>
      <c r="N172" s="26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ht="15.75" customHeight="1">
      <c r="B173" s="54"/>
      <c r="C173" s="54"/>
      <c r="D173" s="87"/>
      <c r="L173" s="26"/>
      <c r="M173" s="26"/>
      <c r="N173" s="26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ht="15.75" customHeight="1">
      <c r="B174" s="54"/>
      <c r="C174" s="54"/>
      <c r="D174" s="87"/>
      <c r="L174" s="26"/>
      <c r="M174" s="26"/>
      <c r="N174" s="26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ht="15.75" customHeight="1">
      <c r="B175" s="54"/>
      <c r="C175" s="54"/>
      <c r="D175" s="87"/>
      <c r="L175" s="26"/>
      <c r="M175" s="26"/>
      <c r="N175" s="26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ht="15.75" customHeight="1">
      <c r="B176" s="54"/>
      <c r="C176" s="54"/>
      <c r="D176" s="87"/>
      <c r="L176" s="26"/>
      <c r="M176" s="26"/>
      <c r="N176" s="26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ht="15.75" customHeight="1">
      <c r="B177" s="54"/>
      <c r="C177" s="54"/>
      <c r="D177" s="87"/>
      <c r="L177" s="26"/>
      <c r="M177" s="26"/>
      <c r="N177" s="26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ht="15.75" customHeight="1">
      <c r="B178" s="54"/>
      <c r="C178" s="54"/>
      <c r="D178" s="87"/>
      <c r="L178" s="26"/>
      <c r="M178" s="26"/>
      <c r="N178" s="26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ht="15.75" customHeight="1">
      <c r="B179" s="54"/>
      <c r="C179" s="54"/>
      <c r="D179" s="87"/>
      <c r="L179" s="26"/>
      <c r="M179" s="26"/>
      <c r="N179" s="26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ht="15.75" customHeight="1">
      <c r="B180" s="54"/>
      <c r="C180" s="54"/>
      <c r="D180" s="87"/>
      <c r="L180" s="26"/>
      <c r="M180" s="26"/>
      <c r="N180" s="26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ht="15.75" customHeight="1">
      <c r="B181" s="54"/>
      <c r="C181" s="54"/>
      <c r="D181" s="87"/>
      <c r="L181" s="26"/>
      <c r="M181" s="26"/>
      <c r="N181" s="26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ht="15.75" customHeight="1">
      <c r="B182" s="54"/>
      <c r="C182" s="54"/>
      <c r="D182" s="87"/>
      <c r="L182" s="26"/>
      <c r="M182" s="26"/>
      <c r="N182" s="26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ht="15.75" customHeight="1">
      <c r="B183" s="54"/>
      <c r="C183" s="54"/>
      <c r="D183" s="87"/>
      <c r="L183" s="26"/>
      <c r="M183" s="26"/>
      <c r="N183" s="26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ht="15.75" customHeight="1">
      <c r="B184" s="54"/>
      <c r="C184" s="54"/>
      <c r="D184" s="87"/>
      <c r="L184" s="26"/>
      <c r="M184" s="26"/>
      <c r="N184" s="26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ht="15.75" customHeight="1">
      <c r="B185" s="54"/>
      <c r="C185" s="54"/>
      <c r="D185" s="87"/>
      <c r="L185" s="26"/>
      <c r="M185" s="26"/>
      <c r="N185" s="26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ht="15.75" customHeight="1">
      <c r="B186" s="54"/>
      <c r="C186" s="54"/>
      <c r="D186" s="87"/>
      <c r="L186" s="26"/>
      <c r="M186" s="26"/>
      <c r="N186" s="26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ht="15.75" customHeight="1">
      <c r="B187" s="54"/>
      <c r="C187" s="54"/>
      <c r="D187" s="87"/>
      <c r="L187" s="26"/>
      <c r="M187" s="26"/>
      <c r="N187" s="26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ht="15.75" customHeight="1">
      <c r="B188" s="54"/>
      <c r="C188" s="54"/>
      <c r="D188" s="87"/>
      <c r="L188" s="26"/>
      <c r="M188" s="26"/>
      <c r="N188" s="26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ht="15.75" customHeight="1">
      <c r="B189" s="54"/>
      <c r="C189" s="54"/>
      <c r="D189" s="87"/>
      <c r="L189" s="26"/>
      <c r="M189" s="26"/>
      <c r="N189" s="26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ht="15.75" customHeight="1">
      <c r="B190" s="54"/>
      <c r="C190" s="54"/>
      <c r="D190" s="87"/>
      <c r="L190" s="26"/>
      <c r="M190" s="26"/>
      <c r="N190" s="26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ht="15.75" customHeight="1">
      <c r="B191" s="54"/>
      <c r="C191" s="54"/>
      <c r="D191" s="87"/>
      <c r="L191" s="26"/>
      <c r="M191" s="26"/>
      <c r="N191" s="26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ht="15.75" customHeight="1">
      <c r="B192" s="54"/>
      <c r="C192" s="54"/>
      <c r="D192" s="87"/>
      <c r="L192" s="26"/>
      <c r="M192" s="26"/>
      <c r="N192" s="26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ht="15.75" customHeight="1">
      <c r="B193" s="54"/>
      <c r="C193" s="54"/>
      <c r="D193" s="87"/>
      <c r="L193" s="26"/>
      <c r="M193" s="26"/>
      <c r="N193" s="26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ht="15.75" customHeight="1">
      <c r="B194" s="54"/>
      <c r="C194" s="54"/>
      <c r="D194" s="87"/>
      <c r="L194" s="26"/>
      <c r="M194" s="26"/>
      <c r="N194" s="26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ht="15.75" customHeight="1">
      <c r="B195" s="54"/>
      <c r="C195" s="54"/>
      <c r="D195" s="87"/>
      <c r="L195" s="26"/>
      <c r="M195" s="26"/>
      <c r="N195" s="26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ht="15.75" customHeight="1">
      <c r="B196" s="54"/>
      <c r="C196" s="54"/>
      <c r="D196" s="87"/>
      <c r="L196" s="26"/>
      <c r="M196" s="26"/>
      <c r="N196" s="26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ht="15.75" customHeight="1">
      <c r="B197" s="54"/>
      <c r="C197" s="54"/>
      <c r="D197" s="87"/>
      <c r="L197" s="26"/>
      <c r="M197" s="26"/>
      <c r="N197" s="26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ht="15.75" customHeight="1">
      <c r="B198" s="54"/>
      <c r="C198" s="54"/>
      <c r="D198" s="87"/>
      <c r="L198" s="26"/>
      <c r="M198" s="26"/>
      <c r="N198" s="26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ht="15.75" customHeight="1">
      <c r="B199" s="54"/>
      <c r="C199" s="54"/>
      <c r="D199" s="87"/>
      <c r="L199" s="26"/>
      <c r="M199" s="26"/>
      <c r="N199" s="26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ht="15.75" customHeight="1">
      <c r="B200" s="54"/>
      <c r="C200" s="54"/>
      <c r="D200" s="87"/>
      <c r="L200" s="26"/>
      <c r="M200" s="26"/>
      <c r="N200" s="26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ht="15.75" customHeight="1">
      <c r="B201" s="54"/>
      <c r="C201" s="54"/>
      <c r="D201" s="87"/>
      <c r="L201" s="26"/>
      <c r="M201" s="26"/>
      <c r="N201" s="26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ht="15.75" customHeight="1">
      <c r="B202" s="54"/>
      <c r="C202" s="54"/>
      <c r="D202" s="87"/>
      <c r="L202" s="26"/>
      <c r="M202" s="26"/>
      <c r="N202" s="26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ht="15.75" customHeight="1">
      <c r="B203" s="54"/>
      <c r="C203" s="54"/>
      <c r="D203" s="87"/>
      <c r="L203" s="26"/>
      <c r="M203" s="26"/>
      <c r="N203" s="26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ht="15.75" customHeight="1">
      <c r="B204" s="54"/>
      <c r="C204" s="54"/>
      <c r="D204" s="87"/>
      <c r="L204" s="26"/>
      <c r="M204" s="26"/>
      <c r="N204" s="26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ht="15.75" customHeight="1">
      <c r="B205" s="54"/>
      <c r="C205" s="54"/>
      <c r="D205" s="87"/>
      <c r="L205" s="26"/>
      <c r="M205" s="26"/>
      <c r="N205" s="26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ht="15.75" customHeight="1">
      <c r="B206" s="54"/>
      <c r="C206" s="54"/>
      <c r="D206" s="87"/>
      <c r="L206" s="26"/>
      <c r="M206" s="26"/>
      <c r="N206" s="26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ht="15.75" customHeight="1">
      <c r="B207" s="54"/>
      <c r="C207" s="54"/>
      <c r="D207" s="87"/>
      <c r="L207" s="26"/>
      <c r="M207" s="26"/>
      <c r="N207" s="26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ht="15.75" customHeight="1">
      <c r="B208" s="54"/>
      <c r="C208" s="54"/>
      <c r="D208" s="87"/>
      <c r="L208" s="26"/>
      <c r="M208" s="26"/>
      <c r="N208" s="26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ht="15.75" customHeight="1">
      <c r="B209" s="54"/>
      <c r="C209" s="54"/>
      <c r="D209" s="87"/>
      <c r="L209" s="26"/>
      <c r="M209" s="26"/>
      <c r="N209" s="26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ht="15.75" customHeight="1">
      <c r="B210" s="54"/>
      <c r="C210" s="54"/>
      <c r="D210" s="87"/>
      <c r="L210" s="26"/>
      <c r="M210" s="26"/>
      <c r="N210" s="26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ht="15.75" customHeight="1">
      <c r="B211" s="54"/>
      <c r="C211" s="54"/>
      <c r="D211" s="87"/>
      <c r="L211" s="26"/>
      <c r="M211" s="26"/>
      <c r="N211" s="26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ht="15.75" customHeight="1">
      <c r="B212" s="54"/>
      <c r="C212" s="54"/>
      <c r="D212" s="87"/>
      <c r="L212" s="26"/>
      <c r="M212" s="26"/>
      <c r="N212" s="26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ht="15.75" customHeight="1">
      <c r="B213" s="54"/>
      <c r="C213" s="54"/>
      <c r="D213" s="87"/>
      <c r="L213" s="26"/>
      <c r="M213" s="26"/>
      <c r="N213" s="26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ht="15.75" customHeight="1">
      <c r="B214" s="54"/>
      <c r="C214" s="54"/>
      <c r="D214" s="87"/>
      <c r="L214" s="26"/>
      <c r="M214" s="26"/>
      <c r="N214" s="26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ht="15.75" customHeight="1">
      <c r="B215" s="54"/>
      <c r="C215" s="54"/>
      <c r="D215" s="87"/>
      <c r="L215" s="26"/>
      <c r="M215" s="26"/>
      <c r="N215" s="26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ht="15.75" customHeight="1">
      <c r="B216" s="54"/>
      <c r="C216" s="54"/>
      <c r="D216" s="87"/>
      <c r="L216" s="26"/>
      <c r="M216" s="26"/>
      <c r="N216" s="26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ht="15.75" customHeight="1">
      <c r="B217" s="54"/>
      <c r="C217" s="54"/>
      <c r="D217" s="87"/>
      <c r="L217" s="26"/>
      <c r="M217" s="26"/>
      <c r="N217" s="26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ht="15.75" customHeight="1">
      <c r="B218" s="54"/>
      <c r="C218" s="54"/>
      <c r="D218" s="87"/>
      <c r="L218" s="26"/>
      <c r="M218" s="26"/>
      <c r="N218" s="26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ht="15.75" customHeight="1">
      <c r="B219" s="54"/>
      <c r="C219" s="54"/>
      <c r="D219" s="87"/>
      <c r="L219" s="26"/>
      <c r="M219" s="26"/>
      <c r="N219" s="26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ht="15.75" customHeight="1">
      <c r="B220" s="54"/>
      <c r="C220" s="54"/>
      <c r="D220" s="87"/>
      <c r="L220" s="26"/>
      <c r="M220" s="26"/>
      <c r="N220" s="26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ht="15.75" customHeight="1">
      <c r="B221" s="54"/>
      <c r="C221" s="54"/>
      <c r="D221" s="87"/>
      <c r="L221" s="26"/>
      <c r="M221" s="26"/>
      <c r="N221" s="26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ht="15.75" customHeight="1">
      <c r="B222" s="54"/>
      <c r="C222" s="54"/>
      <c r="D222" s="87"/>
      <c r="L222" s="26"/>
      <c r="M222" s="26"/>
      <c r="N222" s="26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ht="15.75" customHeight="1">
      <c r="B223" s="54"/>
      <c r="C223" s="54"/>
      <c r="D223" s="87"/>
      <c r="L223" s="26"/>
      <c r="M223" s="26"/>
      <c r="N223" s="26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ht="15.75" customHeight="1">
      <c r="B224" s="54"/>
      <c r="C224" s="54"/>
      <c r="D224" s="87"/>
      <c r="L224" s="26"/>
      <c r="M224" s="26"/>
      <c r="N224" s="26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ht="15.75" customHeight="1">
      <c r="B225" s="54"/>
      <c r="C225" s="54"/>
      <c r="D225" s="87"/>
      <c r="L225" s="26"/>
      <c r="M225" s="26"/>
      <c r="N225" s="26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ht="15.75" customHeight="1">
      <c r="B226" s="54"/>
      <c r="C226" s="54"/>
      <c r="D226" s="87"/>
      <c r="L226" s="26"/>
      <c r="M226" s="26"/>
      <c r="N226" s="26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ht="15.75" customHeight="1">
      <c r="B227" s="54"/>
      <c r="C227" s="54"/>
      <c r="D227" s="87"/>
      <c r="L227" s="26"/>
      <c r="M227" s="26"/>
      <c r="N227" s="26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ht="15.75" customHeight="1">
      <c r="B228" s="54"/>
      <c r="C228" s="54"/>
      <c r="D228" s="87"/>
      <c r="L228" s="26"/>
      <c r="M228" s="26"/>
      <c r="N228" s="26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ht="15.75" customHeight="1">
      <c r="B229" s="54"/>
      <c r="C229" s="54"/>
      <c r="D229" s="87"/>
      <c r="L229" s="26"/>
      <c r="M229" s="26"/>
      <c r="N229" s="26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ht="15.75" customHeight="1">
      <c r="B230" s="54"/>
      <c r="C230" s="54"/>
      <c r="D230" s="87"/>
      <c r="L230" s="26"/>
      <c r="M230" s="26"/>
      <c r="N230" s="26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ht="15.75" customHeight="1">
      <c r="B231" s="54"/>
      <c r="C231" s="54"/>
      <c r="D231" s="87"/>
      <c r="L231" s="26"/>
      <c r="M231" s="26"/>
      <c r="N231" s="26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ht="15.75" customHeight="1">
      <c r="B232" s="54"/>
      <c r="C232" s="54"/>
      <c r="D232" s="87"/>
      <c r="L232" s="26"/>
      <c r="M232" s="26"/>
      <c r="N232" s="26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ht="15.75" customHeight="1">
      <c r="B233" s="54"/>
      <c r="C233" s="54"/>
      <c r="D233" s="87"/>
      <c r="L233" s="26"/>
      <c r="M233" s="26"/>
      <c r="N233" s="26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ht="15.75" customHeight="1">
      <c r="B234" s="54"/>
      <c r="C234" s="54"/>
      <c r="D234" s="87"/>
      <c r="L234" s="26"/>
      <c r="M234" s="26"/>
      <c r="N234" s="26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ht="15.75" customHeight="1">
      <c r="B235" s="54"/>
      <c r="C235" s="54"/>
      <c r="D235" s="87"/>
      <c r="L235" s="26"/>
      <c r="M235" s="26"/>
      <c r="N235" s="26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ht="15.75" customHeight="1">
      <c r="B236" s="54"/>
      <c r="C236" s="54"/>
      <c r="D236" s="87"/>
      <c r="L236" s="26"/>
      <c r="M236" s="26"/>
      <c r="N236" s="26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ht="15.75" customHeight="1">
      <c r="B237" s="54"/>
      <c r="C237" s="54"/>
      <c r="D237" s="87"/>
      <c r="L237" s="26"/>
      <c r="M237" s="26"/>
      <c r="N237" s="26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ht="15.75" customHeight="1">
      <c r="B238" s="54"/>
      <c r="C238" s="54"/>
      <c r="D238" s="87"/>
      <c r="L238" s="26"/>
      <c r="M238" s="26"/>
      <c r="N238" s="26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ht="15.75" customHeight="1">
      <c r="B239" s="54"/>
      <c r="C239" s="54"/>
      <c r="D239" s="87"/>
      <c r="L239" s="26"/>
      <c r="M239" s="26"/>
      <c r="N239" s="26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ht="15.75" customHeight="1">
      <c r="B240" s="54"/>
      <c r="C240" s="54"/>
      <c r="D240" s="87"/>
      <c r="L240" s="26"/>
      <c r="M240" s="26"/>
      <c r="N240" s="26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ht="15.75" customHeight="1">
      <c r="B241" s="54"/>
      <c r="C241" s="54"/>
      <c r="D241" s="87"/>
      <c r="L241" s="26"/>
      <c r="M241" s="26"/>
      <c r="N241" s="26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ht="15.75" customHeight="1">
      <c r="B242" s="54"/>
      <c r="C242" s="54"/>
      <c r="D242" s="87"/>
      <c r="L242" s="26"/>
      <c r="M242" s="26"/>
      <c r="N242" s="26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ht="15.75" customHeight="1">
      <c r="B243" s="54"/>
      <c r="C243" s="54"/>
      <c r="D243" s="87"/>
      <c r="L243" s="26"/>
      <c r="M243" s="26"/>
      <c r="N243" s="26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ht="15.75" customHeight="1">
      <c r="B244" s="54"/>
      <c r="C244" s="54"/>
      <c r="D244" s="87"/>
      <c r="L244" s="26"/>
      <c r="M244" s="26"/>
      <c r="N244" s="26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ht="15.75" customHeight="1">
      <c r="B245" s="54"/>
      <c r="C245" s="54"/>
      <c r="D245" s="87"/>
      <c r="L245" s="26"/>
      <c r="M245" s="26"/>
      <c r="N245" s="26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ht="15.75" customHeight="1">
      <c r="B246" s="54"/>
      <c r="C246" s="54"/>
      <c r="D246" s="87"/>
      <c r="L246" s="26"/>
      <c r="M246" s="26"/>
      <c r="N246" s="26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ht="15.75" customHeight="1">
      <c r="B247" s="54"/>
      <c r="C247" s="54"/>
      <c r="D247" s="87"/>
      <c r="L247" s="26"/>
      <c r="M247" s="26"/>
      <c r="N247" s="26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ht="15.75" customHeight="1">
      <c r="B248" s="54"/>
      <c r="C248" s="54"/>
      <c r="D248" s="87"/>
      <c r="L248" s="26"/>
      <c r="M248" s="26"/>
      <c r="N248" s="26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ht="15.75" customHeight="1">
      <c r="B249" s="54"/>
      <c r="C249" s="54"/>
      <c r="D249" s="87"/>
      <c r="L249" s="26"/>
      <c r="M249" s="26"/>
      <c r="N249" s="26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ht="15.75" customHeight="1">
      <c r="B250" s="54"/>
      <c r="C250" s="54"/>
      <c r="D250" s="87"/>
      <c r="L250" s="26"/>
      <c r="M250" s="26"/>
      <c r="N250" s="26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ht="15.75" customHeight="1">
      <c r="B251" s="54"/>
      <c r="C251" s="54"/>
      <c r="D251" s="87"/>
      <c r="L251" s="26"/>
      <c r="M251" s="26"/>
      <c r="N251" s="26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ht="15.75" customHeight="1">
      <c r="B252" s="54"/>
      <c r="C252" s="54"/>
      <c r="D252" s="87"/>
      <c r="L252" s="26"/>
      <c r="M252" s="26"/>
      <c r="N252" s="26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ht="15.75" customHeight="1">
      <c r="B253" s="54"/>
      <c r="C253" s="54"/>
      <c r="D253" s="87"/>
      <c r="L253" s="26"/>
      <c r="M253" s="26"/>
      <c r="N253" s="26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ht="15.75" customHeight="1">
      <c r="B254" s="54"/>
      <c r="C254" s="54"/>
      <c r="D254" s="87"/>
      <c r="L254" s="26"/>
      <c r="M254" s="26"/>
      <c r="N254" s="26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ht="15.75" customHeight="1">
      <c r="B255" s="54"/>
      <c r="C255" s="54"/>
      <c r="D255" s="87"/>
      <c r="L255" s="26"/>
      <c r="M255" s="26"/>
      <c r="N255" s="26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ht="15.75" customHeight="1">
      <c r="B256" s="54"/>
      <c r="C256" s="54"/>
      <c r="D256" s="87"/>
      <c r="L256" s="26"/>
      <c r="M256" s="26"/>
      <c r="N256" s="26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ht="15.75" customHeight="1">
      <c r="B257" s="54"/>
      <c r="C257" s="54"/>
      <c r="D257" s="87"/>
      <c r="L257" s="26"/>
      <c r="M257" s="26"/>
      <c r="N257" s="26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ht="15.75" customHeight="1">
      <c r="B258" s="54"/>
      <c r="C258" s="54"/>
      <c r="D258" s="87"/>
      <c r="L258" s="26"/>
      <c r="M258" s="26"/>
      <c r="N258" s="26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ht="15.75" customHeight="1">
      <c r="B259" s="54"/>
      <c r="C259" s="54"/>
      <c r="D259" s="87"/>
      <c r="L259" s="26"/>
      <c r="M259" s="26"/>
      <c r="N259" s="26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ht="15.75" customHeight="1">
      <c r="B260" s="54"/>
      <c r="C260" s="54"/>
      <c r="D260" s="87"/>
      <c r="L260" s="26"/>
      <c r="M260" s="26"/>
      <c r="N260" s="26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ht="15.75" customHeight="1">
      <c r="B261" s="54"/>
      <c r="C261" s="54"/>
      <c r="D261" s="87"/>
      <c r="L261" s="26"/>
      <c r="M261" s="26"/>
      <c r="N261" s="26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ht="15.75" customHeight="1">
      <c r="B262" s="54"/>
      <c r="C262" s="54"/>
      <c r="D262" s="87"/>
      <c r="L262" s="26"/>
      <c r="M262" s="26"/>
      <c r="N262" s="26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ht="15.75" customHeight="1">
      <c r="B263" s="54"/>
      <c r="C263" s="54"/>
      <c r="D263" s="87"/>
      <c r="L263" s="26"/>
      <c r="M263" s="26"/>
      <c r="N263" s="26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ht="15.75" customHeight="1">
      <c r="B264" s="54"/>
      <c r="C264" s="54"/>
      <c r="D264" s="87"/>
      <c r="L264" s="26"/>
      <c r="M264" s="26"/>
      <c r="N264" s="26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ht="15.75" customHeight="1">
      <c r="B265" s="54"/>
      <c r="C265" s="54"/>
      <c r="D265" s="87"/>
      <c r="L265" s="26"/>
      <c r="M265" s="26"/>
      <c r="N265" s="26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ht="15.75" customHeight="1">
      <c r="B266" s="54"/>
      <c r="C266" s="54"/>
      <c r="D266" s="87"/>
      <c r="L266" s="26"/>
      <c r="M266" s="26"/>
      <c r="N266" s="26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ht="15.75" customHeight="1">
      <c r="B267" s="54"/>
      <c r="C267" s="54"/>
      <c r="D267" s="87"/>
      <c r="L267" s="26"/>
      <c r="M267" s="26"/>
      <c r="N267" s="26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ht="15.75" customHeight="1">
      <c r="B268" s="54"/>
      <c r="C268" s="54"/>
      <c r="D268" s="87"/>
      <c r="L268" s="26"/>
      <c r="M268" s="26"/>
      <c r="N268" s="26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ht="15.75" customHeight="1">
      <c r="B269" s="54"/>
      <c r="C269" s="54"/>
      <c r="D269" s="87"/>
      <c r="L269" s="26"/>
      <c r="M269" s="26"/>
      <c r="N269" s="26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ht="15.75" customHeight="1">
      <c r="B270" s="54"/>
      <c r="C270" s="54"/>
      <c r="D270" s="87"/>
      <c r="L270" s="26"/>
      <c r="M270" s="26"/>
      <c r="N270" s="26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ht="15.75" customHeight="1">
      <c r="B271" s="54"/>
      <c r="C271" s="54"/>
      <c r="D271" s="87"/>
      <c r="L271" s="26"/>
      <c r="M271" s="26"/>
      <c r="N271" s="26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ht="15.75" customHeight="1">
      <c r="B272" s="54"/>
      <c r="C272" s="54"/>
      <c r="D272" s="87"/>
      <c r="L272" s="26"/>
      <c r="M272" s="26"/>
      <c r="N272" s="26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ht="15.75" customHeight="1">
      <c r="B273" s="54"/>
      <c r="C273" s="54"/>
      <c r="D273" s="87"/>
      <c r="L273" s="26"/>
      <c r="M273" s="26"/>
      <c r="N273" s="26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ht="15.75" customHeight="1">
      <c r="B274" s="54"/>
      <c r="C274" s="54"/>
      <c r="D274" s="87"/>
      <c r="L274" s="26"/>
      <c r="M274" s="26"/>
      <c r="N274" s="26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ht="15.75" customHeight="1">
      <c r="B275" s="54"/>
      <c r="C275" s="54"/>
      <c r="D275" s="87"/>
      <c r="L275" s="26"/>
      <c r="M275" s="26"/>
      <c r="N275" s="26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ht="15.75" customHeight="1">
      <c r="B276" s="54"/>
      <c r="C276" s="54"/>
      <c r="D276" s="87"/>
      <c r="L276" s="26"/>
      <c r="M276" s="26"/>
      <c r="N276" s="26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ht="15.75" customHeight="1">
      <c r="B277" s="54"/>
      <c r="C277" s="54"/>
      <c r="D277" s="87"/>
      <c r="L277" s="26"/>
      <c r="M277" s="26"/>
      <c r="N277" s="26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ht="15.75" customHeight="1">
      <c r="B278" s="54"/>
      <c r="C278" s="54"/>
      <c r="D278" s="87"/>
      <c r="L278" s="26"/>
      <c r="M278" s="26"/>
      <c r="N278" s="26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ht="15.75" customHeight="1">
      <c r="B279" s="54"/>
      <c r="C279" s="54"/>
      <c r="D279" s="87"/>
      <c r="L279" s="26"/>
      <c r="M279" s="26"/>
      <c r="N279" s="26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ht="15.75" customHeight="1">
      <c r="B280" s="54"/>
      <c r="C280" s="54"/>
      <c r="D280" s="87"/>
      <c r="L280" s="26"/>
      <c r="M280" s="26"/>
      <c r="N280" s="26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ht="15.75" customHeight="1">
      <c r="B281" s="54"/>
      <c r="C281" s="54"/>
      <c r="D281" s="87"/>
      <c r="L281" s="26"/>
      <c r="M281" s="26"/>
      <c r="N281" s="26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ht="15.75" customHeight="1">
      <c r="B282" s="54"/>
      <c r="C282" s="54"/>
      <c r="D282" s="87"/>
      <c r="L282" s="26"/>
      <c r="M282" s="26"/>
      <c r="N282" s="26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ht="15.75" customHeight="1">
      <c r="B283" s="54"/>
      <c r="C283" s="54"/>
      <c r="D283" s="87"/>
      <c r="L283" s="26"/>
      <c r="M283" s="26"/>
      <c r="N283" s="26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ht="15.75" customHeight="1">
      <c r="B284" s="54"/>
      <c r="C284" s="54"/>
      <c r="D284" s="87"/>
      <c r="L284" s="26"/>
      <c r="M284" s="26"/>
      <c r="N284" s="26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ht="15.75" customHeight="1">
      <c r="B285" s="54"/>
      <c r="C285" s="54"/>
      <c r="D285" s="87"/>
      <c r="L285" s="26"/>
      <c r="M285" s="26"/>
      <c r="N285" s="26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ht="15.75" customHeight="1">
      <c r="B286" s="54"/>
      <c r="C286" s="54"/>
      <c r="D286" s="87"/>
      <c r="L286" s="26"/>
      <c r="M286" s="26"/>
      <c r="N286" s="26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ht="15.75" customHeight="1">
      <c r="B287" s="54"/>
      <c r="C287" s="54"/>
      <c r="D287" s="87"/>
      <c r="L287" s="26"/>
      <c r="M287" s="26"/>
      <c r="N287" s="26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ht="15.75" customHeight="1">
      <c r="B288" s="54"/>
      <c r="C288" s="54"/>
      <c r="D288" s="87"/>
      <c r="L288" s="26"/>
      <c r="M288" s="26"/>
      <c r="N288" s="26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ht="15.75" customHeight="1">
      <c r="B289" s="54"/>
      <c r="C289" s="54"/>
      <c r="D289" s="87"/>
      <c r="L289" s="26"/>
      <c r="M289" s="26"/>
      <c r="N289" s="26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ht="15.75" customHeight="1">
      <c r="B290" s="54"/>
      <c r="C290" s="54"/>
      <c r="D290" s="87"/>
      <c r="L290" s="26"/>
      <c r="M290" s="26"/>
      <c r="N290" s="26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ht="15.75" customHeight="1">
      <c r="B291" s="54"/>
      <c r="C291" s="54"/>
      <c r="D291" s="87"/>
      <c r="L291" s="26"/>
      <c r="M291" s="26"/>
      <c r="N291" s="26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ht="15.75" customHeight="1">
      <c r="B292" s="54"/>
      <c r="C292" s="54"/>
      <c r="D292" s="87"/>
      <c r="L292" s="26"/>
      <c r="M292" s="26"/>
      <c r="N292" s="26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ht="15.75" customHeight="1">
      <c r="B293" s="54"/>
      <c r="C293" s="54"/>
      <c r="D293" s="87"/>
      <c r="L293" s="26"/>
      <c r="M293" s="26"/>
      <c r="N293" s="26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ht="15.75" customHeight="1">
      <c r="B294" s="54"/>
      <c r="C294" s="54"/>
      <c r="D294" s="87"/>
      <c r="L294" s="26"/>
      <c r="M294" s="26"/>
      <c r="N294" s="26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ht="15.75" customHeight="1">
      <c r="B295" s="54"/>
      <c r="C295" s="54"/>
      <c r="D295" s="87"/>
      <c r="L295" s="26"/>
      <c r="M295" s="26"/>
      <c r="N295" s="26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ht="15.75" customHeight="1">
      <c r="B296" s="54"/>
      <c r="C296" s="54"/>
      <c r="D296" s="87"/>
      <c r="L296" s="26"/>
      <c r="M296" s="26"/>
      <c r="N296" s="26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ht="15.75" customHeight="1">
      <c r="B297" s="54"/>
      <c r="C297" s="54"/>
      <c r="D297" s="87"/>
      <c r="L297" s="26"/>
      <c r="M297" s="26"/>
      <c r="N297" s="26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ht="15.75" customHeight="1">
      <c r="B298" s="54"/>
      <c r="C298" s="54"/>
      <c r="D298" s="87"/>
      <c r="L298" s="26"/>
      <c r="M298" s="26"/>
      <c r="N298" s="26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ht="15.75" customHeight="1">
      <c r="B299" s="54"/>
      <c r="C299" s="54"/>
      <c r="D299" s="87"/>
      <c r="L299" s="26"/>
      <c r="M299" s="26"/>
      <c r="N299" s="26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ht="15.75" customHeight="1">
      <c r="B300" s="54"/>
      <c r="C300" s="54"/>
      <c r="D300" s="87"/>
      <c r="L300" s="26"/>
      <c r="M300" s="26"/>
      <c r="N300" s="26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ht="15.75" customHeight="1">
      <c r="B301" s="54"/>
      <c r="C301" s="54"/>
      <c r="D301" s="87"/>
      <c r="L301" s="26"/>
      <c r="M301" s="26"/>
      <c r="N301" s="26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ht="15.75" customHeight="1">
      <c r="B302" s="54"/>
      <c r="C302" s="54"/>
      <c r="D302" s="87"/>
      <c r="L302" s="26"/>
      <c r="M302" s="26"/>
      <c r="N302" s="26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ht="15.75" customHeight="1">
      <c r="B303" s="54"/>
      <c r="C303" s="54"/>
      <c r="D303" s="87"/>
      <c r="L303" s="26"/>
      <c r="M303" s="26"/>
      <c r="N303" s="26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ht="15.75" customHeight="1">
      <c r="B304" s="54"/>
      <c r="C304" s="54"/>
      <c r="D304" s="87"/>
      <c r="L304" s="26"/>
      <c r="M304" s="26"/>
      <c r="N304" s="26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ht="15.75" customHeight="1">
      <c r="B305" s="54"/>
      <c r="C305" s="54"/>
      <c r="D305" s="87"/>
      <c r="L305" s="26"/>
      <c r="M305" s="26"/>
      <c r="N305" s="26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ht="15.75" customHeight="1">
      <c r="B306" s="54"/>
      <c r="C306" s="54"/>
      <c r="D306" s="87"/>
      <c r="L306" s="26"/>
      <c r="M306" s="26"/>
      <c r="N306" s="26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ht="15.75" customHeight="1">
      <c r="B307" s="54"/>
      <c r="C307" s="54"/>
      <c r="D307" s="87"/>
      <c r="L307" s="26"/>
      <c r="M307" s="26"/>
      <c r="N307" s="26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ht="15.75" customHeight="1">
      <c r="B308" s="54"/>
      <c r="C308" s="54"/>
      <c r="D308" s="87"/>
      <c r="L308" s="26"/>
      <c r="M308" s="26"/>
      <c r="N308" s="26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ht="15.75" customHeight="1">
      <c r="B309" s="54"/>
      <c r="C309" s="54"/>
      <c r="D309" s="87"/>
      <c r="L309" s="26"/>
      <c r="M309" s="26"/>
      <c r="N309" s="26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ht="15.75" customHeight="1">
      <c r="B310" s="54"/>
      <c r="C310" s="54"/>
      <c r="D310" s="87"/>
      <c r="L310" s="26"/>
      <c r="M310" s="26"/>
      <c r="N310" s="26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ht="15.75" customHeight="1">
      <c r="B311" s="54"/>
      <c r="C311" s="54"/>
      <c r="D311" s="87"/>
      <c r="L311" s="26"/>
      <c r="M311" s="26"/>
      <c r="N311" s="26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ht="15.75" customHeight="1">
      <c r="B312" s="54"/>
      <c r="C312" s="54"/>
      <c r="D312" s="87"/>
      <c r="L312" s="26"/>
      <c r="M312" s="26"/>
      <c r="N312" s="26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ht="15.75" customHeight="1">
      <c r="B313" s="54"/>
      <c r="C313" s="54"/>
      <c r="D313" s="87"/>
      <c r="L313" s="26"/>
      <c r="M313" s="26"/>
      <c r="N313" s="26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ht="15.75" customHeight="1">
      <c r="B314" s="54"/>
      <c r="C314" s="54"/>
      <c r="D314" s="87"/>
      <c r="L314" s="26"/>
      <c r="M314" s="26"/>
      <c r="N314" s="26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ht="15.75" customHeight="1">
      <c r="B315" s="54"/>
      <c r="C315" s="54"/>
      <c r="D315" s="87"/>
      <c r="L315" s="26"/>
      <c r="M315" s="26"/>
      <c r="N315" s="26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ht="15.75" customHeight="1">
      <c r="B316" s="54"/>
      <c r="C316" s="54"/>
      <c r="D316" s="87"/>
      <c r="L316" s="26"/>
      <c r="M316" s="26"/>
      <c r="N316" s="26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ht="15.75" customHeight="1">
      <c r="B317" s="54"/>
      <c r="C317" s="54"/>
      <c r="D317" s="87"/>
      <c r="L317" s="26"/>
      <c r="M317" s="26"/>
      <c r="N317" s="26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ht="15.75" customHeight="1">
      <c r="B318" s="54"/>
      <c r="C318" s="54"/>
      <c r="D318" s="87"/>
      <c r="L318" s="26"/>
      <c r="M318" s="26"/>
      <c r="N318" s="26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ht="15.75" customHeight="1">
      <c r="B319" s="54"/>
      <c r="C319" s="54"/>
      <c r="D319" s="87"/>
      <c r="L319" s="26"/>
      <c r="M319" s="26"/>
      <c r="N319" s="26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ht="15.75" customHeight="1">
      <c r="B320" s="54"/>
      <c r="C320" s="54"/>
      <c r="D320" s="87"/>
      <c r="L320" s="26"/>
      <c r="M320" s="26"/>
      <c r="N320" s="26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ht="15.75" customHeight="1">
      <c r="B321" s="54"/>
      <c r="C321" s="54"/>
      <c r="D321" s="87"/>
      <c r="L321" s="26"/>
      <c r="M321" s="26"/>
      <c r="N321" s="26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ht="15.75" customHeight="1">
      <c r="B322" s="54"/>
      <c r="C322" s="54"/>
      <c r="D322" s="87"/>
      <c r="L322" s="26"/>
      <c r="M322" s="26"/>
      <c r="N322" s="26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ht="15.75" customHeight="1">
      <c r="B323" s="54"/>
      <c r="C323" s="54"/>
      <c r="D323" s="87"/>
      <c r="L323" s="26"/>
      <c r="M323" s="26"/>
      <c r="N323" s="26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ht="15.75" customHeight="1">
      <c r="B324" s="54"/>
      <c r="C324" s="54"/>
      <c r="D324" s="87"/>
      <c r="L324" s="26"/>
      <c r="M324" s="26"/>
      <c r="N324" s="26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ht="15.75" customHeight="1">
      <c r="B325" s="54"/>
      <c r="C325" s="54"/>
      <c r="D325" s="87"/>
      <c r="L325" s="26"/>
      <c r="M325" s="26"/>
      <c r="N325" s="26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ht="15.75" customHeight="1">
      <c r="B326" s="54"/>
      <c r="C326" s="54"/>
      <c r="D326" s="87"/>
      <c r="L326" s="26"/>
      <c r="M326" s="26"/>
      <c r="N326" s="26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ht="15.75" customHeight="1">
      <c r="B327" s="54"/>
      <c r="C327" s="54"/>
      <c r="D327" s="87"/>
      <c r="L327" s="26"/>
      <c r="M327" s="26"/>
      <c r="N327" s="26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ht="15.75" customHeight="1">
      <c r="B328" s="54"/>
      <c r="C328" s="54"/>
      <c r="D328" s="87"/>
      <c r="L328" s="26"/>
      <c r="M328" s="26"/>
      <c r="N328" s="26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ht="15.75" customHeight="1">
      <c r="B329" s="54"/>
      <c r="C329" s="54"/>
      <c r="D329" s="87"/>
      <c r="L329" s="26"/>
      <c r="M329" s="26"/>
      <c r="N329" s="26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ht="15.75" customHeight="1">
      <c r="B330" s="54"/>
      <c r="C330" s="54"/>
      <c r="D330" s="87"/>
      <c r="L330" s="26"/>
      <c r="M330" s="26"/>
      <c r="N330" s="26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ht="15.75" customHeight="1">
      <c r="B331" s="54"/>
      <c r="C331" s="54"/>
      <c r="D331" s="87"/>
      <c r="L331" s="26"/>
      <c r="M331" s="26"/>
      <c r="N331" s="26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ht="15.75" customHeight="1">
      <c r="B332" s="54"/>
      <c r="C332" s="54"/>
      <c r="D332" s="87"/>
      <c r="L332" s="26"/>
      <c r="M332" s="26"/>
      <c r="N332" s="26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ht="15.75" customHeight="1">
      <c r="B333" s="54"/>
      <c r="C333" s="54"/>
      <c r="D333" s="87"/>
      <c r="L333" s="26"/>
      <c r="M333" s="26"/>
      <c r="N333" s="26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ht="15.75" customHeight="1">
      <c r="B334" s="54"/>
      <c r="C334" s="54"/>
      <c r="D334" s="87"/>
      <c r="L334" s="26"/>
      <c r="M334" s="26"/>
      <c r="N334" s="26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ht="15.75" customHeight="1">
      <c r="B335" s="54"/>
      <c r="C335" s="54"/>
      <c r="D335" s="87"/>
      <c r="L335" s="26"/>
      <c r="M335" s="26"/>
      <c r="N335" s="26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ht="15.75" customHeight="1">
      <c r="B336" s="54"/>
      <c r="C336" s="54"/>
      <c r="D336" s="87"/>
      <c r="L336" s="26"/>
      <c r="M336" s="26"/>
      <c r="N336" s="26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ht="15.75" customHeight="1">
      <c r="B337" s="54"/>
      <c r="C337" s="54"/>
      <c r="D337" s="87"/>
      <c r="L337" s="26"/>
      <c r="M337" s="26"/>
      <c r="N337" s="26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ht="15.75" customHeight="1">
      <c r="B338" s="54"/>
      <c r="C338" s="54"/>
      <c r="D338" s="87"/>
      <c r="L338" s="26"/>
      <c r="M338" s="26"/>
      <c r="N338" s="26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ht="15.75" customHeight="1">
      <c r="B339" s="54"/>
      <c r="C339" s="54"/>
      <c r="D339" s="87"/>
      <c r="L339" s="26"/>
      <c r="M339" s="26"/>
      <c r="N339" s="26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ht="15.75" customHeight="1">
      <c r="B340" s="54"/>
      <c r="C340" s="54"/>
      <c r="D340" s="87"/>
      <c r="L340" s="26"/>
      <c r="M340" s="26"/>
      <c r="N340" s="26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ht="15.75" customHeight="1">
      <c r="B341" s="54"/>
      <c r="C341" s="54"/>
      <c r="D341" s="87"/>
      <c r="L341" s="26"/>
      <c r="M341" s="26"/>
      <c r="N341" s="26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ht="15.75" customHeight="1">
      <c r="B342" s="54"/>
      <c r="C342" s="54"/>
      <c r="D342" s="87"/>
      <c r="L342" s="26"/>
      <c r="M342" s="26"/>
      <c r="N342" s="26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ht="15.75" customHeight="1">
      <c r="B343" s="54"/>
      <c r="C343" s="54"/>
      <c r="D343" s="87"/>
      <c r="L343" s="26"/>
      <c r="M343" s="26"/>
      <c r="N343" s="26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ht="15.75" customHeight="1">
      <c r="B344" s="54"/>
      <c r="C344" s="54"/>
      <c r="D344" s="87"/>
      <c r="L344" s="26"/>
      <c r="M344" s="26"/>
      <c r="N344" s="26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ht="15.75" customHeight="1">
      <c r="B345" s="54"/>
      <c r="C345" s="54"/>
      <c r="D345" s="87"/>
      <c r="L345" s="26"/>
      <c r="M345" s="26"/>
      <c r="N345" s="26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ht="15.75" customHeight="1">
      <c r="B346" s="54"/>
      <c r="C346" s="54"/>
      <c r="D346" s="87"/>
      <c r="L346" s="26"/>
      <c r="M346" s="26"/>
      <c r="N346" s="26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ht="15.75" customHeight="1">
      <c r="B347" s="54"/>
      <c r="C347" s="54"/>
      <c r="D347" s="87"/>
      <c r="L347" s="26"/>
      <c r="M347" s="26"/>
      <c r="N347" s="26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ht="15.75" customHeight="1">
      <c r="B348" s="54"/>
      <c r="C348" s="54"/>
      <c r="D348" s="87"/>
      <c r="L348" s="26"/>
      <c r="M348" s="26"/>
      <c r="N348" s="26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ht="15.75" customHeight="1">
      <c r="B349" s="54"/>
      <c r="C349" s="54"/>
      <c r="D349" s="87"/>
      <c r="L349" s="26"/>
      <c r="M349" s="26"/>
      <c r="N349" s="26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ht="15.75" customHeight="1">
      <c r="B350" s="54"/>
      <c r="C350" s="54"/>
      <c r="D350" s="87"/>
      <c r="L350" s="26"/>
      <c r="M350" s="26"/>
      <c r="N350" s="26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ht="15.75" customHeight="1">
      <c r="B351" s="54"/>
      <c r="C351" s="54"/>
      <c r="D351" s="87"/>
      <c r="L351" s="26"/>
      <c r="M351" s="26"/>
      <c r="N351" s="26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ht="15.75" customHeight="1">
      <c r="B352" s="54"/>
      <c r="C352" s="54"/>
      <c r="D352" s="87"/>
      <c r="L352" s="26"/>
      <c r="M352" s="26"/>
      <c r="N352" s="26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ht="15.75" customHeight="1">
      <c r="B353" s="54"/>
      <c r="C353" s="54"/>
      <c r="D353" s="87"/>
      <c r="L353" s="26"/>
      <c r="M353" s="26"/>
      <c r="N353" s="26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ht="15.75" customHeight="1">
      <c r="B354" s="54"/>
      <c r="C354" s="54"/>
      <c r="D354" s="87"/>
      <c r="L354" s="26"/>
      <c r="M354" s="26"/>
      <c r="N354" s="26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ht="15.75" customHeight="1">
      <c r="B355" s="54"/>
      <c r="C355" s="54"/>
      <c r="D355" s="87"/>
      <c r="L355" s="26"/>
      <c r="M355" s="26"/>
      <c r="N355" s="26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ht="15.75" customHeight="1">
      <c r="B356" s="54"/>
      <c r="C356" s="54"/>
      <c r="D356" s="87"/>
      <c r="L356" s="26"/>
      <c r="M356" s="26"/>
      <c r="N356" s="26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ht="15.75" customHeight="1">
      <c r="B357" s="54"/>
      <c r="C357" s="54"/>
      <c r="D357" s="87"/>
      <c r="L357" s="26"/>
      <c r="M357" s="26"/>
      <c r="N357" s="26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ht="15.75" customHeight="1">
      <c r="B358" s="54"/>
      <c r="C358" s="54"/>
      <c r="D358" s="87"/>
      <c r="L358" s="26"/>
      <c r="M358" s="26"/>
      <c r="N358" s="26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ht="15.75" customHeight="1">
      <c r="B359" s="54"/>
      <c r="C359" s="54"/>
      <c r="D359" s="87"/>
      <c r="L359" s="26"/>
      <c r="M359" s="26"/>
      <c r="N359" s="26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ht="15.75" customHeight="1">
      <c r="B360" s="54"/>
      <c r="C360" s="54"/>
      <c r="D360" s="87"/>
      <c r="L360" s="26"/>
      <c r="M360" s="26"/>
      <c r="N360" s="26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ht="15.75" customHeight="1">
      <c r="B361" s="54"/>
      <c r="C361" s="54"/>
      <c r="D361" s="87"/>
      <c r="L361" s="26"/>
      <c r="M361" s="26"/>
      <c r="N361" s="26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ht="15.75" customHeight="1">
      <c r="B362" s="54"/>
      <c r="C362" s="54"/>
      <c r="D362" s="87"/>
      <c r="L362" s="26"/>
      <c r="M362" s="26"/>
      <c r="N362" s="26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ht="15.75" customHeight="1">
      <c r="B363" s="54"/>
      <c r="C363" s="54"/>
      <c r="D363" s="87"/>
      <c r="L363" s="26"/>
      <c r="M363" s="26"/>
      <c r="N363" s="26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ht="15.75" customHeight="1">
      <c r="B364" s="54"/>
      <c r="C364" s="54"/>
      <c r="D364" s="87"/>
      <c r="L364" s="26"/>
      <c r="M364" s="26"/>
      <c r="N364" s="26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ht="15.75" customHeight="1">
      <c r="B365" s="54"/>
      <c r="C365" s="54"/>
      <c r="D365" s="87"/>
      <c r="L365" s="26"/>
      <c r="M365" s="26"/>
      <c r="N365" s="26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ht="15.75" customHeight="1">
      <c r="B366" s="54"/>
      <c r="C366" s="54"/>
      <c r="D366" s="87"/>
      <c r="L366" s="26"/>
      <c r="M366" s="26"/>
      <c r="N366" s="26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ht="15.75" customHeight="1">
      <c r="B367" s="54"/>
      <c r="C367" s="54"/>
      <c r="D367" s="87"/>
      <c r="L367" s="26"/>
      <c r="M367" s="26"/>
      <c r="N367" s="26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ht="15.75" customHeight="1">
      <c r="B368" s="54"/>
      <c r="C368" s="54"/>
      <c r="D368" s="87"/>
      <c r="L368" s="26"/>
      <c r="M368" s="26"/>
      <c r="N368" s="26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ht="15.75" customHeight="1">
      <c r="B369" s="54"/>
      <c r="C369" s="54"/>
      <c r="D369" s="87"/>
      <c r="L369" s="26"/>
      <c r="M369" s="26"/>
      <c r="N369" s="26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ht="15.75" customHeight="1">
      <c r="B370" s="54"/>
      <c r="C370" s="54"/>
      <c r="D370" s="87"/>
      <c r="L370" s="26"/>
      <c r="M370" s="26"/>
      <c r="N370" s="26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ht="15.75" customHeight="1">
      <c r="B371" s="54"/>
      <c r="C371" s="54"/>
      <c r="D371" s="87"/>
      <c r="L371" s="26"/>
      <c r="M371" s="26"/>
      <c r="N371" s="26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ht="15.75" customHeight="1">
      <c r="B372" s="54"/>
      <c r="C372" s="54"/>
      <c r="D372" s="87"/>
      <c r="L372" s="26"/>
      <c r="M372" s="26"/>
      <c r="N372" s="26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ht="15.75" customHeight="1">
      <c r="B373" s="54"/>
      <c r="C373" s="54"/>
      <c r="D373" s="87"/>
      <c r="L373" s="26"/>
      <c r="M373" s="26"/>
      <c r="N373" s="26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ht="15.75" customHeight="1">
      <c r="B374" s="54"/>
      <c r="C374" s="54"/>
      <c r="D374" s="87"/>
      <c r="L374" s="26"/>
      <c r="M374" s="26"/>
      <c r="N374" s="26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ht="15.75" customHeight="1">
      <c r="B375" s="54"/>
      <c r="C375" s="54"/>
      <c r="D375" s="87"/>
      <c r="L375" s="26"/>
      <c r="M375" s="26"/>
      <c r="N375" s="26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ht="15.75" customHeight="1">
      <c r="B376" s="54"/>
      <c r="C376" s="54"/>
      <c r="D376" s="87"/>
      <c r="L376" s="26"/>
      <c r="M376" s="26"/>
      <c r="N376" s="26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ht="15.75" customHeight="1">
      <c r="B377" s="54"/>
      <c r="C377" s="54"/>
      <c r="D377" s="87"/>
      <c r="L377" s="26"/>
      <c r="M377" s="26"/>
      <c r="N377" s="26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ht="15.75" customHeight="1">
      <c r="B378" s="54"/>
      <c r="C378" s="54"/>
      <c r="D378" s="87"/>
      <c r="L378" s="26"/>
      <c r="M378" s="26"/>
      <c r="N378" s="26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ht="15.75" customHeight="1">
      <c r="B379" s="54"/>
      <c r="C379" s="54"/>
      <c r="D379" s="87"/>
      <c r="L379" s="26"/>
      <c r="M379" s="26"/>
      <c r="N379" s="26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ht="15.75" customHeight="1">
      <c r="B380" s="54"/>
      <c r="C380" s="54"/>
      <c r="D380" s="87"/>
      <c r="L380" s="26"/>
      <c r="M380" s="26"/>
      <c r="N380" s="26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ht="15.75" customHeight="1">
      <c r="B381" s="54"/>
      <c r="C381" s="54"/>
      <c r="D381" s="87"/>
      <c r="L381" s="26"/>
      <c r="M381" s="26"/>
      <c r="N381" s="26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ht="15.75" customHeight="1">
      <c r="B382" s="54"/>
      <c r="C382" s="54"/>
      <c r="D382" s="87"/>
      <c r="L382" s="26"/>
      <c r="M382" s="26"/>
      <c r="N382" s="26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ht="15.75" customHeight="1">
      <c r="B383" s="54"/>
      <c r="C383" s="54"/>
      <c r="D383" s="87"/>
      <c r="L383" s="26"/>
      <c r="M383" s="26"/>
      <c r="N383" s="26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ht="15.75" customHeight="1">
      <c r="B384" s="54"/>
      <c r="C384" s="54"/>
      <c r="D384" s="87"/>
      <c r="L384" s="26"/>
      <c r="M384" s="26"/>
      <c r="N384" s="26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ht="15.75" customHeight="1">
      <c r="B385" s="54"/>
      <c r="C385" s="54"/>
      <c r="D385" s="87"/>
      <c r="L385" s="26"/>
      <c r="M385" s="26"/>
      <c r="N385" s="26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ht="15.75" customHeight="1">
      <c r="B386" s="54"/>
      <c r="C386" s="54"/>
      <c r="D386" s="87"/>
      <c r="L386" s="26"/>
      <c r="M386" s="26"/>
      <c r="N386" s="26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ht="15.75" customHeight="1">
      <c r="B387" s="54"/>
      <c r="C387" s="54"/>
      <c r="D387" s="87"/>
      <c r="L387" s="26"/>
      <c r="M387" s="26"/>
      <c r="N387" s="26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ht="15.75" customHeight="1">
      <c r="B388" s="54"/>
      <c r="C388" s="54"/>
      <c r="D388" s="87"/>
      <c r="L388" s="26"/>
      <c r="M388" s="26"/>
      <c r="N388" s="26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ht="15.75" customHeight="1">
      <c r="B389" s="54"/>
      <c r="C389" s="54"/>
      <c r="D389" s="87"/>
      <c r="L389" s="26"/>
      <c r="M389" s="26"/>
      <c r="N389" s="26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ht="15.75" customHeight="1">
      <c r="B390" s="54"/>
      <c r="C390" s="54"/>
      <c r="D390" s="87"/>
      <c r="L390" s="26"/>
      <c r="M390" s="26"/>
      <c r="N390" s="26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ht="15.75" customHeight="1">
      <c r="B391" s="54"/>
      <c r="C391" s="54"/>
      <c r="D391" s="87"/>
      <c r="L391" s="26"/>
      <c r="M391" s="26"/>
      <c r="N391" s="26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ht="15.75" customHeight="1">
      <c r="B392" s="54"/>
      <c r="C392" s="54"/>
      <c r="D392" s="87"/>
      <c r="L392" s="26"/>
      <c r="M392" s="26"/>
      <c r="N392" s="26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ht="15.75" customHeight="1">
      <c r="B393" s="54"/>
      <c r="C393" s="54"/>
      <c r="D393" s="87"/>
      <c r="L393" s="26"/>
      <c r="M393" s="26"/>
      <c r="N393" s="26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ht="15.75" customHeight="1">
      <c r="B394" s="54"/>
      <c r="C394" s="54"/>
      <c r="D394" s="87"/>
      <c r="L394" s="26"/>
      <c r="M394" s="26"/>
      <c r="N394" s="26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ht="15.75" customHeight="1">
      <c r="B395" s="54"/>
      <c r="C395" s="54"/>
      <c r="D395" s="87"/>
      <c r="L395" s="26"/>
      <c r="M395" s="26"/>
      <c r="N395" s="26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ht="15.75" customHeight="1">
      <c r="B396" s="54"/>
      <c r="C396" s="54"/>
      <c r="D396" s="87"/>
      <c r="L396" s="26"/>
      <c r="M396" s="26"/>
      <c r="N396" s="26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ht="15.75" customHeight="1">
      <c r="B397" s="54"/>
      <c r="C397" s="54"/>
      <c r="D397" s="87"/>
      <c r="L397" s="26"/>
      <c r="M397" s="26"/>
      <c r="N397" s="26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ht="15.75" customHeight="1">
      <c r="B398" s="54"/>
      <c r="C398" s="54"/>
      <c r="D398" s="87"/>
      <c r="L398" s="26"/>
      <c r="M398" s="26"/>
      <c r="N398" s="26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ht="15.75" customHeight="1">
      <c r="B399" s="54"/>
      <c r="C399" s="54"/>
      <c r="D399" s="87"/>
      <c r="L399" s="26"/>
      <c r="M399" s="26"/>
      <c r="N399" s="26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ht="15.75" customHeight="1">
      <c r="B400" s="54"/>
      <c r="C400" s="54"/>
      <c r="D400" s="87"/>
      <c r="L400" s="26"/>
      <c r="M400" s="26"/>
      <c r="N400" s="26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ht="15.75" customHeight="1">
      <c r="B401" s="54"/>
      <c r="C401" s="54"/>
      <c r="D401" s="87"/>
      <c r="L401" s="26"/>
      <c r="M401" s="26"/>
      <c r="N401" s="26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ht="15.75" customHeight="1">
      <c r="B402" s="54"/>
      <c r="C402" s="54"/>
      <c r="D402" s="87"/>
      <c r="L402" s="26"/>
      <c r="M402" s="26"/>
      <c r="N402" s="26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ht="15.75" customHeight="1">
      <c r="B403" s="54"/>
      <c r="C403" s="54"/>
      <c r="D403" s="87"/>
      <c r="L403" s="26"/>
      <c r="M403" s="26"/>
      <c r="N403" s="26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ht="15.75" customHeight="1">
      <c r="B404" s="54"/>
      <c r="C404" s="54"/>
      <c r="D404" s="87"/>
      <c r="L404" s="26"/>
      <c r="M404" s="26"/>
      <c r="N404" s="26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ht="15.75" customHeight="1">
      <c r="B405" s="54"/>
      <c r="C405" s="54"/>
      <c r="D405" s="87"/>
      <c r="L405" s="26"/>
      <c r="M405" s="26"/>
      <c r="N405" s="26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ht="15.75" customHeight="1">
      <c r="B406" s="54"/>
      <c r="C406" s="54"/>
      <c r="D406" s="87"/>
      <c r="L406" s="26"/>
      <c r="M406" s="26"/>
      <c r="N406" s="26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ht="15.75" customHeight="1">
      <c r="B407" s="54"/>
      <c r="C407" s="54"/>
      <c r="D407" s="87"/>
      <c r="L407" s="26"/>
      <c r="M407" s="26"/>
      <c r="N407" s="26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ht="15.75" customHeight="1">
      <c r="B408" s="54"/>
      <c r="C408" s="54"/>
      <c r="D408" s="87"/>
      <c r="L408" s="26"/>
      <c r="M408" s="26"/>
      <c r="N408" s="26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ht="15.75" customHeight="1">
      <c r="B409" s="54"/>
      <c r="C409" s="54"/>
      <c r="D409" s="87"/>
      <c r="L409" s="26"/>
      <c r="M409" s="26"/>
      <c r="N409" s="26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ht="15.75" customHeight="1">
      <c r="B410" s="54"/>
      <c r="C410" s="54"/>
      <c r="D410" s="87"/>
      <c r="L410" s="26"/>
      <c r="M410" s="26"/>
      <c r="N410" s="26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ht="15.75" customHeight="1">
      <c r="B411" s="54"/>
      <c r="C411" s="54"/>
      <c r="D411" s="87"/>
      <c r="L411" s="26"/>
      <c r="M411" s="26"/>
      <c r="N411" s="26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ht="15.75" customHeight="1">
      <c r="B412" s="54"/>
      <c r="C412" s="54"/>
      <c r="D412" s="87"/>
      <c r="L412" s="26"/>
      <c r="M412" s="26"/>
      <c r="N412" s="26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ht="15.75" customHeight="1">
      <c r="B413" s="54"/>
      <c r="C413" s="54"/>
      <c r="D413" s="87"/>
      <c r="L413" s="26"/>
      <c r="M413" s="26"/>
      <c r="N413" s="26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ht="15.75" customHeight="1">
      <c r="B414" s="54"/>
      <c r="C414" s="54"/>
      <c r="D414" s="87"/>
      <c r="L414" s="26"/>
      <c r="M414" s="26"/>
      <c r="N414" s="26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ht="15.75" customHeight="1">
      <c r="B415" s="54"/>
      <c r="C415" s="54"/>
      <c r="D415" s="87"/>
      <c r="L415" s="26"/>
      <c r="M415" s="26"/>
      <c r="N415" s="26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ht="15.75" customHeight="1">
      <c r="B416" s="54"/>
      <c r="C416" s="54"/>
      <c r="D416" s="87"/>
      <c r="L416" s="26"/>
      <c r="M416" s="26"/>
      <c r="N416" s="26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ht="15.75" customHeight="1">
      <c r="B417" s="54"/>
      <c r="C417" s="54"/>
      <c r="D417" s="87"/>
      <c r="L417" s="26"/>
      <c r="M417" s="26"/>
      <c r="N417" s="26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ht="15.75" customHeight="1">
      <c r="B418" s="54"/>
      <c r="C418" s="54"/>
      <c r="D418" s="87"/>
      <c r="L418" s="26"/>
      <c r="M418" s="26"/>
      <c r="N418" s="26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ht="15.75" customHeight="1">
      <c r="B419" s="54"/>
      <c r="C419" s="54"/>
      <c r="D419" s="87"/>
      <c r="L419" s="26"/>
      <c r="M419" s="26"/>
      <c r="N419" s="26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ht="15.75" customHeight="1">
      <c r="B420" s="54"/>
      <c r="C420" s="54"/>
      <c r="D420" s="87"/>
      <c r="L420" s="26"/>
      <c r="M420" s="26"/>
      <c r="N420" s="26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ht="15.75" customHeight="1">
      <c r="B421" s="54"/>
      <c r="C421" s="54"/>
      <c r="D421" s="87"/>
      <c r="L421" s="26"/>
      <c r="M421" s="26"/>
      <c r="N421" s="26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ht="15.75" customHeight="1">
      <c r="B422" s="54"/>
      <c r="C422" s="54"/>
      <c r="D422" s="87"/>
      <c r="L422" s="26"/>
      <c r="M422" s="26"/>
      <c r="N422" s="26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ht="15.75" customHeight="1">
      <c r="B423" s="54"/>
      <c r="C423" s="54"/>
      <c r="D423" s="87"/>
      <c r="L423" s="26"/>
      <c r="M423" s="26"/>
      <c r="N423" s="26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ht="15.75" customHeight="1">
      <c r="B424" s="54"/>
      <c r="C424" s="54"/>
      <c r="D424" s="87"/>
      <c r="L424" s="26"/>
      <c r="M424" s="26"/>
      <c r="N424" s="26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ht="15.75" customHeight="1">
      <c r="B425" s="54"/>
      <c r="C425" s="54"/>
      <c r="D425" s="87"/>
      <c r="L425" s="26"/>
      <c r="M425" s="26"/>
      <c r="N425" s="26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ht="15.75" customHeight="1">
      <c r="B426" s="54"/>
      <c r="C426" s="54"/>
      <c r="D426" s="87"/>
      <c r="L426" s="26"/>
      <c r="M426" s="26"/>
      <c r="N426" s="26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ht="15.75" customHeight="1">
      <c r="B427" s="54"/>
      <c r="C427" s="54"/>
      <c r="D427" s="87"/>
      <c r="L427" s="26"/>
      <c r="M427" s="26"/>
      <c r="N427" s="26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ht="15.75" customHeight="1">
      <c r="B428" s="54"/>
      <c r="C428" s="54"/>
      <c r="D428" s="87"/>
      <c r="L428" s="26"/>
      <c r="M428" s="26"/>
      <c r="N428" s="26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ht="15.75" customHeight="1">
      <c r="B429" s="54"/>
      <c r="C429" s="54"/>
      <c r="D429" s="87"/>
      <c r="L429" s="26"/>
      <c r="M429" s="26"/>
      <c r="N429" s="26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ht="15.75" customHeight="1">
      <c r="B430" s="54"/>
      <c r="C430" s="54"/>
      <c r="D430" s="87"/>
      <c r="L430" s="26"/>
      <c r="M430" s="26"/>
      <c r="N430" s="26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ht="15.75" customHeight="1">
      <c r="B431" s="54"/>
      <c r="C431" s="54"/>
      <c r="D431" s="87"/>
      <c r="L431" s="26"/>
      <c r="M431" s="26"/>
      <c r="N431" s="26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ht="15.75" customHeight="1">
      <c r="B432" s="54"/>
      <c r="C432" s="54"/>
      <c r="D432" s="87"/>
      <c r="L432" s="26"/>
      <c r="M432" s="26"/>
      <c r="N432" s="26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ht="15.75" customHeight="1">
      <c r="B433" s="54"/>
      <c r="C433" s="54"/>
      <c r="D433" s="87"/>
      <c r="L433" s="26"/>
      <c r="M433" s="26"/>
      <c r="N433" s="26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ht="15.75" customHeight="1">
      <c r="B434" s="54"/>
      <c r="C434" s="54"/>
      <c r="D434" s="87"/>
      <c r="L434" s="26"/>
      <c r="M434" s="26"/>
      <c r="N434" s="26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ht="15.75" customHeight="1">
      <c r="B435" s="54"/>
      <c r="C435" s="54"/>
      <c r="D435" s="87"/>
      <c r="L435" s="26"/>
      <c r="M435" s="26"/>
      <c r="N435" s="26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ht="15.75" customHeight="1">
      <c r="B436" s="54"/>
      <c r="C436" s="54"/>
      <c r="D436" s="87"/>
      <c r="L436" s="26"/>
      <c r="M436" s="26"/>
      <c r="N436" s="26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ht="15.75" customHeight="1">
      <c r="B437" s="54"/>
      <c r="C437" s="54"/>
      <c r="D437" s="87"/>
      <c r="L437" s="26"/>
      <c r="M437" s="26"/>
      <c r="N437" s="26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ht="15.75" customHeight="1">
      <c r="B438" s="54"/>
      <c r="C438" s="54"/>
      <c r="D438" s="87"/>
      <c r="L438" s="26"/>
      <c r="M438" s="26"/>
      <c r="N438" s="26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ht="15.75" customHeight="1">
      <c r="B439" s="54"/>
      <c r="C439" s="54"/>
      <c r="D439" s="87"/>
      <c r="L439" s="26"/>
      <c r="M439" s="26"/>
      <c r="N439" s="26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ht="15.75" customHeight="1">
      <c r="B440" s="54"/>
      <c r="C440" s="54"/>
      <c r="D440" s="87"/>
      <c r="L440" s="26"/>
      <c r="M440" s="26"/>
      <c r="N440" s="26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ht="15.75" customHeight="1">
      <c r="B441" s="54"/>
      <c r="C441" s="54"/>
      <c r="D441" s="87"/>
      <c r="L441" s="26"/>
      <c r="M441" s="26"/>
      <c r="N441" s="26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ht="15.75" customHeight="1">
      <c r="B442" s="54"/>
      <c r="C442" s="54"/>
      <c r="D442" s="87"/>
      <c r="L442" s="26"/>
      <c r="M442" s="26"/>
      <c r="N442" s="26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ht="15.75" customHeight="1">
      <c r="B443" s="54"/>
      <c r="C443" s="54"/>
      <c r="D443" s="87"/>
      <c r="L443" s="26"/>
      <c r="M443" s="26"/>
      <c r="N443" s="26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ht="15.75" customHeight="1">
      <c r="B444" s="54"/>
      <c r="C444" s="54"/>
      <c r="D444" s="87"/>
      <c r="L444" s="26"/>
      <c r="M444" s="26"/>
      <c r="N444" s="26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ht="15.75" customHeight="1">
      <c r="B445" s="54"/>
      <c r="C445" s="54"/>
      <c r="D445" s="87"/>
      <c r="L445" s="26"/>
      <c r="M445" s="26"/>
      <c r="N445" s="26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ht="15.75" customHeight="1">
      <c r="B446" s="54"/>
      <c r="C446" s="54"/>
      <c r="D446" s="87"/>
      <c r="L446" s="26"/>
      <c r="M446" s="26"/>
      <c r="N446" s="26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ht="15.75" customHeight="1">
      <c r="B447" s="54"/>
      <c r="C447" s="54"/>
      <c r="D447" s="87"/>
      <c r="L447" s="26"/>
      <c r="M447" s="26"/>
      <c r="N447" s="26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ht="15.75" customHeight="1">
      <c r="B448" s="54"/>
      <c r="C448" s="54"/>
      <c r="D448" s="87"/>
      <c r="L448" s="26"/>
      <c r="M448" s="26"/>
      <c r="N448" s="26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ht="15.75" customHeight="1">
      <c r="B449" s="54"/>
      <c r="C449" s="54"/>
      <c r="D449" s="87"/>
      <c r="L449" s="26"/>
      <c r="M449" s="26"/>
      <c r="N449" s="26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ht="15.75" customHeight="1">
      <c r="B450" s="54"/>
      <c r="C450" s="54"/>
      <c r="D450" s="87"/>
      <c r="L450" s="26"/>
      <c r="M450" s="26"/>
      <c r="N450" s="26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ht="15.75" customHeight="1">
      <c r="B451" s="54"/>
      <c r="C451" s="54"/>
      <c r="D451" s="87"/>
      <c r="L451" s="26"/>
      <c r="M451" s="26"/>
      <c r="N451" s="26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ht="15.75" customHeight="1">
      <c r="B452" s="54"/>
      <c r="C452" s="54"/>
      <c r="D452" s="87"/>
      <c r="L452" s="26"/>
      <c r="M452" s="26"/>
      <c r="N452" s="26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ht="15.75" customHeight="1">
      <c r="B453" s="54"/>
      <c r="C453" s="54"/>
      <c r="D453" s="87"/>
      <c r="L453" s="26"/>
      <c r="M453" s="26"/>
      <c r="N453" s="26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ht="15.75" customHeight="1">
      <c r="B454" s="54"/>
      <c r="C454" s="54"/>
      <c r="D454" s="87"/>
      <c r="L454" s="26"/>
      <c r="M454" s="26"/>
      <c r="N454" s="26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ht="15.75" customHeight="1">
      <c r="B455" s="54"/>
      <c r="C455" s="54"/>
      <c r="D455" s="87"/>
      <c r="L455" s="26"/>
      <c r="M455" s="26"/>
      <c r="N455" s="26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ht="15.75" customHeight="1">
      <c r="B456" s="54"/>
      <c r="C456" s="54"/>
      <c r="D456" s="87"/>
      <c r="L456" s="26"/>
      <c r="M456" s="26"/>
      <c r="N456" s="26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ht="15.75" customHeight="1">
      <c r="B457" s="54"/>
      <c r="C457" s="54"/>
      <c r="D457" s="87"/>
      <c r="L457" s="26"/>
      <c r="M457" s="26"/>
      <c r="N457" s="26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ht="15.75" customHeight="1">
      <c r="B458" s="54"/>
      <c r="C458" s="54"/>
      <c r="D458" s="87"/>
      <c r="L458" s="26"/>
      <c r="M458" s="26"/>
      <c r="N458" s="26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ht="15.75" customHeight="1">
      <c r="B459" s="54"/>
      <c r="C459" s="54"/>
      <c r="D459" s="87"/>
      <c r="L459" s="26"/>
      <c r="M459" s="26"/>
      <c r="N459" s="26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ht="15.75" customHeight="1">
      <c r="B460" s="54"/>
      <c r="C460" s="54"/>
      <c r="D460" s="87"/>
      <c r="L460" s="26"/>
      <c r="M460" s="26"/>
      <c r="N460" s="26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ht="15.75" customHeight="1">
      <c r="B461" s="54"/>
      <c r="C461" s="54"/>
      <c r="D461" s="87"/>
      <c r="L461" s="26"/>
      <c r="M461" s="26"/>
      <c r="N461" s="26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ht="15.75" customHeight="1">
      <c r="B462" s="54"/>
      <c r="C462" s="54"/>
      <c r="D462" s="87"/>
      <c r="L462" s="26"/>
      <c r="M462" s="26"/>
      <c r="N462" s="26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ht="15.75" customHeight="1">
      <c r="B463" s="54"/>
      <c r="C463" s="54"/>
      <c r="D463" s="87"/>
      <c r="L463" s="26"/>
      <c r="M463" s="26"/>
      <c r="N463" s="26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ht="15.75" customHeight="1">
      <c r="B464" s="54"/>
      <c r="C464" s="54"/>
      <c r="D464" s="87"/>
      <c r="L464" s="26"/>
      <c r="M464" s="26"/>
      <c r="N464" s="26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ht="15.75" customHeight="1">
      <c r="B465" s="54"/>
      <c r="C465" s="54"/>
      <c r="D465" s="87"/>
      <c r="L465" s="26"/>
      <c r="M465" s="26"/>
      <c r="N465" s="26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ht="15.75" customHeight="1">
      <c r="B466" s="54"/>
      <c r="C466" s="54"/>
      <c r="D466" s="87"/>
      <c r="L466" s="26"/>
      <c r="M466" s="26"/>
      <c r="N466" s="26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ht="15.75" customHeight="1">
      <c r="B467" s="54"/>
      <c r="C467" s="54"/>
      <c r="D467" s="87"/>
      <c r="L467" s="26"/>
      <c r="M467" s="26"/>
      <c r="N467" s="26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ht="15.75" customHeight="1">
      <c r="B468" s="54"/>
      <c r="C468" s="54"/>
      <c r="D468" s="87"/>
      <c r="L468" s="26"/>
      <c r="M468" s="26"/>
      <c r="N468" s="26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ht="15.75" customHeight="1">
      <c r="B469" s="54"/>
      <c r="C469" s="54"/>
      <c r="D469" s="87"/>
      <c r="L469" s="26"/>
      <c r="M469" s="26"/>
      <c r="N469" s="26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ht="15.75" customHeight="1">
      <c r="B470" s="54"/>
      <c r="C470" s="54"/>
      <c r="D470" s="87"/>
      <c r="L470" s="26"/>
      <c r="M470" s="26"/>
      <c r="N470" s="26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ht="15.75" customHeight="1">
      <c r="B471" s="54"/>
      <c r="C471" s="54"/>
      <c r="D471" s="87"/>
      <c r="L471" s="26"/>
      <c r="M471" s="26"/>
      <c r="N471" s="26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ht="15.75" customHeight="1">
      <c r="B472" s="54"/>
      <c r="C472" s="54"/>
      <c r="D472" s="87"/>
      <c r="L472" s="26"/>
      <c r="M472" s="26"/>
      <c r="N472" s="26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ht="15.75" customHeight="1">
      <c r="B473" s="54"/>
      <c r="C473" s="54"/>
      <c r="D473" s="87"/>
      <c r="L473" s="26"/>
      <c r="M473" s="26"/>
      <c r="N473" s="26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ht="15.75" customHeight="1">
      <c r="B474" s="54"/>
      <c r="C474" s="54"/>
      <c r="D474" s="87"/>
      <c r="L474" s="26"/>
      <c r="M474" s="26"/>
      <c r="N474" s="26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ht="15.75" customHeight="1">
      <c r="B475" s="54"/>
      <c r="C475" s="54"/>
      <c r="D475" s="87"/>
      <c r="L475" s="26"/>
      <c r="M475" s="26"/>
      <c r="N475" s="26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ht="15.75" customHeight="1">
      <c r="B476" s="54"/>
      <c r="C476" s="54"/>
      <c r="D476" s="87"/>
      <c r="L476" s="26"/>
      <c r="M476" s="26"/>
      <c r="N476" s="26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ht="15.75" customHeight="1">
      <c r="B477" s="54"/>
      <c r="C477" s="54"/>
      <c r="D477" s="87"/>
      <c r="L477" s="26"/>
      <c r="M477" s="26"/>
      <c r="N477" s="26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ht="15.75" customHeight="1">
      <c r="B478" s="54"/>
      <c r="C478" s="54"/>
      <c r="D478" s="87"/>
      <c r="L478" s="26"/>
      <c r="M478" s="26"/>
      <c r="N478" s="26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ht="15.75" customHeight="1">
      <c r="B479" s="54"/>
      <c r="C479" s="54"/>
      <c r="D479" s="87"/>
      <c r="L479" s="26"/>
      <c r="M479" s="26"/>
      <c r="N479" s="26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ht="15.75" customHeight="1">
      <c r="B480" s="54"/>
      <c r="C480" s="54"/>
      <c r="D480" s="87"/>
      <c r="L480" s="26"/>
      <c r="M480" s="26"/>
      <c r="N480" s="26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ht="15.75" customHeight="1">
      <c r="B481" s="54"/>
      <c r="C481" s="54"/>
      <c r="D481" s="87"/>
      <c r="L481" s="26"/>
      <c r="M481" s="26"/>
      <c r="N481" s="26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ht="15.75" customHeight="1">
      <c r="B482" s="54"/>
      <c r="C482" s="54"/>
      <c r="D482" s="87"/>
      <c r="L482" s="26"/>
      <c r="M482" s="26"/>
      <c r="N482" s="26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ht="15.75" customHeight="1">
      <c r="B483" s="54"/>
      <c r="C483" s="54"/>
      <c r="D483" s="87"/>
      <c r="L483" s="26"/>
      <c r="M483" s="26"/>
      <c r="N483" s="26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ht="15.75" customHeight="1">
      <c r="B484" s="54"/>
      <c r="C484" s="54"/>
      <c r="D484" s="87"/>
      <c r="L484" s="26"/>
      <c r="M484" s="26"/>
      <c r="N484" s="26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ht="15.75" customHeight="1">
      <c r="B485" s="54"/>
      <c r="C485" s="54"/>
      <c r="D485" s="87"/>
      <c r="L485" s="26"/>
      <c r="M485" s="26"/>
      <c r="N485" s="26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ht="15.75" customHeight="1">
      <c r="B486" s="54"/>
      <c r="C486" s="54"/>
      <c r="D486" s="87"/>
      <c r="L486" s="26"/>
      <c r="M486" s="26"/>
      <c r="N486" s="26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ht="15.75" customHeight="1">
      <c r="B487" s="54"/>
      <c r="C487" s="54"/>
      <c r="D487" s="87"/>
      <c r="L487" s="26"/>
      <c r="M487" s="26"/>
      <c r="N487" s="26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ht="15.75" customHeight="1">
      <c r="B488" s="54"/>
      <c r="C488" s="54"/>
      <c r="D488" s="87"/>
      <c r="L488" s="26"/>
      <c r="M488" s="26"/>
      <c r="N488" s="26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ht="15.75" customHeight="1">
      <c r="B489" s="54"/>
      <c r="C489" s="54"/>
      <c r="D489" s="87"/>
      <c r="L489" s="26"/>
      <c r="M489" s="26"/>
      <c r="N489" s="26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ht="15.75" customHeight="1">
      <c r="B490" s="54"/>
      <c r="C490" s="54"/>
      <c r="D490" s="87"/>
      <c r="L490" s="26"/>
      <c r="M490" s="26"/>
      <c r="N490" s="26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ht="15.75" customHeight="1">
      <c r="B491" s="54"/>
      <c r="C491" s="54"/>
      <c r="D491" s="87"/>
      <c r="L491" s="26"/>
      <c r="M491" s="26"/>
      <c r="N491" s="26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ht="15.75" customHeight="1">
      <c r="B492" s="54"/>
      <c r="C492" s="54"/>
      <c r="D492" s="87"/>
      <c r="L492" s="26"/>
      <c r="M492" s="26"/>
      <c r="N492" s="26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ht="15.75" customHeight="1">
      <c r="B493" s="54"/>
      <c r="C493" s="54"/>
      <c r="D493" s="87"/>
      <c r="L493" s="26"/>
      <c r="M493" s="26"/>
      <c r="N493" s="26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ht="15.75" customHeight="1">
      <c r="B494" s="54"/>
      <c r="C494" s="54"/>
      <c r="D494" s="87"/>
      <c r="L494" s="26"/>
      <c r="M494" s="26"/>
      <c r="N494" s="26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ht="15.75" customHeight="1">
      <c r="B495" s="54"/>
      <c r="C495" s="54"/>
      <c r="D495" s="87"/>
      <c r="L495" s="26"/>
      <c r="M495" s="26"/>
      <c r="N495" s="26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ht="15.75" customHeight="1">
      <c r="B496" s="54"/>
      <c r="C496" s="54"/>
      <c r="D496" s="87"/>
      <c r="L496" s="26"/>
      <c r="M496" s="26"/>
      <c r="N496" s="26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ht="15.75" customHeight="1">
      <c r="B497" s="54"/>
      <c r="C497" s="54"/>
      <c r="D497" s="87"/>
      <c r="L497" s="26"/>
      <c r="M497" s="26"/>
      <c r="N497" s="26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ht="15.75" customHeight="1">
      <c r="B498" s="54"/>
      <c r="C498" s="54"/>
      <c r="D498" s="87"/>
      <c r="L498" s="26"/>
      <c r="M498" s="26"/>
      <c r="N498" s="26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ht="15.75" customHeight="1">
      <c r="B499" s="54"/>
      <c r="C499" s="54"/>
      <c r="D499" s="87"/>
      <c r="L499" s="26"/>
      <c r="M499" s="26"/>
      <c r="N499" s="26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ht="15.75" customHeight="1">
      <c r="B500" s="54"/>
      <c r="C500" s="54"/>
      <c r="D500" s="87"/>
      <c r="L500" s="26"/>
      <c r="M500" s="26"/>
      <c r="N500" s="26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ht="15.75" customHeight="1">
      <c r="B501" s="54"/>
      <c r="C501" s="54"/>
      <c r="D501" s="87"/>
      <c r="L501" s="26"/>
      <c r="M501" s="26"/>
      <c r="N501" s="26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ht="15.75" customHeight="1">
      <c r="B502" s="54"/>
      <c r="C502" s="54"/>
      <c r="D502" s="87"/>
      <c r="L502" s="26"/>
      <c r="M502" s="26"/>
      <c r="N502" s="26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ht="15.75" customHeight="1">
      <c r="B503" s="54"/>
      <c r="C503" s="54"/>
      <c r="D503" s="87"/>
      <c r="L503" s="26"/>
      <c r="M503" s="26"/>
      <c r="N503" s="26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ht="15.75" customHeight="1">
      <c r="B504" s="54"/>
      <c r="C504" s="54"/>
      <c r="D504" s="87"/>
      <c r="L504" s="26"/>
      <c r="M504" s="26"/>
      <c r="N504" s="26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ht="15.75" customHeight="1">
      <c r="B505" s="54"/>
      <c r="C505" s="54"/>
      <c r="D505" s="87"/>
      <c r="L505" s="26"/>
      <c r="M505" s="26"/>
      <c r="N505" s="26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ht="15.75" customHeight="1">
      <c r="B506" s="54"/>
      <c r="C506" s="54"/>
      <c r="D506" s="87"/>
      <c r="L506" s="26"/>
      <c r="M506" s="26"/>
      <c r="N506" s="26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ht="15.75" customHeight="1">
      <c r="B507" s="54"/>
      <c r="C507" s="54"/>
      <c r="D507" s="87"/>
      <c r="L507" s="26"/>
      <c r="M507" s="26"/>
      <c r="N507" s="26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ht="15.75" customHeight="1">
      <c r="B508" s="54"/>
      <c r="C508" s="54"/>
      <c r="D508" s="87"/>
      <c r="L508" s="26"/>
      <c r="M508" s="26"/>
      <c r="N508" s="26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ht="15.75" customHeight="1">
      <c r="B509" s="54"/>
      <c r="C509" s="54"/>
      <c r="D509" s="87"/>
      <c r="L509" s="26"/>
      <c r="M509" s="26"/>
      <c r="N509" s="26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ht="15.75" customHeight="1">
      <c r="B510" s="54"/>
      <c r="C510" s="54"/>
      <c r="D510" s="87"/>
      <c r="L510" s="26"/>
      <c r="M510" s="26"/>
      <c r="N510" s="26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ht="15.75" customHeight="1">
      <c r="B511" s="54"/>
      <c r="C511" s="54"/>
      <c r="D511" s="87"/>
      <c r="L511" s="26"/>
      <c r="M511" s="26"/>
      <c r="N511" s="26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ht="15.75" customHeight="1">
      <c r="B512" s="54"/>
      <c r="C512" s="54"/>
      <c r="D512" s="87"/>
      <c r="L512" s="26"/>
      <c r="M512" s="26"/>
      <c r="N512" s="26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ht="15.75" customHeight="1">
      <c r="B513" s="54"/>
      <c r="C513" s="54"/>
      <c r="D513" s="87"/>
      <c r="L513" s="26"/>
      <c r="M513" s="26"/>
      <c r="N513" s="26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ht="15.75" customHeight="1">
      <c r="B514" s="54"/>
      <c r="C514" s="54"/>
      <c r="D514" s="87"/>
      <c r="L514" s="26"/>
      <c r="M514" s="26"/>
      <c r="N514" s="26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ht="15.75" customHeight="1">
      <c r="B515" s="54"/>
      <c r="C515" s="54"/>
      <c r="D515" s="87"/>
      <c r="L515" s="26"/>
      <c r="M515" s="26"/>
      <c r="N515" s="26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ht="15.75" customHeight="1">
      <c r="B516" s="54"/>
      <c r="C516" s="54"/>
      <c r="D516" s="87"/>
      <c r="L516" s="26"/>
      <c r="M516" s="26"/>
      <c r="N516" s="26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ht="15.75" customHeight="1">
      <c r="B517" s="54"/>
      <c r="C517" s="54"/>
      <c r="D517" s="87"/>
      <c r="L517" s="26"/>
      <c r="M517" s="26"/>
      <c r="N517" s="26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ht="15.75" customHeight="1">
      <c r="B518" s="54"/>
      <c r="C518" s="54"/>
      <c r="D518" s="87"/>
      <c r="L518" s="26"/>
      <c r="M518" s="26"/>
      <c r="N518" s="26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ht="15.75" customHeight="1">
      <c r="B519" s="54"/>
      <c r="C519" s="54"/>
      <c r="D519" s="87"/>
      <c r="L519" s="26"/>
      <c r="M519" s="26"/>
      <c r="N519" s="26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ht="15.75" customHeight="1">
      <c r="B520" s="54"/>
      <c r="C520" s="54"/>
      <c r="D520" s="87"/>
      <c r="L520" s="26"/>
      <c r="M520" s="26"/>
      <c r="N520" s="26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ht="15.75" customHeight="1">
      <c r="B521" s="54"/>
      <c r="C521" s="54"/>
      <c r="D521" s="87"/>
      <c r="L521" s="26"/>
      <c r="M521" s="26"/>
      <c r="N521" s="26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ht="15.75" customHeight="1">
      <c r="B522" s="54"/>
      <c r="C522" s="54"/>
      <c r="D522" s="87"/>
      <c r="L522" s="26"/>
      <c r="M522" s="26"/>
      <c r="N522" s="26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ht="15.75" customHeight="1">
      <c r="B523" s="54"/>
      <c r="C523" s="54"/>
      <c r="D523" s="87"/>
      <c r="L523" s="26"/>
      <c r="M523" s="26"/>
      <c r="N523" s="26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ht="15.75" customHeight="1">
      <c r="B524" s="54"/>
      <c r="C524" s="54"/>
      <c r="D524" s="87"/>
      <c r="L524" s="26"/>
      <c r="M524" s="26"/>
      <c r="N524" s="26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ht="15.75" customHeight="1">
      <c r="B525" s="54"/>
      <c r="C525" s="54"/>
      <c r="D525" s="87"/>
      <c r="L525" s="26"/>
      <c r="M525" s="26"/>
      <c r="N525" s="26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ht="15.75" customHeight="1">
      <c r="B526" s="54"/>
      <c r="C526" s="54"/>
      <c r="D526" s="87"/>
      <c r="L526" s="26"/>
      <c r="M526" s="26"/>
      <c r="N526" s="26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ht="15.75" customHeight="1">
      <c r="B527" s="54"/>
      <c r="C527" s="54"/>
      <c r="D527" s="87"/>
      <c r="L527" s="26"/>
      <c r="M527" s="26"/>
      <c r="N527" s="26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ht="15.75" customHeight="1">
      <c r="B528" s="54"/>
      <c r="C528" s="54"/>
      <c r="D528" s="87"/>
      <c r="L528" s="26"/>
      <c r="M528" s="26"/>
      <c r="N528" s="26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ht="15.75" customHeight="1">
      <c r="B529" s="54"/>
      <c r="C529" s="54"/>
      <c r="D529" s="87"/>
      <c r="L529" s="26"/>
      <c r="M529" s="26"/>
      <c r="N529" s="26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ht="15.75" customHeight="1">
      <c r="B530" s="54"/>
      <c r="C530" s="54"/>
      <c r="D530" s="87"/>
      <c r="L530" s="26"/>
      <c r="M530" s="26"/>
      <c r="N530" s="26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ht="15.75" customHeight="1">
      <c r="B531" s="54"/>
      <c r="C531" s="54"/>
      <c r="D531" s="87"/>
      <c r="L531" s="26"/>
      <c r="M531" s="26"/>
      <c r="N531" s="26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ht="15.75" customHeight="1">
      <c r="B532" s="54"/>
      <c r="C532" s="54"/>
      <c r="D532" s="87"/>
      <c r="L532" s="26"/>
      <c r="M532" s="26"/>
      <c r="N532" s="26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ht="15.75" customHeight="1">
      <c r="B533" s="54"/>
      <c r="C533" s="54"/>
      <c r="D533" s="87"/>
      <c r="L533" s="26"/>
      <c r="M533" s="26"/>
      <c r="N533" s="26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ht="15.75" customHeight="1">
      <c r="B534" s="54"/>
      <c r="C534" s="54"/>
      <c r="D534" s="87"/>
      <c r="L534" s="26"/>
      <c r="M534" s="26"/>
      <c r="N534" s="26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ht="15.75" customHeight="1">
      <c r="B535" s="54"/>
      <c r="C535" s="54"/>
      <c r="D535" s="87"/>
      <c r="L535" s="26"/>
      <c r="M535" s="26"/>
      <c r="N535" s="26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ht="15.75" customHeight="1">
      <c r="B536" s="54"/>
      <c r="C536" s="54"/>
      <c r="D536" s="87"/>
      <c r="L536" s="26"/>
      <c r="M536" s="26"/>
      <c r="N536" s="26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ht="15.75" customHeight="1">
      <c r="B537" s="54"/>
      <c r="C537" s="54"/>
      <c r="D537" s="87"/>
      <c r="L537" s="26"/>
      <c r="M537" s="26"/>
      <c r="N537" s="26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ht="15.75" customHeight="1">
      <c r="B538" s="54"/>
      <c r="C538" s="54"/>
      <c r="D538" s="87"/>
      <c r="L538" s="26"/>
      <c r="M538" s="26"/>
      <c r="N538" s="26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ht="15.75" customHeight="1">
      <c r="B539" s="54"/>
      <c r="C539" s="54"/>
      <c r="D539" s="87"/>
      <c r="L539" s="26"/>
      <c r="M539" s="26"/>
      <c r="N539" s="26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ht="15.75" customHeight="1">
      <c r="B540" s="54"/>
      <c r="C540" s="54"/>
      <c r="D540" s="87"/>
      <c r="L540" s="26"/>
      <c r="M540" s="26"/>
      <c r="N540" s="26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ht="15.75" customHeight="1">
      <c r="B541" s="54"/>
      <c r="C541" s="54"/>
      <c r="D541" s="87"/>
      <c r="L541" s="26"/>
      <c r="M541" s="26"/>
      <c r="N541" s="26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ht="15.75" customHeight="1">
      <c r="B542" s="54"/>
      <c r="C542" s="54"/>
      <c r="D542" s="87"/>
      <c r="L542" s="26"/>
      <c r="M542" s="26"/>
      <c r="N542" s="26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ht="15.75" customHeight="1">
      <c r="B543" s="54"/>
      <c r="C543" s="54"/>
      <c r="D543" s="87"/>
      <c r="L543" s="26"/>
      <c r="M543" s="26"/>
      <c r="N543" s="26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ht="15.75" customHeight="1">
      <c r="B544" s="54"/>
      <c r="C544" s="54"/>
      <c r="D544" s="87"/>
      <c r="L544" s="26"/>
      <c r="M544" s="26"/>
      <c r="N544" s="26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ht="15.75" customHeight="1">
      <c r="B545" s="54"/>
      <c r="C545" s="54"/>
      <c r="D545" s="87"/>
      <c r="L545" s="26"/>
      <c r="M545" s="26"/>
      <c r="N545" s="26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ht="15.75" customHeight="1">
      <c r="B546" s="54"/>
      <c r="C546" s="54"/>
      <c r="D546" s="87"/>
      <c r="L546" s="26"/>
      <c r="M546" s="26"/>
      <c r="N546" s="26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ht="15.75" customHeight="1">
      <c r="B547" s="54"/>
      <c r="C547" s="54"/>
      <c r="D547" s="87"/>
      <c r="L547" s="26"/>
      <c r="M547" s="26"/>
      <c r="N547" s="26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ht="15.75" customHeight="1">
      <c r="B548" s="54"/>
      <c r="C548" s="54"/>
      <c r="D548" s="87"/>
      <c r="L548" s="26"/>
      <c r="M548" s="26"/>
      <c r="N548" s="26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ht="15.75" customHeight="1">
      <c r="B549" s="54"/>
      <c r="C549" s="54"/>
      <c r="D549" s="87"/>
      <c r="L549" s="26"/>
      <c r="M549" s="26"/>
      <c r="N549" s="26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ht="15.75" customHeight="1">
      <c r="B550" s="54"/>
      <c r="C550" s="54"/>
      <c r="D550" s="87"/>
      <c r="L550" s="26"/>
      <c r="M550" s="26"/>
      <c r="N550" s="26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ht="15.75" customHeight="1">
      <c r="B551" s="54"/>
      <c r="C551" s="54"/>
      <c r="D551" s="87"/>
      <c r="L551" s="26"/>
      <c r="M551" s="26"/>
      <c r="N551" s="26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ht="15.75" customHeight="1">
      <c r="B552" s="54"/>
      <c r="C552" s="54"/>
      <c r="D552" s="87"/>
      <c r="L552" s="26"/>
      <c r="M552" s="26"/>
      <c r="N552" s="26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ht="15.75" customHeight="1">
      <c r="B553" s="54"/>
      <c r="C553" s="54"/>
      <c r="D553" s="87"/>
      <c r="L553" s="26"/>
      <c r="M553" s="26"/>
      <c r="N553" s="26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ht="15.75" customHeight="1">
      <c r="B554" s="54"/>
      <c r="C554" s="54"/>
      <c r="D554" s="87"/>
      <c r="L554" s="26"/>
      <c r="M554" s="26"/>
      <c r="N554" s="26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ht="15.75" customHeight="1">
      <c r="B555" s="54"/>
      <c r="C555" s="54"/>
      <c r="D555" s="87"/>
      <c r="L555" s="26"/>
      <c r="M555" s="26"/>
      <c r="N555" s="26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ht="15.75" customHeight="1">
      <c r="B556" s="54"/>
      <c r="C556" s="54"/>
      <c r="D556" s="87"/>
      <c r="L556" s="26"/>
      <c r="M556" s="26"/>
      <c r="N556" s="26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ht="15.75" customHeight="1">
      <c r="B557" s="54"/>
      <c r="C557" s="54"/>
      <c r="D557" s="87"/>
      <c r="L557" s="26"/>
      <c r="M557" s="26"/>
      <c r="N557" s="26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ht="15.75" customHeight="1">
      <c r="B558" s="54"/>
      <c r="C558" s="54"/>
      <c r="D558" s="87"/>
      <c r="L558" s="26"/>
      <c r="M558" s="26"/>
      <c r="N558" s="26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ht="15.75" customHeight="1">
      <c r="B559" s="54"/>
      <c r="C559" s="54"/>
      <c r="D559" s="87"/>
      <c r="L559" s="26"/>
      <c r="M559" s="26"/>
      <c r="N559" s="26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ht="15.75" customHeight="1">
      <c r="B560" s="54"/>
      <c r="C560" s="54"/>
      <c r="D560" s="87"/>
      <c r="L560" s="26"/>
      <c r="M560" s="26"/>
      <c r="N560" s="26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ht="15.75" customHeight="1">
      <c r="B561" s="54"/>
      <c r="C561" s="54"/>
      <c r="D561" s="87"/>
      <c r="L561" s="26"/>
      <c r="M561" s="26"/>
      <c r="N561" s="26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ht="15.75" customHeight="1">
      <c r="B562" s="54"/>
      <c r="C562" s="54"/>
      <c r="D562" s="87"/>
      <c r="L562" s="26"/>
      <c r="M562" s="26"/>
      <c r="N562" s="26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ht="15.75" customHeight="1">
      <c r="B563" s="54"/>
      <c r="C563" s="54"/>
      <c r="D563" s="87"/>
      <c r="L563" s="26"/>
      <c r="M563" s="26"/>
      <c r="N563" s="26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ht="15.75" customHeight="1">
      <c r="B564" s="54"/>
      <c r="C564" s="54"/>
      <c r="D564" s="87"/>
      <c r="L564" s="26"/>
      <c r="M564" s="26"/>
      <c r="N564" s="26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ht="15.75" customHeight="1">
      <c r="B565" s="54"/>
      <c r="C565" s="54"/>
      <c r="D565" s="87"/>
      <c r="L565" s="26"/>
      <c r="M565" s="26"/>
      <c r="N565" s="26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ht="15.75" customHeight="1">
      <c r="B566" s="54"/>
      <c r="C566" s="54"/>
      <c r="D566" s="87"/>
      <c r="L566" s="26"/>
      <c r="M566" s="26"/>
      <c r="N566" s="26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ht="15.75" customHeight="1">
      <c r="B567" s="54"/>
      <c r="C567" s="54"/>
      <c r="D567" s="87"/>
      <c r="L567" s="26"/>
      <c r="M567" s="26"/>
      <c r="N567" s="26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ht="15.75" customHeight="1">
      <c r="B568" s="54"/>
      <c r="C568" s="54"/>
      <c r="D568" s="87"/>
      <c r="L568" s="26"/>
      <c r="M568" s="26"/>
      <c r="N568" s="26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ht="15.75" customHeight="1">
      <c r="B569" s="54"/>
      <c r="C569" s="54"/>
      <c r="D569" s="87"/>
      <c r="L569" s="26"/>
      <c r="M569" s="26"/>
      <c r="N569" s="26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ht="15.75" customHeight="1">
      <c r="B570" s="54"/>
      <c r="C570" s="54"/>
      <c r="D570" s="87"/>
      <c r="L570" s="26"/>
      <c r="M570" s="26"/>
      <c r="N570" s="26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ht="15.75" customHeight="1">
      <c r="B571" s="54"/>
      <c r="C571" s="54"/>
      <c r="D571" s="87"/>
      <c r="L571" s="26"/>
      <c r="M571" s="26"/>
      <c r="N571" s="26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ht="15.75" customHeight="1">
      <c r="B572" s="54"/>
      <c r="C572" s="54"/>
      <c r="D572" s="87"/>
      <c r="L572" s="26"/>
      <c r="M572" s="26"/>
      <c r="N572" s="26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ht="15.75" customHeight="1">
      <c r="B573" s="54"/>
      <c r="C573" s="54"/>
      <c r="D573" s="87"/>
      <c r="L573" s="26"/>
      <c r="M573" s="26"/>
      <c r="N573" s="26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ht="15.75" customHeight="1">
      <c r="B574" s="54"/>
      <c r="C574" s="54"/>
      <c r="D574" s="87"/>
      <c r="L574" s="26"/>
      <c r="M574" s="26"/>
      <c r="N574" s="26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ht="15.75" customHeight="1">
      <c r="B575" s="54"/>
      <c r="C575" s="54"/>
      <c r="D575" s="87"/>
      <c r="L575" s="26"/>
      <c r="M575" s="26"/>
      <c r="N575" s="26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ht="15.75" customHeight="1">
      <c r="B576" s="54"/>
      <c r="C576" s="54"/>
      <c r="D576" s="87"/>
      <c r="L576" s="26"/>
      <c r="M576" s="26"/>
      <c r="N576" s="26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ht="15.75" customHeight="1">
      <c r="B577" s="54"/>
      <c r="C577" s="54"/>
      <c r="D577" s="87"/>
      <c r="L577" s="26"/>
      <c r="M577" s="26"/>
      <c r="N577" s="26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ht="15.75" customHeight="1">
      <c r="B578" s="54"/>
      <c r="C578" s="54"/>
      <c r="D578" s="87"/>
      <c r="L578" s="26"/>
      <c r="M578" s="26"/>
      <c r="N578" s="26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ht="15.75" customHeight="1">
      <c r="B579" s="54"/>
      <c r="C579" s="54"/>
      <c r="D579" s="87"/>
      <c r="L579" s="26"/>
      <c r="M579" s="26"/>
      <c r="N579" s="26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ht="15.75" customHeight="1">
      <c r="B580" s="54"/>
      <c r="C580" s="54"/>
      <c r="D580" s="87"/>
      <c r="L580" s="26"/>
      <c r="M580" s="26"/>
      <c r="N580" s="26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ht="15.75" customHeight="1">
      <c r="B581" s="54"/>
      <c r="C581" s="54"/>
      <c r="D581" s="87"/>
      <c r="L581" s="26"/>
      <c r="M581" s="26"/>
      <c r="N581" s="26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ht="15.75" customHeight="1">
      <c r="B582" s="54"/>
      <c r="C582" s="54"/>
      <c r="D582" s="87"/>
      <c r="L582" s="26"/>
      <c r="M582" s="26"/>
      <c r="N582" s="26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ht="15.75" customHeight="1">
      <c r="B583" s="54"/>
      <c r="C583" s="54"/>
      <c r="D583" s="87"/>
      <c r="L583" s="26"/>
      <c r="M583" s="26"/>
      <c r="N583" s="26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ht="15.75" customHeight="1">
      <c r="B584" s="54"/>
      <c r="C584" s="54"/>
      <c r="D584" s="87"/>
      <c r="L584" s="26"/>
      <c r="M584" s="26"/>
      <c r="N584" s="26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ht="15.75" customHeight="1">
      <c r="B585" s="54"/>
      <c r="C585" s="54"/>
      <c r="D585" s="87"/>
      <c r="L585" s="26"/>
      <c r="M585" s="26"/>
      <c r="N585" s="26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ht="15.75" customHeight="1">
      <c r="B586" s="54"/>
      <c r="C586" s="54"/>
      <c r="D586" s="87"/>
      <c r="L586" s="26"/>
      <c r="M586" s="26"/>
      <c r="N586" s="26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ht="15.75" customHeight="1">
      <c r="B587" s="54"/>
      <c r="C587" s="54"/>
      <c r="D587" s="87"/>
      <c r="L587" s="26"/>
      <c r="M587" s="26"/>
      <c r="N587" s="26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ht="15.75" customHeight="1">
      <c r="B588" s="54"/>
      <c r="C588" s="54"/>
      <c r="D588" s="87"/>
      <c r="L588" s="26"/>
      <c r="M588" s="26"/>
      <c r="N588" s="26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ht="15.75" customHeight="1">
      <c r="B589" s="54"/>
      <c r="C589" s="54"/>
      <c r="D589" s="87"/>
      <c r="L589" s="26"/>
      <c r="M589" s="26"/>
      <c r="N589" s="26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ht="15.75" customHeight="1">
      <c r="B590" s="54"/>
      <c r="C590" s="54"/>
      <c r="D590" s="87"/>
      <c r="L590" s="26"/>
      <c r="M590" s="26"/>
      <c r="N590" s="26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ht="15.75" customHeight="1">
      <c r="B591" s="54"/>
      <c r="C591" s="54"/>
      <c r="D591" s="87"/>
      <c r="L591" s="26"/>
      <c r="M591" s="26"/>
      <c r="N591" s="26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ht="15.75" customHeight="1">
      <c r="B592" s="54"/>
      <c r="C592" s="54"/>
      <c r="D592" s="87"/>
      <c r="L592" s="26"/>
      <c r="M592" s="26"/>
      <c r="N592" s="26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ht="15.75" customHeight="1">
      <c r="B593" s="54"/>
      <c r="C593" s="54"/>
      <c r="D593" s="87"/>
      <c r="L593" s="26"/>
      <c r="M593" s="26"/>
      <c r="N593" s="26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ht="15.75" customHeight="1">
      <c r="B594" s="54"/>
      <c r="C594" s="54"/>
      <c r="D594" s="87"/>
      <c r="L594" s="26"/>
      <c r="M594" s="26"/>
      <c r="N594" s="26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ht="15.75" customHeight="1">
      <c r="B595" s="54"/>
      <c r="C595" s="54"/>
      <c r="D595" s="87"/>
      <c r="L595" s="26"/>
      <c r="M595" s="26"/>
      <c r="N595" s="26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ht="15.75" customHeight="1">
      <c r="B596" s="54"/>
      <c r="C596" s="54"/>
      <c r="D596" s="87"/>
      <c r="L596" s="26"/>
      <c r="M596" s="26"/>
      <c r="N596" s="26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ht="15.75" customHeight="1">
      <c r="B597" s="54"/>
      <c r="C597" s="54"/>
      <c r="D597" s="87"/>
      <c r="L597" s="26"/>
      <c r="M597" s="26"/>
      <c r="N597" s="26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ht="15.75" customHeight="1">
      <c r="B598" s="54"/>
      <c r="C598" s="54"/>
      <c r="D598" s="87"/>
      <c r="L598" s="26"/>
      <c r="M598" s="26"/>
      <c r="N598" s="26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ht="15.75" customHeight="1">
      <c r="B599" s="54"/>
      <c r="C599" s="54"/>
      <c r="D599" s="87"/>
      <c r="L599" s="26"/>
      <c r="M599" s="26"/>
      <c r="N599" s="26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ht="15.75" customHeight="1">
      <c r="B600" s="54"/>
      <c r="C600" s="54"/>
      <c r="D600" s="87"/>
      <c r="L600" s="26"/>
      <c r="M600" s="26"/>
      <c r="N600" s="26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ht="15.75" customHeight="1">
      <c r="B601" s="54"/>
      <c r="C601" s="54"/>
      <c r="D601" s="87"/>
      <c r="L601" s="26"/>
      <c r="M601" s="26"/>
      <c r="N601" s="26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ht="15.75" customHeight="1">
      <c r="B602" s="54"/>
      <c r="C602" s="54"/>
      <c r="D602" s="87"/>
      <c r="L602" s="26"/>
      <c r="M602" s="26"/>
      <c r="N602" s="26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ht="15.75" customHeight="1">
      <c r="B603" s="54"/>
      <c r="C603" s="54"/>
      <c r="D603" s="87"/>
      <c r="L603" s="26"/>
      <c r="M603" s="26"/>
      <c r="N603" s="26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ht="15.75" customHeight="1">
      <c r="B604" s="54"/>
      <c r="C604" s="54"/>
      <c r="D604" s="87"/>
      <c r="L604" s="26"/>
      <c r="M604" s="26"/>
      <c r="N604" s="26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ht="15.75" customHeight="1">
      <c r="B605" s="54"/>
      <c r="C605" s="54"/>
      <c r="D605" s="87"/>
      <c r="L605" s="26"/>
      <c r="M605" s="26"/>
      <c r="N605" s="26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ht="15.75" customHeight="1">
      <c r="B606" s="54"/>
      <c r="C606" s="54"/>
      <c r="D606" s="87"/>
      <c r="L606" s="26"/>
      <c r="M606" s="26"/>
      <c r="N606" s="26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ht="15.75" customHeight="1">
      <c r="B607" s="54"/>
      <c r="C607" s="54"/>
      <c r="D607" s="87"/>
      <c r="L607" s="26"/>
      <c r="M607" s="26"/>
      <c r="N607" s="26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ht="15.75" customHeight="1">
      <c r="B608" s="54"/>
      <c r="C608" s="54"/>
      <c r="D608" s="87"/>
      <c r="L608" s="26"/>
      <c r="M608" s="26"/>
      <c r="N608" s="26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ht="15.75" customHeight="1">
      <c r="B609" s="54"/>
      <c r="C609" s="54"/>
      <c r="D609" s="87"/>
      <c r="L609" s="26"/>
      <c r="M609" s="26"/>
      <c r="N609" s="26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ht="15.75" customHeight="1">
      <c r="B610" s="54"/>
      <c r="C610" s="54"/>
      <c r="D610" s="87"/>
      <c r="L610" s="26"/>
      <c r="M610" s="26"/>
      <c r="N610" s="26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ht="15.75" customHeight="1">
      <c r="B611" s="54"/>
      <c r="C611" s="54"/>
      <c r="D611" s="87"/>
      <c r="L611" s="26"/>
      <c r="M611" s="26"/>
      <c r="N611" s="26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ht="15.75" customHeight="1">
      <c r="B612" s="54"/>
      <c r="C612" s="54"/>
      <c r="D612" s="87"/>
      <c r="L612" s="26"/>
      <c r="M612" s="26"/>
      <c r="N612" s="26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ht="15.75" customHeight="1">
      <c r="B613" s="54"/>
      <c r="C613" s="54"/>
      <c r="D613" s="87"/>
      <c r="L613" s="26"/>
      <c r="M613" s="26"/>
      <c r="N613" s="26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ht="15.75" customHeight="1">
      <c r="B614" s="54"/>
      <c r="C614" s="54"/>
      <c r="D614" s="87"/>
      <c r="L614" s="26"/>
      <c r="M614" s="26"/>
      <c r="N614" s="26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ht="15.75" customHeight="1">
      <c r="B615" s="54"/>
      <c r="C615" s="54"/>
      <c r="D615" s="87"/>
      <c r="L615" s="26"/>
      <c r="M615" s="26"/>
      <c r="N615" s="26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ht="15.75" customHeight="1">
      <c r="B616" s="54"/>
      <c r="C616" s="54"/>
      <c r="D616" s="87"/>
      <c r="L616" s="26"/>
      <c r="M616" s="26"/>
      <c r="N616" s="26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ht="15.75" customHeight="1">
      <c r="B617" s="54"/>
      <c r="C617" s="54"/>
      <c r="D617" s="87"/>
      <c r="L617" s="26"/>
      <c r="M617" s="26"/>
      <c r="N617" s="26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ht="15.75" customHeight="1">
      <c r="B618" s="54"/>
      <c r="C618" s="54"/>
      <c r="D618" s="87"/>
      <c r="L618" s="26"/>
      <c r="M618" s="26"/>
      <c r="N618" s="26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ht="15.75" customHeight="1">
      <c r="B619" s="54"/>
      <c r="C619" s="54"/>
      <c r="D619" s="87"/>
      <c r="L619" s="26"/>
      <c r="M619" s="26"/>
      <c r="N619" s="26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ht="15.75" customHeight="1">
      <c r="B620" s="54"/>
      <c r="C620" s="54"/>
      <c r="D620" s="87"/>
      <c r="L620" s="26"/>
      <c r="M620" s="26"/>
      <c r="N620" s="26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ht="15.75" customHeight="1">
      <c r="B621" s="54"/>
      <c r="C621" s="54"/>
      <c r="D621" s="87"/>
      <c r="L621" s="26"/>
      <c r="M621" s="26"/>
      <c r="N621" s="26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ht="15.75" customHeight="1">
      <c r="B622" s="54"/>
      <c r="C622" s="54"/>
      <c r="D622" s="87"/>
      <c r="L622" s="26"/>
      <c r="M622" s="26"/>
      <c r="N622" s="26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ht="15.75" customHeight="1">
      <c r="B623" s="54"/>
      <c r="C623" s="54"/>
      <c r="D623" s="87"/>
      <c r="L623" s="26"/>
      <c r="M623" s="26"/>
      <c r="N623" s="26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ht="15.75" customHeight="1">
      <c r="B624" s="54"/>
      <c r="C624" s="54"/>
      <c r="D624" s="87"/>
      <c r="L624" s="26"/>
      <c r="M624" s="26"/>
      <c r="N624" s="26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ht="15.75" customHeight="1">
      <c r="B625" s="54"/>
      <c r="C625" s="54"/>
      <c r="D625" s="87"/>
      <c r="L625" s="26"/>
      <c r="M625" s="26"/>
      <c r="N625" s="26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ht="15.75" customHeight="1">
      <c r="B626" s="54"/>
      <c r="C626" s="54"/>
      <c r="D626" s="87"/>
      <c r="L626" s="26"/>
      <c r="M626" s="26"/>
      <c r="N626" s="26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ht="15.75" customHeight="1">
      <c r="B627" s="54"/>
      <c r="C627" s="54"/>
      <c r="D627" s="87"/>
      <c r="L627" s="26"/>
      <c r="M627" s="26"/>
      <c r="N627" s="26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ht="15.75" customHeight="1">
      <c r="B628" s="54"/>
      <c r="C628" s="54"/>
      <c r="D628" s="87"/>
      <c r="L628" s="26"/>
      <c r="M628" s="26"/>
      <c r="N628" s="26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ht="15.75" customHeight="1">
      <c r="B629" s="54"/>
      <c r="C629" s="54"/>
      <c r="D629" s="87"/>
      <c r="L629" s="26"/>
      <c r="M629" s="26"/>
      <c r="N629" s="26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ht="15.75" customHeight="1">
      <c r="B630" s="54"/>
      <c r="C630" s="54"/>
      <c r="D630" s="87"/>
      <c r="L630" s="26"/>
      <c r="M630" s="26"/>
      <c r="N630" s="26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ht="15.75" customHeight="1">
      <c r="B631" s="54"/>
      <c r="C631" s="54"/>
      <c r="D631" s="87"/>
      <c r="L631" s="26"/>
      <c r="M631" s="26"/>
      <c r="N631" s="26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ht="15.75" customHeight="1">
      <c r="B632" s="54"/>
      <c r="C632" s="54"/>
      <c r="D632" s="87"/>
      <c r="L632" s="26"/>
      <c r="M632" s="26"/>
      <c r="N632" s="26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ht="15.75" customHeight="1">
      <c r="B633" s="54"/>
      <c r="C633" s="54"/>
      <c r="D633" s="87"/>
      <c r="L633" s="26"/>
      <c r="M633" s="26"/>
      <c r="N633" s="26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ht="15.75" customHeight="1">
      <c r="B634" s="54"/>
      <c r="C634" s="54"/>
      <c r="D634" s="87"/>
      <c r="L634" s="26"/>
      <c r="M634" s="26"/>
      <c r="N634" s="26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ht="15.75" customHeight="1">
      <c r="B635" s="54"/>
      <c r="C635" s="54"/>
      <c r="D635" s="87"/>
      <c r="L635" s="26"/>
      <c r="M635" s="26"/>
      <c r="N635" s="26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ht="15.75" customHeight="1">
      <c r="B636" s="54"/>
      <c r="C636" s="54"/>
      <c r="D636" s="87"/>
      <c r="L636" s="26"/>
      <c r="M636" s="26"/>
      <c r="N636" s="26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ht="15.75" customHeight="1">
      <c r="B637" s="54"/>
      <c r="C637" s="54"/>
      <c r="D637" s="87"/>
      <c r="L637" s="26"/>
      <c r="M637" s="26"/>
      <c r="N637" s="26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ht="15.75" customHeight="1">
      <c r="B638" s="54"/>
      <c r="C638" s="54"/>
      <c r="D638" s="87"/>
      <c r="L638" s="26"/>
      <c r="M638" s="26"/>
      <c r="N638" s="26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ht="15.75" customHeight="1">
      <c r="B639" s="54"/>
      <c r="C639" s="54"/>
      <c r="D639" s="87"/>
      <c r="L639" s="26"/>
      <c r="M639" s="26"/>
      <c r="N639" s="26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ht="15.75" customHeight="1">
      <c r="B640" s="54"/>
      <c r="C640" s="54"/>
      <c r="D640" s="87"/>
      <c r="L640" s="26"/>
      <c r="M640" s="26"/>
      <c r="N640" s="26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ht="15.75" customHeight="1">
      <c r="B641" s="54"/>
      <c r="C641" s="54"/>
      <c r="D641" s="87"/>
      <c r="L641" s="26"/>
      <c r="M641" s="26"/>
      <c r="N641" s="26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ht="15.75" customHeight="1">
      <c r="B642" s="54"/>
      <c r="C642" s="54"/>
      <c r="D642" s="87"/>
      <c r="L642" s="26"/>
      <c r="M642" s="26"/>
      <c r="N642" s="26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ht="15.75" customHeight="1">
      <c r="B643" s="54"/>
      <c r="C643" s="54"/>
      <c r="D643" s="87"/>
      <c r="L643" s="26"/>
      <c r="M643" s="26"/>
      <c r="N643" s="26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ht="15.75" customHeight="1">
      <c r="B644" s="54"/>
      <c r="C644" s="54"/>
      <c r="D644" s="87"/>
      <c r="L644" s="26"/>
      <c r="M644" s="26"/>
      <c r="N644" s="26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ht="15.75" customHeight="1">
      <c r="B645" s="54"/>
      <c r="C645" s="54"/>
      <c r="D645" s="87"/>
      <c r="L645" s="26"/>
      <c r="M645" s="26"/>
      <c r="N645" s="26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ht="15.75" customHeight="1">
      <c r="B646" s="54"/>
      <c r="C646" s="54"/>
      <c r="D646" s="87"/>
      <c r="L646" s="26"/>
      <c r="M646" s="26"/>
      <c r="N646" s="26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ht="15.75" customHeight="1">
      <c r="B647" s="54"/>
      <c r="C647" s="54"/>
      <c r="D647" s="87"/>
      <c r="L647" s="26"/>
      <c r="M647" s="26"/>
      <c r="N647" s="26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ht="15.75" customHeight="1">
      <c r="B648" s="54"/>
      <c r="C648" s="54"/>
      <c r="D648" s="87"/>
      <c r="L648" s="26"/>
      <c r="M648" s="26"/>
      <c r="N648" s="26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ht="15.75" customHeight="1">
      <c r="B649" s="54"/>
      <c r="C649" s="54"/>
      <c r="D649" s="87"/>
      <c r="L649" s="26"/>
      <c r="M649" s="26"/>
      <c r="N649" s="26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ht="15.75" customHeight="1">
      <c r="B650" s="54"/>
      <c r="C650" s="54"/>
      <c r="D650" s="87"/>
      <c r="L650" s="26"/>
      <c r="M650" s="26"/>
      <c r="N650" s="26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ht="15.75" customHeight="1">
      <c r="B651" s="54"/>
      <c r="C651" s="54"/>
      <c r="D651" s="87"/>
      <c r="L651" s="26"/>
      <c r="M651" s="26"/>
      <c r="N651" s="26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ht="15.75" customHeight="1">
      <c r="B652" s="54"/>
      <c r="C652" s="54"/>
      <c r="D652" s="87"/>
      <c r="L652" s="26"/>
      <c r="M652" s="26"/>
      <c r="N652" s="26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ht="15.75" customHeight="1">
      <c r="B653" s="54"/>
      <c r="C653" s="54"/>
      <c r="D653" s="87"/>
      <c r="L653" s="26"/>
      <c r="M653" s="26"/>
      <c r="N653" s="26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ht="15.75" customHeight="1">
      <c r="B654" s="54"/>
      <c r="C654" s="54"/>
      <c r="D654" s="87"/>
      <c r="L654" s="26"/>
      <c r="M654" s="26"/>
      <c r="N654" s="26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ht="15.75" customHeight="1">
      <c r="B655" s="54"/>
      <c r="C655" s="54"/>
      <c r="D655" s="87"/>
      <c r="L655" s="26"/>
      <c r="M655" s="26"/>
      <c r="N655" s="26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ht="15.75" customHeight="1">
      <c r="B656" s="54"/>
      <c r="C656" s="54"/>
      <c r="D656" s="87"/>
      <c r="L656" s="26"/>
      <c r="M656" s="26"/>
      <c r="N656" s="26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ht="15.75" customHeight="1">
      <c r="B657" s="54"/>
      <c r="C657" s="54"/>
      <c r="D657" s="87"/>
      <c r="L657" s="26"/>
      <c r="M657" s="26"/>
      <c r="N657" s="26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ht="15.75" customHeight="1">
      <c r="B658" s="54"/>
      <c r="C658" s="54"/>
      <c r="D658" s="87"/>
      <c r="L658" s="26"/>
      <c r="M658" s="26"/>
      <c r="N658" s="26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ht="15.75" customHeight="1">
      <c r="B659" s="54"/>
      <c r="C659" s="54"/>
      <c r="D659" s="87"/>
      <c r="L659" s="26"/>
      <c r="M659" s="26"/>
      <c r="N659" s="26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ht="15.75" customHeight="1">
      <c r="B660" s="54"/>
      <c r="C660" s="54"/>
      <c r="D660" s="87"/>
      <c r="L660" s="26"/>
      <c r="M660" s="26"/>
      <c r="N660" s="26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ht="15.75" customHeight="1">
      <c r="B661" s="54"/>
      <c r="C661" s="54"/>
      <c r="D661" s="87"/>
      <c r="L661" s="26"/>
      <c r="M661" s="26"/>
      <c r="N661" s="26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ht="15.75" customHeight="1">
      <c r="B662" s="54"/>
      <c r="C662" s="54"/>
      <c r="D662" s="87"/>
      <c r="L662" s="26"/>
      <c r="M662" s="26"/>
      <c r="N662" s="26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ht="15.75" customHeight="1">
      <c r="B663" s="54"/>
      <c r="C663" s="54"/>
      <c r="D663" s="87"/>
      <c r="L663" s="26"/>
      <c r="M663" s="26"/>
      <c r="N663" s="26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ht="15.75" customHeight="1">
      <c r="B664" s="54"/>
      <c r="C664" s="54"/>
      <c r="D664" s="87"/>
      <c r="L664" s="26"/>
      <c r="M664" s="26"/>
      <c r="N664" s="26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ht="15.75" customHeight="1">
      <c r="B665" s="54"/>
      <c r="C665" s="54"/>
      <c r="D665" s="87"/>
      <c r="L665" s="26"/>
      <c r="M665" s="26"/>
      <c r="N665" s="26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ht="15.75" customHeight="1">
      <c r="B666" s="54"/>
      <c r="C666" s="54"/>
      <c r="D666" s="87"/>
      <c r="L666" s="26"/>
      <c r="M666" s="26"/>
      <c r="N666" s="26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ht="15.75" customHeight="1">
      <c r="B667" s="54"/>
      <c r="C667" s="54"/>
      <c r="D667" s="87"/>
      <c r="L667" s="26"/>
      <c r="M667" s="26"/>
      <c r="N667" s="26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ht="15.75" customHeight="1">
      <c r="B668" s="54"/>
      <c r="C668" s="54"/>
      <c r="D668" s="87"/>
      <c r="L668" s="26"/>
      <c r="M668" s="26"/>
      <c r="N668" s="26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ht="15.75" customHeight="1">
      <c r="B669" s="54"/>
      <c r="C669" s="54"/>
      <c r="D669" s="87"/>
      <c r="L669" s="26"/>
      <c r="M669" s="26"/>
      <c r="N669" s="26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ht="15.75" customHeight="1">
      <c r="B670" s="54"/>
      <c r="C670" s="54"/>
      <c r="D670" s="87"/>
      <c r="L670" s="26"/>
      <c r="M670" s="26"/>
      <c r="N670" s="26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ht="15.75" customHeight="1">
      <c r="B671" s="54"/>
      <c r="C671" s="54"/>
      <c r="D671" s="87"/>
      <c r="L671" s="26"/>
      <c r="M671" s="26"/>
      <c r="N671" s="26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ht="15.75" customHeight="1">
      <c r="B672" s="54"/>
      <c r="C672" s="54"/>
      <c r="D672" s="87"/>
      <c r="L672" s="26"/>
      <c r="M672" s="26"/>
      <c r="N672" s="26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ht="15.75" customHeight="1">
      <c r="B673" s="54"/>
      <c r="C673" s="54"/>
      <c r="D673" s="87"/>
      <c r="L673" s="26"/>
      <c r="M673" s="26"/>
      <c r="N673" s="26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ht="15.75" customHeight="1">
      <c r="B674" s="54"/>
      <c r="C674" s="54"/>
      <c r="D674" s="87"/>
      <c r="L674" s="26"/>
      <c r="M674" s="26"/>
      <c r="N674" s="26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ht="15.75" customHeight="1">
      <c r="B675" s="54"/>
      <c r="C675" s="54"/>
      <c r="D675" s="87"/>
      <c r="L675" s="26"/>
      <c r="M675" s="26"/>
      <c r="N675" s="26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ht="15.75" customHeight="1">
      <c r="B676" s="54"/>
      <c r="C676" s="54"/>
      <c r="D676" s="87"/>
      <c r="L676" s="26"/>
      <c r="M676" s="26"/>
      <c r="N676" s="26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ht="15.75" customHeight="1">
      <c r="B677" s="54"/>
      <c r="C677" s="54"/>
      <c r="D677" s="87"/>
      <c r="L677" s="26"/>
      <c r="M677" s="26"/>
      <c r="N677" s="26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ht="15.75" customHeight="1">
      <c r="B678" s="54"/>
      <c r="C678" s="54"/>
      <c r="D678" s="87"/>
      <c r="L678" s="26"/>
      <c r="M678" s="26"/>
      <c r="N678" s="26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ht="15.75" customHeight="1">
      <c r="B679" s="54"/>
      <c r="C679" s="54"/>
      <c r="D679" s="87"/>
      <c r="L679" s="26"/>
      <c r="M679" s="26"/>
      <c r="N679" s="26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ht="15.75" customHeight="1">
      <c r="B680" s="54"/>
      <c r="C680" s="54"/>
      <c r="D680" s="87"/>
      <c r="L680" s="26"/>
      <c r="M680" s="26"/>
      <c r="N680" s="26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ht="15.75" customHeight="1">
      <c r="B681" s="54"/>
      <c r="C681" s="54"/>
      <c r="D681" s="87"/>
      <c r="L681" s="26"/>
      <c r="M681" s="26"/>
      <c r="N681" s="26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ht="15.75" customHeight="1">
      <c r="B682" s="54"/>
      <c r="C682" s="54"/>
      <c r="D682" s="87"/>
      <c r="L682" s="26"/>
      <c r="M682" s="26"/>
      <c r="N682" s="26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ht="15.75" customHeight="1">
      <c r="B683" s="54"/>
      <c r="C683" s="54"/>
      <c r="D683" s="87"/>
      <c r="L683" s="26"/>
      <c r="M683" s="26"/>
      <c r="N683" s="26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ht="15.75" customHeight="1">
      <c r="B684" s="54"/>
      <c r="C684" s="54"/>
      <c r="D684" s="87"/>
      <c r="L684" s="26"/>
      <c r="M684" s="26"/>
      <c r="N684" s="26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ht="15.75" customHeight="1">
      <c r="B685" s="54"/>
      <c r="C685" s="54"/>
      <c r="D685" s="87"/>
      <c r="L685" s="26"/>
      <c r="M685" s="26"/>
      <c r="N685" s="26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ht="15.75" customHeight="1">
      <c r="B686" s="54"/>
      <c r="C686" s="54"/>
      <c r="D686" s="87"/>
      <c r="L686" s="26"/>
      <c r="M686" s="26"/>
      <c r="N686" s="26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ht="15.75" customHeight="1">
      <c r="B687" s="54"/>
      <c r="C687" s="54"/>
      <c r="D687" s="87"/>
      <c r="L687" s="26"/>
      <c r="M687" s="26"/>
      <c r="N687" s="26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ht="15.75" customHeight="1">
      <c r="B688" s="54"/>
      <c r="C688" s="54"/>
      <c r="D688" s="87"/>
      <c r="L688" s="26"/>
      <c r="M688" s="26"/>
      <c r="N688" s="26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ht="15.75" customHeight="1">
      <c r="B689" s="54"/>
      <c r="C689" s="54"/>
      <c r="D689" s="87"/>
      <c r="L689" s="26"/>
      <c r="M689" s="26"/>
      <c r="N689" s="26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ht="15.75" customHeight="1">
      <c r="B690" s="54"/>
      <c r="C690" s="54"/>
      <c r="D690" s="87"/>
      <c r="L690" s="26"/>
      <c r="M690" s="26"/>
      <c r="N690" s="26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ht="15.75" customHeight="1">
      <c r="B691" s="54"/>
      <c r="C691" s="54"/>
      <c r="D691" s="87"/>
      <c r="L691" s="26"/>
      <c r="M691" s="26"/>
      <c r="N691" s="26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ht="15.75" customHeight="1">
      <c r="B692" s="54"/>
      <c r="C692" s="54"/>
      <c r="D692" s="87"/>
      <c r="L692" s="26"/>
      <c r="M692" s="26"/>
      <c r="N692" s="26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ht="15.75" customHeight="1">
      <c r="B693" s="54"/>
      <c r="C693" s="54"/>
      <c r="D693" s="87"/>
      <c r="L693" s="26"/>
      <c r="M693" s="26"/>
      <c r="N693" s="26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ht="15.75" customHeight="1">
      <c r="B694" s="54"/>
      <c r="C694" s="54"/>
      <c r="D694" s="87"/>
      <c r="L694" s="26"/>
      <c r="M694" s="26"/>
      <c r="N694" s="26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ht="15.75" customHeight="1">
      <c r="B695" s="54"/>
      <c r="C695" s="54"/>
      <c r="D695" s="87"/>
      <c r="L695" s="26"/>
      <c r="M695" s="26"/>
      <c r="N695" s="26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ht="15.75" customHeight="1">
      <c r="B696" s="54"/>
      <c r="C696" s="54"/>
      <c r="D696" s="87"/>
      <c r="L696" s="26"/>
      <c r="M696" s="26"/>
      <c r="N696" s="26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ht="15.75" customHeight="1">
      <c r="B697" s="54"/>
      <c r="C697" s="54"/>
      <c r="D697" s="87"/>
      <c r="L697" s="26"/>
      <c r="M697" s="26"/>
      <c r="N697" s="26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ht="15.75" customHeight="1">
      <c r="B698" s="54"/>
      <c r="C698" s="54"/>
      <c r="D698" s="87"/>
      <c r="L698" s="26"/>
      <c r="M698" s="26"/>
      <c r="N698" s="26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ht="15.75" customHeight="1">
      <c r="B699" s="54"/>
      <c r="C699" s="54"/>
      <c r="D699" s="87"/>
      <c r="L699" s="26"/>
      <c r="M699" s="26"/>
      <c r="N699" s="26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ht="15.75" customHeight="1">
      <c r="B700" s="54"/>
      <c r="C700" s="54"/>
      <c r="D700" s="87"/>
      <c r="L700" s="26"/>
      <c r="M700" s="26"/>
      <c r="N700" s="26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ht="15.75" customHeight="1">
      <c r="B701" s="54"/>
      <c r="C701" s="54"/>
      <c r="D701" s="87"/>
      <c r="L701" s="26"/>
      <c r="M701" s="26"/>
      <c r="N701" s="26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ht="15.75" customHeight="1">
      <c r="B702" s="54"/>
      <c r="C702" s="54"/>
      <c r="D702" s="87"/>
      <c r="L702" s="26"/>
      <c r="M702" s="26"/>
      <c r="N702" s="26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ht="15.75" customHeight="1">
      <c r="B703" s="54"/>
      <c r="C703" s="54"/>
      <c r="D703" s="87"/>
      <c r="L703" s="26"/>
      <c r="M703" s="26"/>
      <c r="N703" s="26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ht="15.75" customHeight="1">
      <c r="B704" s="54"/>
      <c r="C704" s="54"/>
      <c r="D704" s="87"/>
      <c r="L704" s="26"/>
      <c r="M704" s="26"/>
      <c r="N704" s="26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ht="15.75" customHeight="1">
      <c r="B705" s="54"/>
      <c r="C705" s="54"/>
      <c r="D705" s="87"/>
      <c r="L705" s="26"/>
      <c r="M705" s="26"/>
      <c r="N705" s="26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ht="15.75" customHeight="1">
      <c r="B706" s="54"/>
      <c r="C706" s="54"/>
      <c r="D706" s="87"/>
      <c r="L706" s="26"/>
      <c r="M706" s="26"/>
      <c r="N706" s="26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ht="15.75" customHeight="1">
      <c r="B707" s="54"/>
      <c r="C707" s="54"/>
      <c r="D707" s="87"/>
      <c r="L707" s="26"/>
      <c r="M707" s="26"/>
      <c r="N707" s="26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ht="15.75" customHeight="1">
      <c r="B708" s="54"/>
      <c r="C708" s="54"/>
      <c r="D708" s="87"/>
      <c r="L708" s="26"/>
      <c r="M708" s="26"/>
      <c r="N708" s="26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ht="15.75" customHeight="1">
      <c r="B709" s="54"/>
      <c r="C709" s="54"/>
      <c r="D709" s="87"/>
      <c r="L709" s="26"/>
      <c r="M709" s="26"/>
      <c r="N709" s="26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ht="15.75" customHeight="1">
      <c r="B710" s="54"/>
      <c r="C710" s="54"/>
      <c r="D710" s="87"/>
      <c r="L710" s="26"/>
      <c r="M710" s="26"/>
      <c r="N710" s="26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ht="15.75" customHeight="1">
      <c r="B711" s="54"/>
      <c r="C711" s="54"/>
      <c r="D711" s="87"/>
      <c r="L711" s="26"/>
      <c r="M711" s="26"/>
      <c r="N711" s="26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ht="15.75" customHeight="1">
      <c r="B712" s="54"/>
      <c r="C712" s="54"/>
      <c r="D712" s="87"/>
      <c r="L712" s="26"/>
      <c r="M712" s="26"/>
      <c r="N712" s="26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ht="15.75" customHeight="1">
      <c r="B713" s="54"/>
      <c r="C713" s="54"/>
      <c r="D713" s="87"/>
      <c r="L713" s="26"/>
      <c r="M713" s="26"/>
      <c r="N713" s="26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ht="15.75" customHeight="1">
      <c r="B714" s="54"/>
      <c r="C714" s="54"/>
      <c r="D714" s="87"/>
      <c r="L714" s="26"/>
      <c r="M714" s="26"/>
      <c r="N714" s="26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ht="15.75" customHeight="1">
      <c r="B715" s="54"/>
      <c r="C715" s="54"/>
      <c r="D715" s="87"/>
      <c r="L715" s="26"/>
      <c r="M715" s="26"/>
      <c r="N715" s="26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ht="15.75" customHeight="1">
      <c r="B716" s="54"/>
      <c r="C716" s="54"/>
      <c r="D716" s="87"/>
      <c r="L716" s="26"/>
      <c r="M716" s="26"/>
      <c r="N716" s="26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ht="15.75" customHeight="1">
      <c r="B717" s="54"/>
      <c r="C717" s="54"/>
      <c r="D717" s="87"/>
      <c r="L717" s="26"/>
      <c r="M717" s="26"/>
      <c r="N717" s="26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ht="15.75" customHeight="1">
      <c r="B718" s="54"/>
      <c r="C718" s="54"/>
      <c r="D718" s="87"/>
      <c r="L718" s="26"/>
      <c r="M718" s="26"/>
      <c r="N718" s="26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ht="15.75" customHeight="1">
      <c r="B719" s="54"/>
      <c r="C719" s="54"/>
      <c r="D719" s="87"/>
      <c r="L719" s="26"/>
      <c r="M719" s="26"/>
      <c r="N719" s="26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ht="15.75" customHeight="1">
      <c r="B720" s="54"/>
      <c r="C720" s="54"/>
      <c r="D720" s="87"/>
      <c r="L720" s="26"/>
      <c r="M720" s="26"/>
      <c r="N720" s="26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ht="15.75" customHeight="1">
      <c r="B721" s="54"/>
      <c r="C721" s="54"/>
      <c r="D721" s="87"/>
      <c r="L721" s="26"/>
      <c r="M721" s="26"/>
      <c r="N721" s="26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ht="15.75" customHeight="1">
      <c r="B722" s="54"/>
      <c r="C722" s="54"/>
      <c r="D722" s="87"/>
      <c r="L722" s="26"/>
      <c r="M722" s="26"/>
      <c r="N722" s="26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ht="15.75" customHeight="1">
      <c r="B723" s="54"/>
      <c r="C723" s="54"/>
      <c r="D723" s="87"/>
      <c r="L723" s="26"/>
      <c r="M723" s="26"/>
      <c r="N723" s="26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ht="15.75" customHeight="1">
      <c r="B724" s="54"/>
      <c r="C724" s="54"/>
      <c r="D724" s="87"/>
      <c r="L724" s="26"/>
      <c r="M724" s="26"/>
      <c r="N724" s="26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ht="15.75" customHeight="1">
      <c r="B725" s="54"/>
      <c r="C725" s="54"/>
      <c r="D725" s="87"/>
      <c r="L725" s="26"/>
      <c r="M725" s="26"/>
      <c r="N725" s="26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ht="15.75" customHeight="1">
      <c r="B726" s="54"/>
      <c r="C726" s="54"/>
      <c r="D726" s="87"/>
      <c r="L726" s="26"/>
      <c r="M726" s="26"/>
      <c r="N726" s="26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ht="15.75" customHeight="1">
      <c r="B727" s="54"/>
      <c r="C727" s="54"/>
      <c r="D727" s="87"/>
      <c r="L727" s="26"/>
      <c r="M727" s="26"/>
      <c r="N727" s="26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ht="15.75" customHeight="1">
      <c r="B728" s="54"/>
      <c r="C728" s="54"/>
      <c r="D728" s="87"/>
      <c r="L728" s="26"/>
      <c r="M728" s="26"/>
      <c r="N728" s="26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ht="15.75" customHeight="1">
      <c r="B729" s="54"/>
      <c r="C729" s="54"/>
      <c r="D729" s="87"/>
      <c r="L729" s="26"/>
      <c r="M729" s="26"/>
      <c r="N729" s="26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ht="15.75" customHeight="1">
      <c r="B730" s="54"/>
      <c r="C730" s="54"/>
      <c r="D730" s="87"/>
      <c r="L730" s="26"/>
      <c r="M730" s="26"/>
      <c r="N730" s="26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ht="15.75" customHeight="1">
      <c r="B731" s="54"/>
      <c r="C731" s="54"/>
      <c r="D731" s="87"/>
      <c r="L731" s="26"/>
      <c r="M731" s="26"/>
      <c r="N731" s="26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ht="15.75" customHeight="1">
      <c r="B732" s="54"/>
      <c r="C732" s="54"/>
      <c r="D732" s="87"/>
      <c r="L732" s="26"/>
      <c r="M732" s="26"/>
      <c r="N732" s="26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ht="15.75" customHeight="1">
      <c r="B733" s="54"/>
      <c r="C733" s="54"/>
      <c r="D733" s="87"/>
      <c r="L733" s="26"/>
      <c r="M733" s="26"/>
      <c r="N733" s="26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ht="15.75" customHeight="1">
      <c r="B734" s="54"/>
      <c r="C734" s="54"/>
      <c r="D734" s="87"/>
      <c r="L734" s="26"/>
      <c r="M734" s="26"/>
      <c r="N734" s="26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ht="15.75" customHeight="1">
      <c r="B735" s="54"/>
      <c r="C735" s="54"/>
      <c r="D735" s="87"/>
      <c r="L735" s="26"/>
      <c r="M735" s="26"/>
      <c r="N735" s="26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ht="15.75" customHeight="1">
      <c r="B736" s="54"/>
      <c r="C736" s="54"/>
      <c r="D736" s="87"/>
      <c r="L736" s="26"/>
      <c r="M736" s="26"/>
      <c r="N736" s="26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ht="15.75" customHeight="1">
      <c r="B737" s="54"/>
      <c r="C737" s="54"/>
      <c r="D737" s="87"/>
      <c r="L737" s="26"/>
      <c r="M737" s="26"/>
      <c r="N737" s="26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ht="15.75" customHeight="1">
      <c r="B738" s="54"/>
      <c r="C738" s="54"/>
      <c r="D738" s="87"/>
      <c r="L738" s="26"/>
      <c r="M738" s="26"/>
      <c r="N738" s="26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ht="15.75" customHeight="1">
      <c r="B739" s="54"/>
      <c r="C739" s="54"/>
      <c r="D739" s="87"/>
      <c r="L739" s="26"/>
      <c r="M739" s="26"/>
      <c r="N739" s="26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ht="15.75" customHeight="1">
      <c r="B740" s="54"/>
      <c r="C740" s="54"/>
      <c r="D740" s="87"/>
      <c r="L740" s="26"/>
      <c r="M740" s="26"/>
      <c r="N740" s="26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ht="15.75" customHeight="1">
      <c r="B741" s="54"/>
      <c r="C741" s="54"/>
      <c r="D741" s="87"/>
      <c r="L741" s="26"/>
      <c r="M741" s="26"/>
      <c r="N741" s="26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ht="15.75" customHeight="1">
      <c r="B742" s="54"/>
      <c r="C742" s="54"/>
      <c r="D742" s="87"/>
      <c r="L742" s="26"/>
      <c r="M742" s="26"/>
      <c r="N742" s="26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ht="15.75" customHeight="1">
      <c r="B743" s="54"/>
      <c r="C743" s="54"/>
      <c r="D743" s="87"/>
      <c r="L743" s="26"/>
      <c r="M743" s="26"/>
      <c r="N743" s="26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ht="15.75" customHeight="1">
      <c r="B744" s="54"/>
      <c r="C744" s="54"/>
      <c r="D744" s="87"/>
      <c r="L744" s="26"/>
      <c r="M744" s="26"/>
      <c r="N744" s="26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ht="15.75" customHeight="1">
      <c r="B745" s="54"/>
      <c r="C745" s="54"/>
      <c r="D745" s="87"/>
      <c r="L745" s="26"/>
      <c r="M745" s="26"/>
      <c r="N745" s="26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ht="15.75" customHeight="1">
      <c r="B746" s="54"/>
      <c r="C746" s="54"/>
      <c r="D746" s="87"/>
      <c r="L746" s="26"/>
      <c r="M746" s="26"/>
      <c r="N746" s="26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ht="15.75" customHeight="1">
      <c r="B747" s="54"/>
      <c r="C747" s="54"/>
      <c r="D747" s="87"/>
      <c r="L747" s="26"/>
      <c r="M747" s="26"/>
      <c r="N747" s="26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ht="15.75" customHeight="1">
      <c r="B748" s="54"/>
      <c r="C748" s="54"/>
      <c r="D748" s="87"/>
      <c r="L748" s="26"/>
      <c r="M748" s="26"/>
      <c r="N748" s="26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ht="15.75" customHeight="1">
      <c r="B749" s="54"/>
      <c r="C749" s="54"/>
      <c r="D749" s="87"/>
      <c r="L749" s="26"/>
      <c r="M749" s="26"/>
      <c r="N749" s="26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ht="15.75" customHeight="1">
      <c r="B750" s="54"/>
      <c r="C750" s="54"/>
      <c r="D750" s="87"/>
      <c r="L750" s="26"/>
      <c r="M750" s="26"/>
      <c r="N750" s="26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ht="15.75" customHeight="1">
      <c r="B751" s="54"/>
      <c r="C751" s="54"/>
      <c r="D751" s="87"/>
      <c r="L751" s="26"/>
      <c r="M751" s="26"/>
      <c r="N751" s="26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ht="15.75" customHeight="1">
      <c r="B752" s="54"/>
      <c r="C752" s="54"/>
      <c r="D752" s="87"/>
      <c r="L752" s="26"/>
      <c r="M752" s="26"/>
      <c r="N752" s="26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ht="15.75" customHeight="1">
      <c r="B753" s="54"/>
      <c r="C753" s="54"/>
      <c r="D753" s="87"/>
      <c r="L753" s="26"/>
      <c r="M753" s="26"/>
      <c r="N753" s="26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ht="15.75" customHeight="1">
      <c r="B754" s="54"/>
      <c r="C754" s="54"/>
      <c r="D754" s="87"/>
      <c r="L754" s="26"/>
      <c r="M754" s="26"/>
      <c r="N754" s="26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ht="15.75" customHeight="1">
      <c r="B755" s="54"/>
      <c r="C755" s="54"/>
      <c r="D755" s="87"/>
      <c r="L755" s="26"/>
      <c r="M755" s="26"/>
      <c r="N755" s="26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ht="15.75" customHeight="1">
      <c r="B756" s="54"/>
      <c r="C756" s="54"/>
      <c r="D756" s="87"/>
      <c r="L756" s="26"/>
      <c r="M756" s="26"/>
      <c r="N756" s="26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ht="15.75" customHeight="1">
      <c r="B757" s="54"/>
      <c r="C757" s="54"/>
      <c r="D757" s="87"/>
      <c r="L757" s="26"/>
      <c r="M757" s="26"/>
      <c r="N757" s="26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ht="15.75" customHeight="1">
      <c r="B758" s="54"/>
      <c r="C758" s="54"/>
      <c r="D758" s="87"/>
      <c r="L758" s="26"/>
      <c r="M758" s="26"/>
      <c r="N758" s="26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ht="15.75" customHeight="1">
      <c r="B759" s="54"/>
      <c r="C759" s="54"/>
      <c r="D759" s="87"/>
      <c r="L759" s="26"/>
      <c r="M759" s="26"/>
      <c r="N759" s="26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ht="15.75" customHeight="1">
      <c r="B760" s="54"/>
      <c r="C760" s="54"/>
      <c r="D760" s="87"/>
      <c r="L760" s="26"/>
      <c r="M760" s="26"/>
      <c r="N760" s="26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ht="15.75" customHeight="1">
      <c r="B761" s="54"/>
      <c r="C761" s="54"/>
      <c r="D761" s="87"/>
      <c r="L761" s="26"/>
      <c r="M761" s="26"/>
      <c r="N761" s="26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ht="15.75" customHeight="1">
      <c r="B762" s="54"/>
      <c r="C762" s="54"/>
      <c r="D762" s="87"/>
      <c r="L762" s="26"/>
      <c r="M762" s="26"/>
      <c r="N762" s="26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ht="15.75" customHeight="1">
      <c r="B763" s="54"/>
      <c r="C763" s="54"/>
      <c r="D763" s="87"/>
      <c r="L763" s="26"/>
      <c r="M763" s="26"/>
      <c r="N763" s="26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ht="15.75" customHeight="1">
      <c r="B764" s="54"/>
      <c r="C764" s="54"/>
      <c r="D764" s="87"/>
      <c r="L764" s="26"/>
      <c r="M764" s="26"/>
      <c r="N764" s="26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ht="15.75" customHeight="1">
      <c r="B765" s="54"/>
      <c r="C765" s="54"/>
      <c r="D765" s="87"/>
      <c r="L765" s="26"/>
      <c r="M765" s="26"/>
      <c r="N765" s="26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ht="15.75" customHeight="1">
      <c r="B766" s="54"/>
      <c r="C766" s="54"/>
      <c r="D766" s="87"/>
      <c r="L766" s="26"/>
      <c r="M766" s="26"/>
      <c r="N766" s="26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ht="15.75" customHeight="1">
      <c r="B767" s="54"/>
      <c r="C767" s="54"/>
      <c r="D767" s="87"/>
      <c r="L767" s="26"/>
      <c r="M767" s="26"/>
      <c r="N767" s="26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ht="15.75" customHeight="1">
      <c r="B768" s="54"/>
      <c r="C768" s="54"/>
      <c r="D768" s="87"/>
      <c r="L768" s="26"/>
      <c r="M768" s="26"/>
      <c r="N768" s="26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ht="15.75" customHeight="1">
      <c r="B769" s="54"/>
      <c r="C769" s="54"/>
      <c r="D769" s="87"/>
      <c r="L769" s="26"/>
      <c r="M769" s="26"/>
      <c r="N769" s="26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ht="15.75" customHeight="1">
      <c r="B770" s="54"/>
      <c r="C770" s="54"/>
      <c r="D770" s="87"/>
      <c r="L770" s="26"/>
      <c r="M770" s="26"/>
      <c r="N770" s="26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ht="15.75" customHeight="1">
      <c r="B771" s="54"/>
      <c r="C771" s="54"/>
      <c r="D771" s="87"/>
      <c r="L771" s="26"/>
      <c r="M771" s="26"/>
      <c r="N771" s="26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ht="15.75" customHeight="1">
      <c r="B772" s="54"/>
      <c r="C772" s="54"/>
      <c r="D772" s="87"/>
      <c r="L772" s="26"/>
      <c r="M772" s="26"/>
      <c r="N772" s="26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ht="15.75" customHeight="1">
      <c r="B773" s="54"/>
      <c r="C773" s="54"/>
      <c r="D773" s="87"/>
      <c r="L773" s="26"/>
      <c r="M773" s="26"/>
      <c r="N773" s="26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ht="15.75" customHeight="1">
      <c r="B774" s="54"/>
      <c r="C774" s="54"/>
      <c r="D774" s="87"/>
      <c r="L774" s="26"/>
      <c r="M774" s="26"/>
      <c r="N774" s="26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ht="15.75" customHeight="1">
      <c r="B775" s="54"/>
      <c r="C775" s="54"/>
      <c r="D775" s="87"/>
      <c r="L775" s="26"/>
      <c r="M775" s="26"/>
      <c r="N775" s="26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ht="15.75" customHeight="1">
      <c r="B776" s="54"/>
      <c r="C776" s="54"/>
      <c r="D776" s="87"/>
      <c r="L776" s="26"/>
      <c r="M776" s="26"/>
      <c r="N776" s="26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ht="15.75" customHeight="1">
      <c r="B777" s="54"/>
      <c r="C777" s="54"/>
      <c r="D777" s="87"/>
      <c r="L777" s="26"/>
      <c r="M777" s="26"/>
      <c r="N777" s="26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ht="15.75" customHeight="1">
      <c r="B778" s="54"/>
      <c r="C778" s="54"/>
      <c r="D778" s="87"/>
      <c r="L778" s="26"/>
      <c r="M778" s="26"/>
      <c r="N778" s="26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ht="15.75" customHeight="1">
      <c r="B779" s="54"/>
      <c r="C779" s="54"/>
      <c r="D779" s="87"/>
      <c r="L779" s="26"/>
      <c r="M779" s="26"/>
      <c r="N779" s="26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ht="15.75" customHeight="1">
      <c r="B780" s="54"/>
      <c r="C780" s="54"/>
      <c r="D780" s="87"/>
      <c r="L780" s="26"/>
      <c r="M780" s="26"/>
      <c r="N780" s="26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ht="15.75" customHeight="1">
      <c r="B781" s="54"/>
      <c r="C781" s="54"/>
      <c r="D781" s="87"/>
      <c r="L781" s="26"/>
      <c r="M781" s="26"/>
      <c r="N781" s="26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ht="15.75" customHeight="1">
      <c r="B782" s="54"/>
      <c r="C782" s="54"/>
      <c r="D782" s="87"/>
      <c r="L782" s="26"/>
      <c r="M782" s="26"/>
      <c r="N782" s="26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ht="15.75" customHeight="1">
      <c r="B783" s="54"/>
      <c r="C783" s="54"/>
      <c r="D783" s="87"/>
      <c r="L783" s="26"/>
      <c r="M783" s="26"/>
      <c r="N783" s="26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ht="15.75" customHeight="1">
      <c r="B784" s="54"/>
      <c r="C784" s="54"/>
      <c r="D784" s="87"/>
      <c r="L784" s="26"/>
      <c r="M784" s="26"/>
      <c r="N784" s="26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ht="15.75" customHeight="1">
      <c r="B785" s="54"/>
      <c r="C785" s="54"/>
      <c r="D785" s="87"/>
      <c r="L785" s="26"/>
      <c r="M785" s="26"/>
      <c r="N785" s="26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ht="15.75" customHeight="1">
      <c r="B786" s="54"/>
      <c r="C786" s="54"/>
      <c r="D786" s="87"/>
      <c r="L786" s="26"/>
      <c r="M786" s="26"/>
      <c r="N786" s="26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ht="15.75" customHeight="1">
      <c r="B787" s="54"/>
      <c r="C787" s="54"/>
      <c r="D787" s="87"/>
      <c r="L787" s="26"/>
      <c r="M787" s="26"/>
      <c r="N787" s="26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ht="15.75" customHeight="1">
      <c r="B788" s="54"/>
      <c r="C788" s="54"/>
      <c r="D788" s="87"/>
      <c r="L788" s="26"/>
      <c r="M788" s="26"/>
      <c r="N788" s="26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ht="15.75" customHeight="1">
      <c r="B789" s="54"/>
      <c r="C789" s="54"/>
      <c r="D789" s="87"/>
      <c r="L789" s="26"/>
      <c r="M789" s="26"/>
      <c r="N789" s="26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ht="15.75" customHeight="1">
      <c r="B790" s="54"/>
      <c r="C790" s="54"/>
      <c r="D790" s="87"/>
      <c r="L790" s="26"/>
      <c r="M790" s="26"/>
      <c r="N790" s="26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ht="15.75" customHeight="1">
      <c r="B791" s="54"/>
      <c r="C791" s="54"/>
      <c r="D791" s="87"/>
      <c r="L791" s="26"/>
      <c r="M791" s="26"/>
      <c r="N791" s="26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ht="15.75" customHeight="1">
      <c r="B792" s="54"/>
      <c r="C792" s="54"/>
      <c r="D792" s="87"/>
      <c r="L792" s="26"/>
      <c r="M792" s="26"/>
      <c r="N792" s="26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ht="15.75" customHeight="1">
      <c r="B793" s="54"/>
      <c r="C793" s="54"/>
      <c r="D793" s="87"/>
      <c r="L793" s="26"/>
      <c r="M793" s="26"/>
      <c r="N793" s="26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ht="15.75" customHeight="1">
      <c r="B794" s="54"/>
      <c r="C794" s="54"/>
      <c r="D794" s="87"/>
      <c r="L794" s="26"/>
      <c r="M794" s="26"/>
      <c r="N794" s="26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ht="15.75" customHeight="1">
      <c r="B795" s="54"/>
      <c r="C795" s="54"/>
      <c r="D795" s="87"/>
      <c r="L795" s="26"/>
      <c r="M795" s="26"/>
      <c r="N795" s="26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ht="15.75" customHeight="1">
      <c r="B796" s="54"/>
      <c r="C796" s="54"/>
      <c r="D796" s="87"/>
      <c r="L796" s="26"/>
      <c r="M796" s="26"/>
      <c r="N796" s="26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ht="15.75" customHeight="1">
      <c r="B797" s="54"/>
      <c r="C797" s="54"/>
      <c r="D797" s="87"/>
      <c r="L797" s="26"/>
      <c r="M797" s="26"/>
      <c r="N797" s="26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ht="15.75" customHeight="1">
      <c r="B798" s="54"/>
      <c r="C798" s="54"/>
      <c r="D798" s="87"/>
      <c r="L798" s="26"/>
      <c r="M798" s="26"/>
      <c r="N798" s="26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ht="15.75" customHeight="1">
      <c r="B799" s="54"/>
      <c r="C799" s="54"/>
      <c r="D799" s="87"/>
      <c r="L799" s="26"/>
      <c r="M799" s="26"/>
      <c r="N799" s="26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ht="15.75" customHeight="1">
      <c r="B800" s="54"/>
      <c r="C800" s="54"/>
      <c r="D800" s="87"/>
      <c r="L800" s="26"/>
      <c r="M800" s="26"/>
      <c r="N800" s="26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ht="15.75" customHeight="1">
      <c r="B801" s="54"/>
      <c r="C801" s="54"/>
      <c r="D801" s="87"/>
      <c r="L801" s="26"/>
      <c r="M801" s="26"/>
      <c r="N801" s="26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ht="15.75" customHeight="1">
      <c r="B802" s="54"/>
      <c r="C802" s="54"/>
      <c r="D802" s="87"/>
      <c r="L802" s="26"/>
      <c r="M802" s="26"/>
      <c r="N802" s="26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ht="15.75" customHeight="1">
      <c r="B803" s="54"/>
      <c r="C803" s="54"/>
      <c r="D803" s="87"/>
      <c r="L803" s="26"/>
      <c r="M803" s="26"/>
      <c r="N803" s="26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ht="15.75" customHeight="1">
      <c r="B804" s="54"/>
      <c r="C804" s="54"/>
      <c r="D804" s="87"/>
      <c r="L804" s="26"/>
      <c r="M804" s="26"/>
      <c r="N804" s="26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ht="15.75" customHeight="1">
      <c r="B805" s="54"/>
      <c r="C805" s="54"/>
      <c r="D805" s="87"/>
      <c r="L805" s="26"/>
      <c r="M805" s="26"/>
      <c r="N805" s="26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ht="15.75" customHeight="1">
      <c r="B806" s="54"/>
      <c r="C806" s="54"/>
      <c r="D806" s="87"/>
      <c r="L806" s="26"/>
      <c r="M806" s="26"/>
      <c r="N806" s="26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ht="15.75" customHeight="1">
      <c r="B807" s="54"/>
      <c r="C807" s="54"/>
      <c r="D807" s="87"/>
      <c r="L807" s="26"/>
      <c r="M807" s="26"/>
      <c r="N807" s="26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ht="15.75" customHeight="1">
      <c r="B808" s="54"/>
      <c r="C808" s="54"/>
      <c r="D808" s="87"/>
      <c r="L808" s="26"/>
      <c r="M808" s="26"/>
      <c r="N808" s="26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ht="15.75" customHeight="1">
      <c r="B809" s="54"/>
      <c r="C809" s="54"/>
      <c r="D809" s="87"/>
      <c r="L809" s="26"/>
      <c r="M809" s="26"/>
      <c r="N809" s="26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ht="15.75" customHeight="1">
      <c r="B810" s="54"/>
      <c r="C810" s="54"/>
      <c r="D810" s="87"/>
      <c r="L810" s="26"/>
      <c r="M810" s="26"/>
      <c r="N810" s="26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ht="15.75" customHeight="1">
      <c r="B811" s="54"/>
      <c r="C811" s="54"/>
      <c r="D811" s="87"/>
      <c r="L811" s="26"/>
      <c r="M811" s="26"/>
      <c r="N811" s="26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ht="15.75" customHeight="1">
      <c r="B812" s="54"/>
      <c r="C812" s="54"/>
      <c r="D812" s="87"/>
      <c r="L812" s="26"/>
      <c r="M812" s="26"/>
      <c r="N812" s="26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ht="15.75" customHeight="1">
      <c r="B813" s="54"/>
      <c r="C813" s="54"/>
      <c r="D813" s="87"/>
      <c r="L813" s="26"/>
      <c r="M813" s="26"/>
      <c r="N813" s="26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ht="15.75" customHeight="1">
      <c r="B814" s="54"/>
      <c r="C814" s="54"/>
      <c r="D814" s="87"/>
      <c r="L814" s="26"/>
      <c r="M814" s="26"/>
      <c r="N814" s="26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ht="15.75" customHeight="1">
      <c r="B815" s="54"/>
      <c r="C815" s="54"/>
      <c r="D815" s="87"/>
      <c r="L815" s="26"/>
      <c r="M815" s="26"/>
      <c r="N815" s="26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ht="15.75" customHeight="1">
      <c r="B816" s="54"/>
      <c r="C816" s="54"/>
      <c r="D816" s="87"/>
      <c r="L816" s="26"/>
      <c r="M816" s="26"/>
      <c r="N816" s="26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ht="15.75" customHeight="1">
      <c r="B817" s="54"/>
      <c r="C817" s="54"/>
      <c r="D817" s="87"/>
      <c r="L817" s="26"/>
      <c r="M817" s="26"/>
      <c r="N817" s="26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ht="15.75" customHeight="1">
      <c r="B818" s="54"/>
      <c r="C818" s="54"/>
      <c r="D818" s="87"/>
      <c r="L818" s="26"/>
      <c r="M818" s="26"/>
      <c r="N818" s="26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ht="15.75" customHeight="1">
      <c r="B819" s="54"/>
      <c r="C819" s="54"/>
      <c r="D819" s="87"/>
      <c r="L819" s="26"/>
      <c r="M819" s="26"/>
      <c r="N819" s="26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ht="15.75" customHeight="1">
      <c r="B820" s="54"/>
      <c r="C820" s="54"/>
      <c r="D820" s="87"/>
      <c r="L820" s="26"/>
      <c r="M820" s="26"/>
      <c r="N820" s="26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ht="15.75" customHeight="1">
      <c r="B821" s="54"/>
      <c r="C821" s="54"/>
      <c r="D821" s="87"/>
      <c r="L821" s="26"/>
      <c r="M821" s="26"/>
      <c r="N821" s="26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ht="15.75" customHeight="1">
      <c r="B822" s="54"/>
      <c r="C822" s="54"/>
      <c r="D822" s="87"/>
      <c r="L822" s="26"/>
      <c r="M822" s="26"/>
      <c r="N822" s="26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ht="15.75" customHeight="1">
      <c r="B823" s="54"/>
      <c r="C823" s="54"/>
      <c r="D823" s="87"/>
      <c r="L823" s="26"/>
      <c r="M823" s="26"/>
      <c r="N823" s="26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ht="15.75" customHeight="1">
      <c r="B824" s="54"/>
      <c r="C824" s="54"/>
      <c r="D824" s="87"/>
      <c r="L824" s="26"/>
      <c r="M824" s="26"/>
      <c r="N824" s="26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ht="15.75" customHeight="1">
      <c r="B825" s="54"/>
      <c r="C825" s="54"/>
      <c r="D825" s="87"/>
      <c r="L825" s="26"/>
      <c r="M825" s="26"/>
      <c r="N825" s="26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ht="15.75" customHeight="1">
      <c r="B826" s="54"/>
      <c r="C826" s="54"/>
      <c r="D826" s="87"/>
      <c r="L826" s="26"/>
      <c r="M826" s="26"/>
      <c r="N826" s="26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ht="15.75" customHeight="1">
      <c r="B827" s="54"/>
      <c r="C827" s="54"/>
      <c r="D827" s="87"/>
      <c r="L827" s="26"/>
      <c r="M827" s="26"/>
      <c r="N827" s="26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ht="15.75" customHeight="1">
      <c r="B828" s="54"/>
      <c r="C828" s="54"/>
      <c r="D828" s="87"/>
      <c r="L828" s="26"/>
      <c r="M828" s="26"/>
      <c r="N828" s="26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ht="15.75" customHeight="1">
      <c r="B829" s="54"/>
      <c r="C829" s="54"/>
      <c r="D829" s="87"/>
      <c r="L829" s="26"/>
      <c r="M829" s="26"/>
      <c r="N829" s="2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ht="15.75" customHeight="1">
      <c r="B830" s="54"/>
      <c r="C830" s="54"/>
      <c r="D830" s="87"/>
      <c r="L830" s="26"/>
      <c r="M830" s="26"/>
      <c r="N830" s="26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ht="15.75" customHeight="1">
      <c r="B831" s="54"/>
      <c r="C831" s="54"/>
      <c r="D831" s="87"/>
      <c r="L831" s="26"/>
      <c r="M831" s="26"/>
      <c r="N831" s="26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ht="15.75" customHeight="1">
      <c r="B832" s="54"/>
      <c r="C832" s="54"/>
      <c r="D832" s="87"/>
      <c r="L832" s="26"/>
      <c r="M832" s="26"/>
      <c r="N832" s="26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ht="15.75" customHeight="1">
      <c r="B833" s="54"/>
      <c r="C833" s="54"/>
      <c r="D833" s="87"/>
      <c r="L833" s="26"/>
      <c r="M833" s="26"/>
      <c r="N833" s="26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ht="15.75" customHeight="1">
      <c r="B834" s="54"/>
      <c r="C834" s="54"/>
      <c r="D834" s="87"/>
      <c r="L834" s="26"/>
      <c r="M834" s="26"/>
      <c r="N834" s="26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ht="15.75" customHeight="1">
      <c r="B835" s="54"/>
      <c r="C835" s="54"/>
      <c r="D835" s="87"/>
      <c r="L835" s="26"/>
      <c r="M835" s="26"/>
      <c r="N835" s="26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ht="15.75" customHeight="1">
      <c r="B836" s="54"/>
      <c r="C836" s="54"/>
      <c r="D836" s="87"/>
      <c r="L836" s="26"/>
      <c r="M836" s="26"/>
      <c r="N836" s="26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ht="15.75" customHeight="1">
      <c r="B837" s="54"/>
      <c r="C837" s="54"/>
      <c r="D837" s="87"/>
      <c r="L837" s="26"/>
      <c r="M837" s="26"/>
      <c r="N837" s="26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ht="15.75" customHeight="1">
      <c r="B838" s="54"/>
      <c r="C838" s="54"/>
      <c r="D838" s="87"/>
      <c r="L838" s="26"/>
      <c r="M838" s="26"/>
      <c r="N838" s="26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ht="15.75" customHeight="1">
      <c r="B839" s="54"/>
      <c r="C839" s="54"/>
      <c r="D839" s="87"/>
      <c r="L839" s="26"/>
      <c r="M839" s="26"/>
      <c r="N839" s="26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ht="15.75" customHeight="1">
      <c r="B840" s="54"/>
      <c r="C840" s="54"/>
      <c r="D840" s="87"/>
      <c r="L840" s="26"/>
      <c r="M840" s="26"/>
      <c r="N840" s="26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ht="15.75" customHeight="1">
      <c r="B841" s="54"/>
      <c r="C841" s="54"/>
      <c r="D841" s="87"/>
      <c r="L841" s="26"/>
      <c r="M841" s="26"/>
      <c r="N841" s="26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ht="15.75" customHeight="1">
      <c r="B842" s="54"/>
      <c r="C842" s="54"/>
      <c r="D842" s="87"/>
      <c r="L842" s="26"/>
      <c r="M842" s="26"/>
      <c r="N842" s="26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ht="15.75" customHeight="1">
      <c r="B843" s="54"/>
      <c r="C843" s="54"/>
      <c r="D843" s="87"/>
      <c r="L843" s="26"/>
      <c r="M843" s="26"/>
      <c r="N843" s="26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ht="15.75" customHeight="1">
      <c r="B844" s="54"/>
      <c r="C844" s="54"/>
      <c r="D844" s="87"/>
      <c r="L844" s="26"/>
      <c r="M844" s="26"/>
      <c r="N844" s="26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ht="15.75" customHeight="1">
      <c r="B845" s="54"/>
      <c r="C845" s="54"/>
      <c r="D845" s="87"/>
      <c r="L845" s="26"/>
      <c r="M845" s="26"/>
      <c r="N845" s="26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ht="15.75" customHeight="1">
      <c r="B846" s="54"/>
      <c r="C846" s="54"/>
      <c r="D846" s="87"/>
      <c r="L846" s="26"/>
      <c r="M846" s="26"/>
      <c r="N846" s="26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ht="15.75" customHeight="1">
      <c r="B847" s="54"/>
      <c r="C847" s="54"/>
      <c r="D847" s="87"/>
      <c r="L847" s="26"/>
      <c r="M847" s="26"/>
      <c r="N847" s="26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ht="15.75" customHeight="1">
      <c r="B848" s="54"/>
      <c r="C848" s="54"/>
      <c r="D848" s="87"/>
      <c r="L848" s="26"/>
      <c r="M848" s="26"/>
      <c r="N848" s="26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ht="15.75" customHeight="1">
      <c r="B849" s="54"/>
      <c r="C849" s="54"/>
      <c r="D849" s="87"/>
      <c r="L849" s="26"/>
      <c r="M849" s="26"/>
      <c r="N849" s="26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ht="15.75" customHeight="1">
      <c r="B850" s="54"/>
      <c r="C850" s="54"/>
      <c r="D850" s="87"/>
      <c r="L850" s="26"/>
      <c r="M850" s="26"/>
      <c r="N850" s="26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ht="15.75" customHeight="1">
      <c r="B851" s="54"/>
      <c r="C851" s="54"/>
      <c r="D851" s="87"/>
      <c r="L851" s="26"/>
      <c r="M851" s="26"/>
      <c r="N851" s="26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ht="15.75" customHeight="1">
      <c r="B852" s="54"/>
      <c r="C852" s="54"/>
      <c r="D852" s="87"/>
      <c r="L852" s="26"/>
      <c r="M852" s="26"/>
      <c r="N852" s="26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ht="15.75" customHeight="1">
      <c r="B853" s="54"/>
      <c r="C853" s="54"/>
      <c r="D853" s="87"/>
      <c r="L853" s="26"/>
      <c r="M853" s="26"/>
      <c r="N853" s="26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ht="15.75" customHeight="1">
      <c r="B854" s="54"/>
      <c r="C854" s="54"/>
      <c r="D854" s="87"/>
      <c r="L854" s="26"/>
      <c r="M854" s="26"/>
      <c r="N854" s="26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ht="15.75" customHeight="1">
      <c r="B855" s="54"/>
      <c r="C855" s="54"/>
      <c r="D855" s="87"/>
      <c r="L855" s="26"/>
      <c r="M855" s="26"/>
      <c r="N855" s="26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ht="15.75" customHeight="1">
      <c r="B856" s="54"/>
      <c r="C856" s="54"/>
      <c r="D856" s="87"/>
      <c r="L856" s="26"/>
      <c r="M856" s="26"/>
      <c r="N856" s="26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ht="15.75" customHeight="1">
      <c r="B857" s="54"/>
      <c r="C857" s="54"/>
      <c r="D857" s="87"/>
      <c r="L857" s="26"/>
      <c r="M857" s="26"/>
      <c r="N857" s="26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ht="15.75" customHeight="1">
      <c r="B858" s="54"/>
      <c r="C858" s="54"/>
      <c r="D858" s="87"/>
      <c r="L858" s="26"/>
      <c r="M858" s="26"/>
      <c r="N858" s="26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ht="15.75" customHeight="1">
      <c r="B859" s="54"/>
      <c r="C859" s="54"/>
      <c r="D859" s="87"/>
      <c r="L859" s="26"/>
      <c r="M859" s="26"/>
      <c r="N859" s="26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ht="15.75" customHeight="1">
      <c r="B860" s="54"/>
      <c r="C860" s="54"/>
      <c r="D860" s="87"/>
      <c r="L860" s="26"/>
      <c r="M860" s="26"/>
      <c r="N860" s="26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ht="15.75" customHeight="1">
      <c r="B861" s="54"/>
      <c r="C861" s="54"/>
      <c r="D861" s="87"/>
      <c r="L861" s="26"/>
      <c r="M861" s="26"/>
      <c r="N861" s="26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ht="15.75" customHeight="1">
      <c r="B862" s="54"/>
      <c r="C862" s="54"/>
      <c r="D862" s="87"/>
      <c r="L862" s="26"/>
      <c r="M862" s="26"/>
      <c r="N862" s="26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ht="15.75" customHeight="1">
      <c r="B863" s="54"/>
      <c r="C863" s="54"/>
      <c r="D863" s="87"/>
      <c r="L863" s="26"/>
      <c r="M863" s="26"/>
      <c r="N863" s="26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ht="15.75" customHeight="1">
      <c r="B864" s="54"/>
      <c r="C864" s="54"/>
      <c r="D864" s="87"/>
      <c r="L864" s="26"/>
      <c r="M864" s="26"/>
      <c r="N864" s="26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ht="15.75" customHeight="1">
      <c r="B865" s="54"/>
      <c r="C865" s="54"/>
      <c r="D865" s="87"/>
      <c r="L865" s="26"/>
      <c r="M865" s="26"/>
      <c r="N865" s="26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ht="15.75" customHeight="1">
      <c r="B866" s="54"/>
      <c r="C866" s="54"/>
      <c r="D866" s="87"/>
      <c r="L866" s="26"/>
      <c r="M866" s="26"/>
      <c r="N866" s="26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ht="15.75" customHeight="1">
      <c r="B867" s="54"/>
      <c r="C867" s="54"/>
      <c r="D867" s="87"/>
      <c r="L867" s="26"/>
      <c r="M867" s="26"/>
      <c r="N867" s="26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ht="15.75" customHeight="1">
      <c r="B868" s="54"/>
      <c r="C868" s="54"/>
      <c r="D868" s="87"/>
      <c r="L868" s="26"/>
      <c r="M868" s="26"/>
      <c r="N868" s="26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ht="15.75" customHeight="1">
      <c r="B869" s="54"/>
      <c r="C869" s="54"/>
      <c r="D869" s="87"/>
      <c r="L869" s="26"/>
      <c r="M869" s="26"/>
      <c r="N869" s="26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ht="15.75" customHeight="1">
      <c r="B870" s="54"/>
      <c r="C870" s="54"/>
      <c r="D870" s="87"/>
      <c r="L870" s="26"/>
      <c r="M870" s="26"/>
      <c r="N870" s="26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ht="15.75" customHeight="1">
      <c r="B871" s="54"/>
      <c r="C871" s="54"/>
      <c r="D871" s="87"/>
      <c r="L871" s="26"/>
      <c r="M871" s="26"/>
      <c r="N871" s="26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ht="15.75" customHeight="1">
      <c r="B872" s="54"/>
      <c r="C872" s="54"/>
      <c r="D872" s="87"/>
      <c r="L872" s="26"/>
      <c r="M872" s="26"/>
      <c r="N872" s="26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ht="15.75" customHeight="1">
      <c r="B873" s="54"/>
      <c r="C873" s="54"/>
      <c r="D873" s="87"/>
      <c r="L873" s="26"/>
      <c r="M873" s="26"/>
      <c r="N873" s="26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ht="15.75" customHeight="1">
      <c r="B874" s="54"/>
      <c r="C874" s="54"/>
      <c r="D874" s="87"/>
      <c r="L874" s="26"/>
      <c r="M874" s="26"/>
      <c r="N874" s="26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ht="15.75" customHeight="1">
      <c r="B875" s="54"/>
      <c r="C875" s="54"/>
      <c r="D875" s="87"/>
      <c r="L875" s="26"/>
      <c r="M875" s="26"/>
      <c r="N875" s="26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ht="15.75" customHeight="1">
      <c r="B876" s="54"/>
      <c r="C876" s="54"/>
      <c r="D876" s="87"/>
      <c r="L876" s="26"/>
      <c r="M876" s="26"/>
      <c r="N876" s="26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ht="15.75" customHeight="1">
      <c r="B877" s="54"/>
      <c r="C877" s="54"/>
      <c r="D877" s="87"/>
      <c r="L877" s="26"/>
      <c r="M877" s="26"/>
      <c r="N877" s="26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ht="15.75" customHeight="1">
      <c r="B878" s="54"/>
      <c r="C878" s="54"/>
      <c r="D878" s="87"/>
      <c r="L878" s="26"/>
      <c r="M878" s="26"/>
      <c r="N878" s="26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ht="15.75" customHeight="1">
      <c r="B879" s="54"/>
      <c r="C879" s="54"/>
      <c r="D879" s="87"/>
      <c r="L879" s="26"/>
      <c r="M879" s="26"/>
      <c r="N879" s="26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ht="15.75" customHeight="1">
      <c r="B880" s="54"/>
      <c r="C880" s="54"/>
      <c r="D880" s="87"/>
      <c r="L880" s="26"/>
      <c r="M880" s="26"/>
      <c r="N880" s="26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ht="15.75" customHeight="1">
      <c r="B881" s="54"/>
      <c r="C881" s="54"/>
      <c r="D881" s="87"/>
      <c r="L881" s="26"/>
      <c r="M881" s="26"/>
      <c r="N881" s="26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ht="15.75" customHeight="1">
      <c r="B882" s="54"/>
      <c r="C882" s="54"/>
      <c r="D882" s="87"/>
      <c r="L882" s="26"/>
      <c r="M882" s="26"/>
      <c r="N882" s="26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ht="15.75" customHeight="1">
      <c r="B883" s="54"/>
      <c r="C883" s="54"/>
      <c r="D883" s="87"/>
      <c r="L883" s="26"/>
      <c r="M883" s="26"/>
      <c r="N883" s="26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ht="15.75" customHeight="1">
      <c r="B884" s="54"/>
      <c r="C884" s="54"/>
      <c r="D884" s="87"/>
      <c r="L884" s="26"/>
      <c r="M884" s="26"/>
      <c r="N884" s="26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ht="15.75" customHeight="1">
      <c r="B885" s="54"/>
      <c r="C885" s="54"/>
      <c r="D885" s="87"/>
      <c r="L885" s="26"/>
      <c r="M885" s="26"/>
      <c r="N885" s="26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ht="15.75" customHeight="1">
      <c r="B886" s="54"/>
      <c r="C886" s="54"/>
      <c r="D886" s="87"/>
      <c r="L886" s="26"/>
      <c r="M886" s="26"/>
      <c r="N886" s="26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ht="15.75" customHeight="1">
      <c r="B887" s="54"/>
      <c r="C887" s="54"/>
      <c r="D887" s="87"/>
      <c r="L887" s="26"/>
      <c r="M887" s="26"/>
      <c r="N887" s="26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ht="15.75" customHeight="1">
      <c r="B888" s="54"/>
      <c r="C888" s="54"/>
      <c r="D888" s="87"/>
      <c r="L888" s="26"/>
      <c r="M888" s="26"/>
      <c r="N888" s="26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ht="15.75" customHeight="1">
      <c r="B889" s="54"/>
      <c r="C889" s="54"/>
      <c r="D889" s="87"/>
      <c r="L889" s="26"/>
      <c r="M889" s="26"/>
      <c r="N889" s="26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ht="15.75" customHeight="1">
      <c r="B890" s="54"/>
      <c r="C890" s="54"/>
      <c r="D890" s="87"/>
      <c r="L890" s="26"/>
      <c r="M890" s="26"/>
      <c r="N890" s="26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ht="15.75" customHeight="1">
      <c r="B891" s="54"/>
      <c r="C891" s="54"/>
      <c r="D891" s="87"/>
      <c r="L891" s="26"/>
      <c r="M891" s="26"/>
      <c r="N891" s="26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ht="15.75" customHeight="1">
      <c r="B892" s="54"/>
      <c r="C892" s="54"/>
      <c r="D892" s="87"/>
      <c r="L892" s="26"/>
      <c r="M892" s="26"/>
      <c r="N892" s="26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ht="15.75" customHeight="1">
      <c r="B893" s="54"/>
      <c r="C893" s="54"/>
      <c r="D893" s="87"/>
      <c r="L893" s="26"/>
      <c r="M893" s="26"/>
      <c r="N893" s="26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ht="15.75" customHeight="1">
      <c r="B894" s="54"/>
      <c r="C894" s="54"/>
      <c r="D894" s="87"/>
      <c r="L894" s="26"/>
      <c r="M894" s="26"/>
      <c r="N894" s="26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ht="15.75" customHeight="1">
      <c r="B895" s="54"/>
      <c r="C895" s="54"/>
      <c r="D895" s="87"/>
      <c r="L895" s="26"/>
      <c r="M895" s="26"/>
      <c r="N895" s="26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ht="15.75" customHeight="1">
      <c r="B896" s="54"/>
      <c r="C896" s="54"/>
      <c r="D896" s="87"/>
      <c r="L896" s="26"/>
      <c r="M896" s="26"/>
      <c r="N896" s="26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ht="15.75" customHeight="1">
      <c r="B897" s="54"/>
      <c r="C897" s="54"/>
      <c r="D897" s="87"/>
      <c r="L897" s="26"/>
      <c r="M897" s="26"/>
      <c r="N897" s="26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ht="15.75" customHeight="1">
      <c r="B898" s="54"/>
      <c r="C898" s="54"/>
      <c r="D898" s="87"/>
      <c r="L898" s="26"/>
      <c r="M898" s="26"/>
      <c r="N898" s="26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ht="15.75" customHeight="1">
      <c r="B899" s="54"/>
      <c r="C899" s="54"/>
      <c r="D899" s="87"/>
      <c r="L899" s="26"/>
      <c r="M899" s="26"/>
      <c r="N899" s="26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ht="15.75" customHeight="1">
      <c r="B900" s="54"/>
      <c r="C900" s="54"/>
      <c r="D900" s="87"/>
      <c r="L900" s="26"/>
      <c r="M900" s="26"/>
      <c r="N900" s="26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ht="15.75" customHeight="1">
      <c r="B901" s="54"/>
      <c r="C901" s="54"/>
      <c r="D901" s="87"/>
      <c r="L901" s="26"/>
      <c r="M901" s="26"/>
      <c r="N901" s="26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ht="15.75" customHeight="1">
      <c r="B902" s="54"/>
      <c r="C902" s="54"/>
      <c r="D902" s="87"/>
      <c r="L902" s="26"/>
      <c r="M902" s="26"/>
      <c r="N902" s="26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ht="15.75" customHeight="1">
      <c r="B903" s="54"/>
      <c r="C903" s="54"/>
      <c r="D903" s="87"/>
      <c r="L903" s="26"/>
      <c r="M903" s="26"/>
      <c r="N903" s="26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ht="15.75" customHeight="1">
      <c r="B904" s="54"/>
      <c r="C904" s="54"/>
      <c r="D904" s="87"/>
      <c r="L904" s="26"/>
      <c r="M904" s="26"/>
      <c r="N904" s="26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ht="15.75" customHeight="1">
      <c r="B905" s="54"/>
      <c r="C905" s="54"/>
      <c r="D905" s="87"/>
      <c r="L905" s="26"/>
      <c r="M905" s="26"/>
      <c r="N905" s="26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ht="15.75" customHeight="1">
      <c r="B906" s="54"/>
      <c r="C906" s="54"/>
      <c r="D906" s="87"/>
      <c r="L906" s="26"/>
      <c r="M906" s="26"/>
      <c r="N906" s="26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ht="15.75" customHeight="1">
      <c r="B907" s="54"/>
      <c r="C907" s="54"/>
      <c r="D907" s="87"/>
      <c r="L907" s="26"/>
      <c r="M907" s="26"/>
      <c r="N907" s="26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ht="15.75" customHeight="1">
      <c r="B908" s="54"/>
      <c r="C908" s="54"/>
      <c r="D908" s="87"/>
      <c r="L908" s="26"/>
      <c r="M908" s="26"/>
      <c r="N908" s="26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ht="15.75" customHeight="1">
      <c r="B909" s="54"/>
      <c r="C909" s="54"/>
      <c r="D909" s="87"/>
      <c r="L909" s="26"/>
      <c r="M909" s="26"/>
      <c r="N909" s="26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</sheetData>
  <mergeCells count="8">
    <mergeCell ref="F4:H4"/>
    <mergeCell ref="I4:K4"/>
    <mergeCell ref="L4:N4"/>
    <mergeCell ref="O4:Q4"/>
    <mergeCell ref="R4:T4"/>
    <mergeCell ref="U4:W4"/>
    <mergeCell ref="X4:Z4"/>
    <mergeCell ref="AA4:AC4"/>
  </mergeCells>
  <hyperlinks>
    <hyperlink r:id="rId1" ref="D5"/>
  </hyperlinks>
  <printOptions/>
  <pageMargins bottom="0.75" footer="0.0" header="0.0" left="0.7" right="0.7" top="0.75"/>
  <pageSetup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4" width="11.29"/>
    <col customWidth="1" hidden="1" min="5" max="5" width="10.57"/>
    <col customWidth="1" hidden="1" min="6" max="6" width="11.29"/>
    <col customWidth="1" hidden="1" min="7" max="8" width="10.57"/>
    <col customWidth="1" hidden="1" min="9" max="9" width="11.29"/>
    <col customWidth="1" hidden="1" min="10" max="11" width="10.57"/>
    <col customWidth="1" hidden="1" min="12" max="12" width="11.29"/>
    <col customWidth="1" hidden="1" min="13" max="14" width="10.57"/>
    <col customWidth="1" hidden="1" min="15" max="15" width="11.29"/>
    <col customWidth="1" hidden="1" min="16" max="16" width="10.57"/>
    <col customWidth="1" hidden="1" min="17" max="17" width="11.14"/>
    <col customWidth="1" hidden="1" min="18" max="18" width="11.29"/>
    <col customWidth="1" hidden="1" min="19" max="20" width="11.14"/>
    <col customWidth="1" hidden="1" min="21" max="21" width="11.29"/>
    <col customWidth="1" hidden="1" min="22" max="23" width="11.14"/>
    <col customWidth="1" hidden="1" min="24" max="24" width="11.29"/>
    <col customWidth="1" hidden="1" min="25" max="26" width="11.14"/>
    <col customWidth="1" hidden="1" min="27" max="27" width="11.29"/>
    <col customWidth="1" hidden="1" min="28" max="29" width="11.14"/>
    <col customWidth="1" hidden="1" min="30" max="30" width="11.29"/>
    <col customWidth="1" hidden="1" min="31" max="32" width="11.14"/>
    <col customWidth="1" hidden="1" min="33" max="33" width="11.29"/>
    <col customWidth="1" hidden="1" min="34" max="35" width="11.14"/>
    <col customWidth="1" hidden="1" min="36" max="36" width="11.29"/>
    <col customWidth="1" hidden="1" min="37" max="38" width="11.14"/>
    <col customWidth="1" hidden="1" min="39" max="39" width="11.29"/>
    <col customWidth="1" hidden="1" min="40" max="40" width="11.86"/>
    <col customWidth="1" min="41" max="41" width="11.86"/>
    <col customWidth="1" min="42" max="43" width="12.57"/>
    <col customWidth="1" min="44" max="44" width="11.14"/>
    <col customWidth="1" min="45" max="46" width="12.57"/>
    <col customWidth="1" min="47" max="47" width="11.14"/>
    <col customWidth="1" min="48" max="49" width="12.57"/>
    <col customWidth="1" min="50" max="50" width="11.14"/>
    <col customWidth="1" min="51" max="52" width="12.57"/>
    <col customWidth="1" min="53" max="63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</row>
    <row r="2">
      <c r="A2" s="1" t="s">
        <v>67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23">
        <v>44378.0</v>
      </c>
      <c r="AN3" s="4"/>
      <c r="AO3" s="6">
        <v>44409.0</v>
      </c>
      <c r="AQ3" s="4"/>
      <c r="AR3" s="23">
        <v>44440.0</v>
      </c>
      <c r="AT3" s="4"/>
      <c r="AU3" s="23">
        <v>44470.0</v>
      </c>
      <c r="AW3" s="4"/>
      <c r="AX3" s="23">
        <v>44501.0</v>
      </c>
      <c r="AZ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38" t="s">
        <v>2</v>
      </c>
      <c r="AM4" s="88" t="s">
        <v>3</v>
      </c>
      <c r="AN4" s="40" t="s">
        <v>4</v>
      </c>
      <c r="AO4" s="38" t="s">
        <v>2</v>
      </c>
      <c r="AP4" s="88" t="s">
        <v>3</v>
      </c>
      <c r="AQ4" s="40" t="s">
        <v>4</v>
      </c>
      <c r="AR4" s="38" t="s">
        <v>2</v>
      </c>
      <c r="AS4" s="88" t="s">
        <v>3</v>
      </c>
      <c r="AT4" s="40" t="s">
        <v>4</v>
      </c>
      <c r="AU4" s="38" t="s">
        <v>2</v>
      </c>
      <c r="AV4" s="88" t="s">
        <v>3</v>
      </c>
      <c r="AW4" s="40" t="s">
        <v>4</v>
      </c>
      <c r="AX4" s="38" t="s">
        <v>2</v>
      </c>
      <c r="AY4" s="88" t="s">
        <v>3</v>
      </c>
      <c r="AZ4" s="40" t="s">
        <v>4</v>
      </c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</row>
    <row r="5">
      <c r="A5" s="17" t="s">
        <v>68</v>
      </c>
      <c r="B5" s="12"/>
      <c r="C5" s="13"/>
      <c r="D5" s="14">
        <f t="shared" ref="D5:D23" si="1">SUM(B5:C5)</f>
        <v>0</v>
      </c>
      <c r="E5" s="12"/>
      <c r="F5" s="13"/>
      <c r="G5" s="14">
        <f t="shared" ref="G5:G23" si="2">SUM(D5:F5)</f>
        <v>0</v>
      </c>
      <c r="H5" s="12"/>
      <c r="I5" s="13"/>
      <c r="J5" s="14">
        <f t="shared" ref="J5:J23" si="3">SUM(G5:I5)</f>
        <v>0</v>
      </c>
      <c r="K5" s="12"/>
      <c r="L5" s="13"/>
      <c r="M5" s="14">
        <f t="shared" ref="M5:M23" si="4">SUM(J5:L5)</f>
        <v>0</v>
      </c>
      <c r="N5" s="12"/>
      <c r="O5" s="13"/>
      <c r="P5" s="14">
        <f t="shared" ref="P5:P23" si="5">SUM(M5:O5)</f>
        <v>0</v>
      </c>
      <c r="Q5" s="12"/>
      <c r="R5" s="13"/>
      <c r="S5" s="14">
        <f t="shared" ref="S5:S23" si="6">SUM(P5:R5)</f>
        <v>0</v>
      </c>
      <c r="T5" s="12">
        <v>2500.0</v>
      </c>
      <c r="U5" s="13"/>
      <c r="V5" s="14">
        <f t="shared" ref="V5:V23" si="7">SUM(S5:U5)</f>
        <v>2500</v>
      </c>
      <c r="W5" s="12"/>
      <c r="X5" s="13"/>
      <c r="Y5" s="14">
        <f t="shared" ref="Y5:Y23" si="8">SUM(V5:X5)</f>
        <v>2500</v>
      </c>
      <c r="Z5" s="12"/>
      <c r="AA5" s="13"/>
      <c r="AB5" s="14">
        <f t="shared" ref="AB5:AB23" si="9">SUM(Y5:AA5)</f>
        <v>2500</v>
      </c>
      <c r="AC5" s="12"/>
      <c r="AD5" s="13"/>
      <c r="AE5" s="14">
        <f t="shared" ref="AE5:AE23" si="10">SUM(AB5:AD5)</f>
        <v>2500</v>
      </c>
      <c r="AF5" s="12"/>
      <c r="AG5" s="13"/>
      <c r="AH5" s="14">
        <f t="shared" ref="AH5:AH23" si="11">SUM(AE5:AG5)</f>
        <v>2500</v>
      </c>
      <c r="AI5" s="12"/>
      <c r="AJ5" s="13"/>
      <c r="AK5" s="14">
        <f t="shared" ref="AK5:AK23" si="12">SUM(AH5:AJ5)</f>
        <v>2500</v>
      </c>
      <c r="AL5" s="56"/>
      <c r="AM5" s="57"/>
      <c r="AN5" s="58">
        <f t="shared" ref="AN5:AN23" si="13">SUM(AK5:AM5)</f>
        <v>2500</v>
      </c>
      <c r="AO5" s="56"/>
      <c r="AP5" s="57"/>
      <c r="AQ5" s="58">
        <f t="shared" ref="AQ5:AQ23" si="14">SUM(AN5:AP5)</f>
        <v>2500</v>
      </c>
      <c r="AR5" s="56"/>
      <c r="AS5" s="57"/>
      <c r="AT5" s="58">
        <f t="shared" ref="AT5:AT23" si="15">SUM(AQ5:AS5)</f>
        <v>2500</v>
      </c>
      <c r="AU5" s="56"/>
      <c r="AV5" s="57"/>
      <c r="AW5" s="58">
        <f t="shared" ref="AW5:AW23" si="16">SUM(AT5:AV5)</f>
        <v>2500</v>
      </c>
      <c r="AX5" s="56"/>
      <c r="AY5" s="57"/>
      <c r="AZ5" s="58">
        <f t="shared" ref="AZ5:AZ23" si="17">SUM(AW5:AY5)</f>
        <v>2500</v>
      </c>
    </row>
    <row r="6">
      <c r="A6" s="11" t="s">
        <v>69</v>
      </c>
      <c r="B6" s="12"/>
      <c r="C6" s="13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/>
      <c r="L6" s="13"/>
      <c r="M6" s="14">
        <f t="shared" si="4"/>
        <v>0</v>
      </c>
      <c r="N6" s="12"/>
      <c r="O6" s="13"/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5">
        <v>3774.05</v>
      </c>
      <c r="AD6" s="13"/>
      <c r="AE6" s="14">
        <f t="shared" si="10"/>
        <v>3774.05</v>
      </c>
      <c r="AF6" s="15"/>
      <c r="AG6" s="13"/>
      <c r="AH6" s="14">
        <f t="shared" si="11"/>
        <v>3774.05</v>
      </c>
      <c r="AI6" s="15"/>
      <c r="AJ6" s="13"/>
      <c r="AK6" s="14">
        <f t="shared" si="12"/>
        <v>3774.05</v>
      </c>
      <c r="AL6" s="66"/>
      <c r="AM6" s="57"/>
      <c r="AN6" s="58">
        <f t="shared" si="13"/>
        <v>3774.05</v>
      </c>
      <c r="AO6" s="66"/>
      <c r="AP6" s="57"/>
      <c r="AQ6" s="58">
        <f t="shared" si="14"/>
        <v>3774.05</v>
      </c>
      <c r="AR6" s="66"/>
      <c r="AS6" s="57"/>
      <c r="AT6" s="58">
        <f t="shared" si="15"/>
        <v>3774.05</v>
      </c>
      <c r="AU6" s="66"/>
      <c r="AV6" s="57"/>
      <c r="AW6" s="58">
        <f t="shared" si="16"/>
        <v>3774.05</v>
      </c>
      <c r="AX6" s="66"/>
      <c r="AY6" s="57"/>
      <c r="AZ6" s="58">
        <f t="shared" si="17"/>
        <v>3774.05</v>
      </c>
    </row>
    <row r="7">
      <c r="A7" s="11" t="s">
        <v>70</v>
      </c>
      <c r="B7" s="12"/>
      <c r="C7" s="13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/>
      <c r="L7" s="13"/>
      <c r="M7" s="14">
        <f t="shared" si="4"/>
        <v>0</v>
      </c>
      <c r="N7" s="12"/>
      <c r="O7" s="13"/>
      <c r="P7" s="14">
        <f t="shared" si="5"/>
        <v>0</v>
      </c>
      <c r="Q7" s="12"/>
      <c r="R7" s="13"/>
      <c r="S7" s="14">
        <f t="shared" si="6"/>
        <v>0</v>
      </c>
      <c r="T7" s="12"/>
      <c r="U7" s="13"/>
      <c r="V7" s="14">
        <f t="shared" si="7"/>
        <v>0</v>
      </c>
      <c r="W7" s="12"/>
      <c r="X7" s="13"/>
      <c r="Y7" s="14">
        <f t="shared" si="8"/>
        <v>0</v>
      </c>
      <c r="Z7" s="12"/>
      <c r="AA7" s="13"/>
      <c r="AB7" s="14">
        <f t="shared" si="9"/>
        <v>0</v>
      </c>
      <c r="AC7" s="12"/>
      <c r="AD7" s="13"/>
      <c r="AE7" s="14">
        <f t="shared" si="10"/>
        <v>0</v>
      </c>
      <c r="AF7" s="15">
        <v>962.5</v>
      </c>
      <c r="AG7" s="13"/>
      <c r="AH7" s="14">
        <f t="shared" si="11"/>
        <v>962.5</v>
      </c>
      <c r="AI7" s="15">
        <v>2543.75</v>
      </c>
      <c r="AJ7" s="13"/>
      <c r="AK7" s="14">
        <f t="shared" si="12"/>
        <v>3506.25</v>
      </c>
      <c r="AL7" s="66"/>
      <c r="AM7" s="57"/>
      <c r="AN7" s="58">
        <f t="shared" si="13"/>
        <v>3506.25</v>
      </c>
      <c r="AO7" s="66"/>
      <c r="AP7" s="57"/>
      <c r="AQ7" s="58">
        <f t="shared" si="14"/>
        <v>3506.25</v>
      </c>
      <c r="AR7" s="66"/>
      <c r="AS7" s="57"/>
      <c r="AT7" s="58">
        <f t="shared" si="15"/>
        <v>3506.25</v>
      </c>
      <c r="AU7" s="66"/>
      <c r="AV7" s="57"/>
      <c r="AW7" s="58">
        <f t="shared" si="16"/>
        <v>3506.25</v>
      </c>
      <c r="AX7" s="66"/>
      <c r="AY7" s="57"/>
      <c r="AZ7" s="58">
        <f t="shared" si="17"/>
        <v>3506.25</v>
      </c>
    </row>
    <row r="8">
      <c r="A8" s="11" t="s">
        <v>71</v>
      </c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3"/>
      <c r="AH8" s="14">
        <f t="shared" si="11"/>
        <v>0</v>
      </c>
      <c r="AI8" s="12">
        <f>14761.76+22036.24+12936</f>
        <v>49734</v>
      </c>
      <c r="AJ8" s="13"/>
      <c r="AK8" s="14">
        <f t="shared" si="12"/>
        <v>49734</v>
      </c>
      <c r="AL8" s="56"/>
      <c r="AM8" s="57"/>
      <c r="AN8" s="58">
        <f t="shared" si="13"/>
        <v>49734</v>
      </c>
      <c r="AO8" s="56"/>
      <c r="AP8" s="57"/>
      <c r="AQ8" s="58">
        <f t="shared" si="14"/>
        <v>49734</v>
      </c>
      <c r="AR8" s="56"/>
      <c r="AS8" s="57"/>
      <c r="AT8" s="58">
        <f t="shared" si="15"/>
        <v>49734</v>
      </c>
      <c r="AU8" s="56"/>
      <c r="AV8" s="57"/>
      <c r="AW8" s="58">
        <f t="shared" si="16"/>
        <v>49734</v>
      </c>
      <c r="AX8" s="66">
        <v>40571.11</v>
      </c>
      <c r="AY8" s="57"/>
      <c r="AZ8" s="58">
        <f t="shared" si="17"/>
        <v>90305.11</v>
      </c>
    </row>
    <row r="9">
      <c r="A9" s="11" t="s">
        <v>72</v>
      </c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3"/>
      <c r="AK9" s="14">
        <f t="shared" si="12"/>
        <v>0</v>
      </c>
      <c r="AL9" s="66">
        <v>41003.89</v>
      </c>
      <c r="AM9" s="57"/>
      <c r="AN9" s="58">
        <f t="shared" si="13"/>
        <v>41003.89</v>
      </c>
      <c r="AO9" s="66">
        <v>5181.95</v>
      </c>
      <c r="AP9" s="57"/>
      <c r="AQ9" s="58">
        <f t="shared" si="14"/>
        <v>46185.84</v>
      </c>
      <c r="AR9" s="66">
        <v>9175.94</v>
      </c>
      <c r="AS9" s="57"/>
      <c r="AT9" s="58">
        <f t="shared" si="15"/>
        <v>55361.78</v>
      </c>
      <c r="AU9" s="66"/>
      <c r="AV9" s="57"/>
      <c r="AW9" s="58">
        <f t="shared" si="16"/>
        <v>55361.78</v>
      </c>
      <c r="AX9" s="66"/>
      <c r="AY9" s="57"/>
      <c r="AZ9" s="58">
        <f t="shared" si="17"/>
        <v>55361.78</v>
      </c>
    </row>
    <row r="10">
      <c r="A10" s="11" t="s">
        <v>73</v>
      </c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56"/>
      <c r="AM10" s="57"/>
      <c r="AN10" s="58">
        <f t="shared" si="13"/>
        <v>0</v>
      </c>
      <c r="AO10" s="56">
        <f>53676.07+21735.45+795+795+201649.29+313.16</f>
        <v>278963.97</v>
      </c>
      <c r="AP10" s="89"/>
      <c r="AQ10" s="58">
        <f t="shared" si="14"/>
        <v>278963.97</v>
      </c>
      <c r="AR10" s="56"/>
      <c r="AS10" s="89"/>
      <c r="AT10" s="58">
        <f t="shared" si="15"/>
        <v>278963.97</v>
      </c>
      <c r="AU10" s="56"/>
      <c r="AV10" s="89"/>
      <c r="AW10" s="58">
        <f t="shared" si="16"/>
        <v>278963.97</v>
      </c>
      <c r="AX10" s="56"/>
      <c r="AY10" s="89"/>
      <c r="AZ10" s="58">
        <f t="shared" si="17"/>
        <v>278963.97</v>
      </c>
    </row>
    <row r="11">
      <c r="A11" s="11" t="s">
        <v>74</v>
      </c>
      <c r="B11" s="12"/>
      <c r="C11" s="19"/>
      <c r="D11" s="14">
        <f t="shared" si="1"/>
        <v>0</v>
      </c>
      <c r="E11" s="12"/>
      <c r="F11" s="19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56"/>
      <c r="AM11" s="57"/>
      <c r="AN11" s="58">
        <f t="shared" si="13"/>
        <v>0</v>
      </c>
      <c r="AO11" s="56"/>
      <c r="AP11" s="89">
        <v>-384664.11</v>
      </c>
      <c r="AQ11" s="58">
        <f t="shared" si="14"/>
        <v>-384664.11</v>
      </c>
      <c r="AR11" s="56"/>
      <c r="AS11" s="57"/>
      <c r="AT11" s="58">
        <f t="shared" si="15"/>
        <v>-384664.11</v>
      </c>
      <c r="AU11" s="56"/>
      <c r="AV11" s="57"/>
      <c r="AW11" s="58">
        <f t="shared" si="16"/>
        <v>-384664.11</v>
      </c>
      <c r="AX11" s="56"/>
      <c r="AY11" s="57"/>
      <c r="AZ11" s="58">
        <f t="shared" si="17"/>
        <v>-384664.11</v>
      </c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56"/>
      <c r="AM12" s="57"/>
      <c r="AN12" s="58">
        <f t="shared" si="13"/>
        <v>0</v>
      </c>
      <c r="AO12" s="56"/>
      <c r="AP12" s="57"/>
      <c r="AQ12" s="58">
        <f t="shared" si="14"/>
        <v>0</v>
      </c>
      <c r="AR12" s="56"/>
      <c r="AS12" s="57"/>
      <c r="AT12" s="58">
        <f t="shared" si="15"/>
        <v>0</v>
      </c>
      <c r="AU12" s="56"/>
      <c r="AV12" s="57"/>
      <c r="AW12" s="58">
        <f t="shared" si="16"/>
        <v>0</v>
      </c>
      <c r="AX12" s="56"/>
      <c r="AY12" s="57"/>
      <c r="AZ12" s="58">
        <f t="shared" si="17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56"/>
      <c r="AM13" s="57"/>
      <c r="AN13" s="58">
        <f t="shared" si="13"/>
        <v>0</v>
      </c>
      <c r="AO13" s="56"/>
      <c r="AP13" s="57"/>
      <c r="AQ13" s="58">
        <f t="shared" si="14"/>
        <v>0</v>
      </c>
      <c r="AR13" s="56"/>
      <c r="AS13" s="57"/>
      <c r="AT13" s="58">
        <f t="shared" si="15"/>
        <v>0</v>
      </c>
      <c r="AU13" s="56"/>
      <c r="AV13" s="57"/>
      <c r="AW13" s="58">
        <f t="shared" si="16"/>
        <v>0</v>
      </c>
      <c r="AX13" s="56"/>
      <c r="AY13" s="57"/>
      <c r="AZ13" s="58">
        <f t="shared" si="17"/>
        <v>0</v>
      </c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56"/>
      <c r="AM14" s="57"/>
      <c r="AN14" s="58">
        <f t="shared" si="13"/>
        <v>0</v>
      </c>
      <c r="AO14" s="56"/>
      <c r="AP14" s="57"/>
      <c r="AQ14" s="58">
        <f t="shared" si="14"/>
        <v>0</v>
      </c>
      <c r="AR14" s="56"/>
      <c r="AS14" s="57"/>
      <c r="AT14" s="58">
        <f t="shared" si="15"/>
        <v>0</v>
      </c>
      <c r="AU14" s="56"/>
      <c r="AV14" s="57"/>
      <c r="AW14" s="58">
        <f t="shared" si="16"/>
        <v>0</v>
      </c>
      <c r="AX14" s="56"/>
      <c r="AY14" s="57"/>
      <c r="AZ14" s="58">
        <f t="shared" si="17"/>
        <v>0</v>
      </c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56"/>
      <c r="AM15" s="57"/>
      <c r="AN15" s="58">
        <f t="shared" si="13"/>
        <v>0</v>
      </c>
      <c r="AO15" s="56"/>
      <c r="AP15" s="57"/>
      <c r="AQ15" s="58">
        <f t="shared" si="14"/>
        <v>0</v>
      </c>
      <c r="AR15" s="56"/>
      <c r="AS15" s="57"/>
      <c r="AT15" s="58">
        <f t="shared" si="15"/>
        <v>0</v>
      </c>
      <c r="AU15" s="56"/>
      <c r="AV15" s="57"/>
      <c r="AW15" s="58">
        <f t="shared" si="16"/>
        <v>0</v>
      </c>
      <c r="AX15" s="56"/>
      <c r="AY15" s="57"/>
      <c r="AZ15" s="58">
        <f t="shared" si="17"/>
        <v>0</v>
      </c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56"/>
      <c r="AM16" s="57"/>
      <c r="AN16" s="58">
        <f t="shared" si="13"/>
        <v>0</v>
      </c>
      <c r="AO16" s="56"/>
      <c r="AP16" s="57"/>
      <c r="AQ16" s="58">
        <f t="shared" si="14"/>
        <v>0</v>
      </c>
      <c r="AR16" s="56"/>
      <c r="AS16" s="57"/>
      <c r="AT16" s="58">
        <f t="shared" si="15"/>
        <v>0</v>
      </c>
      <c r="AU16" s="56"/>
      <c r="AV16" s="57"/>
      <c r="AW16" s="58">
        <f t="shared" si="16"/>
        <v>0</v>
      </c>
      <c r="AX16" s="56"/>
      <c r="AY16" s="57"/>
      <c r="AZ16" s="58">
        <f t="shared" si="17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56"/>
      <c r="AM17" s="57"/>
      <c r="AN17" s="58">
        <f t="shared" si="13"/>
        <v>0</v>
      </c>
      <c r="AO17" s="56"/>
      <c r="AP17" s="57"/>
      <c r="AQ17" s="58">
        <f t="shared" si="14"/>
        <v>0</v>
      </c>
      <c r="AR17" s="56"/>
      <c r="AS17" s="57"/>
      <c r="AT17" s="58">
        <f t="shared" si="15"/>
        <v>0</v>
      </c>
      <c r="AU17" s="56"/>
      <c r="AV17" s="57"/>
      <c r="AW17" s="58">
        <f t="shared" si="16"/>
        <v>0</v>
      </c>
      <c r="AX17" s="56"/>
      <c r="AY17" s="57"/>
      <c r="AZ17" s="58">
        <f t="shared" si="17"/>
        <v>0</v>
      </c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56"/>
      <c r="AM18" s="57"/>
      <c r="AN18" s="58">
        <f t="shared" si="13"/>
        <v>0</v>
      </c>
      <c r="AO18" s="56"/>
      <c r="AP18" s="57"/>
      <c r="AQ18" s="58">
        <f t="shared" si="14"/>
        <v>0</v>
      </c>
      <c r="AR18" s="56"/>
      <c r="AS18" s="57"/>
      <c r="AT18" s="58">
        <f t="shared" si="15"/>
        <v>0</v>
      </c>
      <c r="AU18" s="56"/>
      <c r="AV18" s="57"/>
      <c r="AW18" s="58">
        <f t="shared" si="16"/>
        <v>0</v>
      </c>
      <c r="AX18" s="56"/>
      <c r="AY18" s="57"/>
      <c r="AZ18" s="58">
        <f t="shared" si="17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56"/>
      <c r="AM19" s="57"/>
      <c r="AN19" s="58">
        <f t="shared" si="13"/>
        <v>0</v>
      </c>
      <c r="AO19" s="56"/>
      <c r="AP19" s="57"/>
      <c r="AQ19" s="58">
        <f t="shared" si="14"/>
        <v>0</v>
      </c>
      <c r="AR19" s="56"/>
      <c r="AS19" s="57"/>
      <c r="AT19" s="58">
        <f t="shared" si="15"/>
        <v>0</v>
      </c>
      <c r="AU19" s="56"/>
      <c r="AV19" s="57"/>
      <c r="AW19" s="58">
        <f t="shared" si="16"/>
        <v>0</v>
      </c>
      <c r="AX19" s="56"/>
      <c r="AY19" s="57"/>
      <c r="AZ19" s="58">
        <f t="shared" si="17"/>
        <v>0</v>
      </c>
    </row>
    <row r="20" ht="15.75" customHeight="1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56"/>
      <c r="AM20" s="57"/>
      <c r="AN20" s="58">
        <f t="shared" si="13"/>
        <v>0</v>
      </c>
      <c r="AO20" s="56"/>
      <c r="AP20" s="57"/>
      <c r="AQ20" s="58">
        <f t="shared" si="14"/>
        <v>0</v>
      </c>
      <c r="AR20" s="56"/>
      <c r="AS20" s="57"/>
      <c r="AT20" s="58">
        <f t="shared" si="15"/>
        <v>0</v>
      </c>
      <c r="AU20" s="56"/>
      <c r="AV20" s="57"/>
      <c r="AW20" s="58">
        <f t="shared" si="16"/>
        <v>0</v>
      </c>
      <c r="AX20" s="56"/>
      <c r="AY20" s="57"/>
      <c r="AZ20" s="58">
        <f t="shared" si="1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56"/>
      <c r="AM21" s="57"/>
      <c r="AN21" s="58">
        <f t="shared" si="13"/>
        <v>0</v>
      </c>
      <c r="AO21" s="56"/>
      <c r="AP21" s="57"/>
      <c r="AQ21" s="58">
        <f t="shared" si="14"/>
        <v>0</v>
      </c>
      <c r="AR21" s="56"/>
      <c r="AS21" s="57"/>
      <c r="AT21" s="58">
        <f t="shared" si="15"/>
        <v>0</v>
      </c>
      <c r="AU21" s="56"/>
      <c r="AV21" s="57"/>
      <c r="AW21" s="58">
        <f t="shared" si="16"/>
        <v>0</v>
      </c>
      <c r="AX21" s="56"/>
      <c r="AY21" s="57"/>
      <c r="AZ21" s="58">
        <f t="shared" si="1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56"/>
      <c r="AM22" s="57"/>
      <c r="AN22" s="58">
        <f t="shared" si="13"/>
        <v>0</v>
      </c>
      <c r="AO22" s="56"/>
      <c r="AP22" s="57"/>
      <c r="AQ22" s="58">
        <f t="shared" si="14"/>
        <v>0</v>
      </c>
      <c r="AR22" s="56"/>
      <c r="AS22" s="57"/>
      <c r="AT22" s="58">
        <f t="shared" si="15"/>
        <v>0</v>
      </c>
      <c r="AU22" s="56"/>
      <c r="AV22" s="57"/>
      <c r="AW22" s="58">
        <f t="shared" si="16"/>
        <v>0</v>
      </c>
      <c r="AX22" s="56"/>
      <c r="AY22" s="57"/>
      <c r="AZ22" s="58">
        <f t="shared" si="17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  <c r="N23" s="12"/>
      <c r="O23" s="13"/>
      <c r="P23" s="14">
        <f t="shared" si="5"/>
        <v>0</v>
      </c>
      <c r="Q23" s="12"/>
      <c r="R23" s="13"/>
      <c r="S23" s="14">
        <f t="shared" si="6"/>
        <v>0</v>
      </c>
      <c r="T23" s="12"/>
      <c r="U23" s="13"/>
      <c r="V23" s="14">
        <f t="shared" si="7"/>
        <v>0</v>
      </c>
      <c r="W23" s="12"/>
      <c r="X23" s="13"/>
      <c r="Y23" s="14">
        <f t="shared" si="8"/>
        <v>0</v>
      </c>
      <c r="Z23" s="12"/>
      <c r="AA23" s="13"/>
      <c r="AB23" s="14">
        <f t="shared" si="9"/>
        <v>0</v>
      </c>
      <c r="AC23" s="12"/>
      <c r="AD23" s="13"/>
      <c r="AE23" s="14">
        <f t="shared" si="10"/>
        <v>0</v>
      </c>
      <c r="AF23" s="12"/>
      <c r="AG23" s="13"/>
      <c r="AH23" s="14">
        <f t="shared" si="11"/>
        <v>0</v>
      </c>
      <c r="AI23" s="12"/>
      <c r="AJ23" s="13"/>
      <c r="AK23" s="14">
        <f t="shared" si="12"/>
        <v>0</v>
      </c>
      <c r="AL23" s="56"/>
      <c r="AM23" s="57"/>
      <c r="AN23" s="58">
        <f t="shared" si="13"/>
        <v>0</v>
      </c>
      <c r="AO23" s="56"/>
      <c r="AP23" s="57"/>
      <c r="AQ23" s="58">
        <f t="shared" si="14"/>
        <v>0</v>
      </c>
      <c r="AR23" s="56"/>
      <c r="AS23" s="57"/>
      <c r="AT23" s="58">
        <f t="shared" si="15"/>
        <v>0</v>
      </c>
      <c r="AU23" s="56"/>
      <c r="AV23" s="57"/>
      <c r="AW23" s="58">
        <f t="shared" si="16"/>
        <v>0</v>
      </c>
      <c r="AX23" s="56"/>
      <c r="AY23" s="57"/>
      <c r="AZ23" s="58">
        <f t="shared" si="17"/>
        <v>0</v>
      </c>
    </row>
    <row r="24" ht="15.75" customHeight="1">
      <c r="A24" s="17" t="s">
        <v>12</v>
      </c>
      <c r="B24" s="13"/>
      <c r="C24" s="13"/>
      <c r="D24" s="20">
        <f>SUM(D5:D23)</f>
        <v>0</v>
      </c>
      <c r="E24" s="13"/>
      <c r="F24" s="13"/>
      <c r="G24" s="20">
        <f>SUM(G5:G23)</f>
        <v>0</v>
      </c>
      <c r="H24" s="13"/>
      <c r="I24" s="13"/>
      <c r="J24" s="20">
        <f>SUM(J5:J23)</f>
        <v>0</v>
      </c>
      <c r="K24" s="13"/>
      <c r="L24" s="13"/>
      <c r="M24" s="20">
        <f>SUM(M5:M23)</f>
        <v>0</v>
      </c>
      <c r="N24" s="13"/>
      <c r="O24" s="13"/>
      <c r="P24" s="20">
        <f>SUM(P5:P23)</f>
        <v>0</v>
      </c>
      <c r="Q24" s="13"/>
      <c r="R24" s="13"/>
      <c r="S24" s="20">
        <f>SUM(S5:S23)</f>
        <v>0</v>
      </c>
      <c r="T24" s="13"/>
      <c r="U24" s="13"/>
      <c r="V24" s="20">
        <f>SUM(V5:V23)</f>
        <v>2500</v>
      </c>
      <c r="W24" s="13"/>
      <c r="X24" s="13"/>
      <c r="Y24" s="20">
        <f>SUM(Y5:Y23)</f>
        <v>2500</v>
      </c>
      <c r="Z24" s="13"/>
      <c r="AA24" s="13"/>
      <c r="AB24" s="20">
        <f>SUM(AB5:AB23)</f>
        <v>2500</v>
      </c>
      <c r="AC24" s="13"/>
      <c r="AD24" s="13"/>
      <c r="AE24" s="20">
        <f>SUM(AE5:AE23)</f>
        <v>6274.05</v>
      </c>
      <c r="AF24" s="13"/>
      <c r="AG24" s="13"/>
      <c r="AH24" s="20">
        <f>SUM(AH5:AH23)</f>
        <v>7236.55</v>
      </c>
      <c r="AI24" s="13"/>
      <c r="AJ24" s="13"/>
      <c r="AK24" s="20">
        <f>SUM(AK5:AK23)</f>
        <v>59514.3</v>
      </c>
      <c r="AL24" s="57"/>
      <c r="AM24" s="57"/>
      <c r="AN24" s="82">
        <f>SUM(AN5:AN23)</f>
        <v>100518.19</v>
      </c>
      <c r="AO24" s="57"/>
      <c r="AP24" s="57"/>
      <c r="AQ24" s="82">
        <f>SUM(AQ5:AQ23)</f>
        <v>0</v>
      </c>
      <c r="AR24" s="57"/>
      <c r="AS24" s="57"/>
      <c r="AT24" s="82">
        <f>SUM(AT5:AT23)</f>
        <v>9175.94</v>
      </c>
      <c r="AU24" s="57"/>
      <c r="AV24" s="57"/>
      <c r="AW24" s="82">
        <f>SUM(AW5:AW23)</f>
        <v>9175.94</v>
      </c>
      <c r="AX24" s="57"/>
      <c r="AY24" s="57"/>
      <c r="AZ24" s="82">
        <f>SUM(AZ5:AZ23)</f>
        <v>49747.05</v>
      </c>
    </row>
    <row r="25" ht="15.75" customHeight="1">
      <c r="A25" s="17" t="s">
        <v>13</v>
      </c>
      <c r="B25" s="13"/>
      <c r="C25" s="13"/>
      <c r="D25" s="14">
        <v>0.0</v>
      </c>
      <c r="E25" s="13"/>
      <c r="F25" s="13"/>
      <c r="G25" s="14">
        <v>0.0</v>
      </c>
      <c r="H25" s="13"/>
      <c r="I25" s="13"/>
      <c r="J25" s="14">
        <v>0.0</v>
      </c>
      <c r="K25" s="13"/>
      <c r="L25" s="13"/>
      <c r="M25" s="14">
        <v>0.0</v>
      </c>
      <c r="N25" s="13"/>
      <c r="O25" s="13"/>
      <c r="P25" s="14">
        <v>0.0</v>
      </c>
      <c r="Q25" s="13"/>
      <c r="R25" s="13"/>
      <c r="S25" s="14">
        <v>0.0</v>
      </c>
      <c r="T25" s="13"/>
      <c r="U25" s="13"/>
      <c r="V25" s="14">
        <v>2500.0</v>
      </c>
      <c r="W25" s="13"/>
      <c r="X25" s="13"/>
      <c r="Y25" s="14">
        <v>2500.0</v>
      </c>
      <c r="Z25" s="13"/>
      <c r="AA25" s="13"/>
      <c r="AB25" s="14">
        <v>2500.0</v>
      </c>
      <c r="AC25" s="13"/>
      <c r="AD25" s="13"/>
      <c r="AE25" s="21">
        <v>6274.05</v>
      </c>
      <c r="AF25" s="13"/>
      <c r="AG25" s="13"/>
      <c r="AH25" s="21">
        <v>7236.55</v>
      </c>
      <c r="AI25" s="13"/>
      <c r="AJ25" s="13"/>
      <c r="AK25" s="21">
        <v>59514.3</v>
      </c>
      <c r="AL25" s="57"/>
      <c r="AM25" s="57"/>
      <c r="AN25" s="86">
        <v>100518.19</v>
      </c>
      <c r="AO25" s="57"/>
      <c r="AP25" s="57"/>
      <c r="AQ25" s="86">
        <v>0.0</v>
      </c>
      <c r="AR25" s="57"/>
      <c r="AS25" s="57"/>
      <c r="AT25" s="86">
        <v>9175.94</v>
      </c>
      <c r="AU25" s="57"/>
      <c r="AV25" s="57"/>
      <c r="AW25" s="86">
        <v>9175.94</v>
      </c>
      <c r="AX25" s="57"/>
      <c r="AY25" s="57"/>
      <c r="AZ25" s="86">
        <v>49747.05</v>
      </c>
    </row>
    <row r="26" ht="15.75" customHeight="1">
      <c r="A26" s="17" t="s">
        <v>14</v>
      </c>
      <c r="B26" s="13"/>
      <c r="C26" s="13"/>
      <c r="D26" s="14">
        <f>D24-D25</f>
        <v>0</v>
      </c>
      <c r="E26" s="13"/>
      <c r="F26" s="13"/>
      <c r="G26" s="14">
        <f>G24-G25</f>
        <v>0</v>
      </c>
      <c r="H26" s="13"/>
      <c r="I26" s="13"/>
      <c r="J26" s="14">
        <f>J24-J25</f>
        <v>0</v>
      </c>
      <c r="K26" s="13"/>
      <c r="L26" s="13"/>
      <c r="M26" s="14">
        <f>M24-M25</f>
        <v>0</v>
      </c>
      <c r="N26" s="13"/>
      <c r="O26" s="13"/>
      <c r="P26" s="14">
        <f>P24-P25</f>
        <v>0</v>
      </c>
      <c r="Q26" s="13"/>
      <c r="R26" s="13"/>
      <c r="S26" s="14">
        <f>S24-S25</f>
        <v>0</v>
      </c>
      <c r="T26" s="13"/>
      <c r="U26" s="13"/>
      <c r="V26" s="14">
        <f>V24-V25</f>
        <v>0</v>
      </c>
      <c r="W26" s="13"/>
      <c r="X26" s="13"/>
      <c r="Y26" s="14">
        <f>Y24-Y25</f>
        <v>0</v>
      </c>
      <c r="Z26" s="13"/>
      <c r="AA26" s="13"/>
      <c r="AB26" s="14">
        <f>AB24-AB25</f>
        <v>0</v>
      </c>
      <c r="AC26" s="13"/>
      <c r="AD26" s="13"/>
      <c r="AE26" s="14">
        <f>AE24-AE25</f>
        <v>0</v>
      </c>
      <c r="AF26" s="13"/>
      <c r="AG26" s="13"/>
      <c r="AH26" s="14">
        <f>AH24-AH25</f>
        <v>0</v>
      </c>
      <c r="AI26" s="13"/>
      <c r="AJ26" s="13"/>
      <c r="AK26" s="14">
        <f>AK24-AK25</f>
        <v>0</v>
      </c>
      <c r="AL26" s="57"/>
      <c r="AM26" s="57"/>
      <c r="AN26" s="58">
        <f>AN24-AN25</f>
        <v>0</v>
      </c>
      <c r="AO26" s="57"/>
      <c r="AP26" s="57"/>
      <c r="AQ26" s="58">
        <f>AQ24-AQ25</f>
        <v>0</v>
      </c>
      <c r="AR26" s="57"/>
      <c r="AS26" s="57"/>
      <c r="AT26" s="58">
        <f>round(AT24-AT25,2)</f>
        <v>0</v>
      </c>
      <c r="AU26" s="57"/>
      <c r="AV26" s="57"/>
      <c r="AW26" s="58">
        <f>round(AW24-AW25,2)</f>
        <v>0</v>
      </c>
      <c r="AX26" s="57"/>
      <c r="AY26" s="57"/>
      <c r="AZ26" s="58">
        <f>round(AZ24-AZ25,2)</f>
        <v>0</v>
      </c>
    </row>
    <row r="27" ht="15.75" customHeight="1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57"/>
      <c r="AM27" s="57"/>
      <c r="AN27" s="57"/>
      <c r="AO27" s="57"/>
      <c r="AP27" s="57"/>
      <c r="AQ27" s="22" t="s">
        <v>15</v>
      </c>
      <c r="AR27" s="57"/>
      <c r="AS27" s="57"/>
      <c r="AT27" s="22"/>
      <c r="AU27" s="57"/>
      <c r="AV27" s="57"/>
      <c r="AW27" s="22"/>
      <c r="AX27" s="57"/>
      <c r="AY27" s="57"/>
      <c r="AZ27" s="22"/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</row>
    <row r="99" ht="15.75" customHeight="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</row>
    <row r="999" ht="15.75" customHeight="1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</row>
  </sheetData>
  <mergeCells count="17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AX3:AZ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41.29"/>
    <col customWidth="1" hidden="1" min="3" max="3" width="10.57"/>
    <col customWidth="1" hidden="1" min="4" max="5" width="11.29"/>
    <col customWidth="1" hidden="1" min="6" max="6" width="10.57"/>
    <col customWidth="1" hidden="1" min="7" max="7" width="11.29"/>
    <col customWidth="1" hidden="1" min="8" max="9" width="10.57"/>
    <col customWidth="1" hidden="1" min="10" max="10" width="11.29"/>
    <col customWidth="1" hidden="1" min="11" max="12" width="10.57"/>
    <col customWidth="1" hidden="1" min="13" max="13" width="11.29"/>
    <col customWidth="1" hidden="1" min="14" max="15" width="10.57"/>
    <col customWidth="1" hidden="1" min="16" max="16" width="11.29"/>
    <col customWidth="1" hidden="1" min="17" max="17" width="10.86"/>
    <col customWidth="1" hidden="1" min="18" max="18" width="10.57"/>
    <col customWidth="1" hidden="1" min="19" max="19" width="11.29"/>
    <col customWidth="1" hidden="1" min="20" max="21" width="10.57"/>
    <col customWidth="1" hidden="1" min="22" max="23" width="11.29"/>
    <col customWidth="1" hidden="1" min="24" max="24" width="10.57"/>
    <col customWidth="1" hidden="1" min="25" max="26" width="11.29"/>
    <col customWidth="1" hidden="1" min="27" max="27" width="10.57"/>
    <col customWidth="1" hidden="1" min="28" max="29" width="11.29"/>
    <col customWidth="1" hidden="1" min="30" max="30" width="10.57"/>
    <col customWidth="1" hidden="1" min="31" max="32" width="11.29"/>
    <col customWidth="1" hidden="1" min="33" max="33" width="10.57"/>
    <col customWidth="1" hidden="1" min="34" max="35" width="11.29"/>
    <col customWidth="1" hidden="1" min="36" max="36" width="10.57"/>
    <col customWidth="1" hidden="1" min="37" max="38" width="11.29"/>
    <col customWidth="1" hidden="1" min="39" max="39" width="10.57"/>
    <col customWidth="1" hidden="1" min="40" max="41" width="11.29"/>
    <col customWidth="1" hidden="1" min="42" max="42" width="10.57"/>
    <col customWidth="1" hidden="1" min="43" max="44" width="11.29"/>
    <col customWidth="1" min="45" max="45" width="25.14"/>
    <col customWidth="1" min="46" max="51" width="10.57"/>
    <col customWidth="1" min="52" max="53" width="8.71"/>
    <col customWidth="1" min="54" max="54" width="29.0"/>
    <col customWidth="1" min="55" max="60" width="10.57"/>
    <col customWidth="1" min="61" max="62" width="8.71"/>
    <col customWidth="1" min="63" max="63" width="29.0"/>
    <col customWidth="1" min="64" max="69" width="10.57"/>
    <col customWidth="1" min="70" max="71" width="8.71"/>
    <col customWidth="1" min="72" max="72" width="29.0"/>
    <col customWidth="1" min="73" max="78" width="10.57"/>
    <col customWidth="1" min="79" max="89" width="8.71"/>
  </cols>
  <sheetData>
    <row r="1">
      <c r="A1" s="1" t="s">
        <v>0</v>
      </c>
      <c r="B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T1" s="90"/>
      <c r="AU1" s="90"/>
      <c r="AV1" s="90"/>
      <c r="AW1" s="90"/>
      <c r="AX1" s="90"/>
      <c r="AY1" s="90"/>
      <c r="BC1" s="90"/>
      <c r="BD1" s="90"/>
      <c r="BE1" s="90"/>
      <c r="BF1" s="90"/>
      <c r="BG1" s="90"/>
      <c r="BH1" s="90"/>
      <c r="BL1" s="90"/>
      <c r="BM1" s="90"/>
      <c r="BN1" s="90"/>
      <c r="BO1" s="90"/>
      <c r="BP1" s="90"/>
      <c r="BQ1" s="90"/>
      <c r="BU1" s="90"/>
      <c r="BV1" s="90"/>
      <c r="BW1" s="90"/>
      <c r="BX1" s="90"/>
      <c r="BY1" s="90"/>
      <c r="BZ1" s="90"/>
    </row>
    <row r="2">
      <c r="A2" s="1" t="s">
        <v>75</v>
      </c>
      <c r="B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T2" s="90"/>
      <c r="AU2" s="90"/>
      <c r="AV2" s="90"/>
      <c r="AW2" s="90"/>
      <c r="AX2" s="90"/>
      <c r="AY2" s="90"/>
      <c r="BC2" s="90"/>
      <c r="BD2" s="90"/>
      <c r="BE2" s="90"/>
      <c r="BF2" s="90"/>
      <c r="BG2" s="90"/>
      <c r="BH2" s="90"/>
      <c r="BL2" s="90"/>
      <c r="BM2" s="90"/>
      <c r="BN2" s="90"/>
      <c r="BO2" s="90"/>
      <c r="BP2" s="90"/>
      <c r="BQ2" s="90"/>
      <c r="BU2" s="90"/>
      <c r="BV2" s="90"/>
      <c r="BW2" s="90"/>
      <c r="BX2" s="90"/>
      <c r="BY2" s="90"/>
      <c r="BZ2" s="90"/>
    </row>
    <row r="3">
      <c r="C3" s="3">
        <v>44013.0</v>
      </c>
      <c r="E3" s="4"/>
      <c r="F3" s="3">
        <v>44044.0</v>
      </c>
      <c r="H3" s="4"/>
      <c r="I3" s="3">
        <v>44075.0</v>
      </c>
      <c r="K3" s="4"/>
      <c r="L3" s="3">
        <v>44105.0</v>
      </c>
      <c r="N3" s="4"/>
      <c r="O3" s="3">
        <v>44136.0</v>
      </c>
      <c r="Q3" s="4"/>
      <c r="R3" s="3">
        <v>44166.0</v>
      </c>
      <c r="T3" s="4"/>
      <c r="U3" s="3">
        <v>44197.0</v>
      </c>
      <c r="W3" s="4"/>
      <c r="X3" s="3">
        <v>44228.0</v>
      </c>
      <c r="Z3" s="4"/>
      <c r="AA3" s="5">
        <v>44256.0</v>
      </c>
      <c r="AC3" s="4"/>
      <c r="AD3" s="23">
        <v>44287.0</v>
      </c>
      <c r="AF3" s="4"/>
      <c r="AG3" s="23">
        <v>44317.0</v>
      </c>
      <c r="AI3" s="4"/>
      <c r="AJ3" s="23">
        <v>44348.0</v>
      </c>
      <c r="AL3" s="4"/>
      <c r="AM3" s="23">
        <v>44378.0</v>
      </c>
      <c r="AO3" s="4"/>
      <c r="AP3" s="23">
        <v>44409.0</v>
      </c>
      <c r="AR3" s="4"/>
      <c r="AS3" s="91" t="s">
        <v>76</v>
      </c>
      <c r="AT3" s="92"/>
      <c r="AU3" s="92"/>
      <c r="AV3" s="92"/>
      <c r="AW3" s="92"/>
      <c r="AX3" s="92"/>
      <c r="AY3" s="92"/>
      <c r="BB3" s="93" t="s">
        <v>77</v>
      </c>
      <c r="BC3" s="92"/>
      <c r="BD3" s="92"/>
      <c r="BE3" s="92"/>
      <c r="BF3" s="92"/>
      <c r="BG3" s="92"/>
      <c r="BH3" s="92"/>
      <c r="BK3" s="93" t="s">
        <v>78</v>
      </c>
      <c r="BL3" s="92"/>
      <c r="BM3" s="92"/>
      <c r="BN3" s="92"/>
      <c r="BO3" s="92"/>
      <c r="BP3" s="92"/>
      <c r="BQ3" s="92"/>
      <c r="BT3" s="93" t="s">
        <v>79</v>
      </c>
      <c r="BU3" s="92"/>
      <c r="BV3" s="92"/>
      <c r="BW3" s="92"/>
      <c r="BX3" s="92"/>
      <c r="BY3" s="92"/>
      <c r="BZ3" s="92"/>
    </row>
    <row r="4">
      <c r="A4" s="7"/>
      <c r="B4" s="7"/>
      <c r="C4" s="8" t="s">
        <v>2</v>
      </c>
      <c r="D4" s="9" t="s">
        <v>3</v>
      </c>
      <c r="E4" s="10" t="s">
        <v>4</v>
      </c>
      <c r="F4" s="8" t="s">
        <v>2</v>
      </c>
      <c r="G4" s="9" t="s">
        <v>3</v>
      </c>
      <c r="H4" s="10" t="s">
        <v>4</v>
      </c>
      <c r="I4" s="8" t="s">
        <v>2</v>
      </c>
      <c r="J4" s="9" t="s">
        <v>3</v>
      </c>
      <c r="K4" s="10" t="s">
        <v>4</v>
      </c>
      <c r="L4" s="8" t="s">
        <v>2</v>
      </c>
      <c r="M4" s="9" t="s">
        <v>3</v>
      </c>
      <c r="N4" s="10" t="s">
        <v>4</v>
      </c>
      <c r="O4" s="8" t="s">
        <v>2</v>
      </c>
      <c r="P4" s="9" t="s">
        <v>3</v>
      </c>
      <c r="Q4" s="10" t="s">
        <v>4</v>
      </c>
      <c r="R4" s="8" t="s">
        <v>2</v>
      </c>
      <c r="S4" s="9" t="s">
        <v>3</v>
      </c>
      <c r="T4" s="10" t="s">
        <v>4</v>
      </c>
      <c r="U4" s="8" t="s">
        <v>2</v>
      </c>
      <c r="V4" s="9" t="s">
        <v>3</v>
      </c>
      <c r="W4" s="10" t="s">
        <v>4</v>
      </c>
      <c r="X4" s="8" t="s">
        <v>2</v>
      </c>
      <c r="Y4" s="9" t="s">
        <v>3</v>
      </c>
      <c r="Z4" s="10" t="s">
        <v>4</v>
      </c>
      <c r="AA4" s="8" t="s">
        <v>2</v>
      </c>
      <c r="AB4" s="9" t="s">
        <v>3</v>
      </c>
      <c r="AC4" s="10" t="s">
        <v>4</v>
      </c>
      <c r="AD4" s="38" t="s">
        <v>2</v>
      </c>
      <c r="AE4" s="88" t="s">
        <v>3</v>
      </c>
      <c r="AF4" s="40" t="s">
        <v>4</v>
      </c>
      <c r="AG4" s="38" t="s">
        <v>2</v>
      </c>
      <c r="AH4" s="88" t="s">
        <v>3</v>
      </c>
      <c r="AI4" s="40" t="s">
        <v>4</v>
      </c>
      <c r="AJ4" s="38" t="s">
        <v>2</v>
      </c>
      <c r="AK4" s="88" t="s">
        <v>3</v>
      </c>
      <c r="AL4" s="40" t="s">
        <v>4</v>
      </c>
      <c r="AM4" s="38" t="s">
        <v>2</v>
      </c>
      <c r="AN4" s="88" t="s">
        <v>3</v>
      </c>
      <c r="AO4" s="40" t="s">
        <v>4</v>
      </c>
      <c r="AP4" s="38" t="s">
        <v>2</v>
      </c>
      <c r="AQ4" s="88" t="s">
        <v>3</v>
      </c>
      <c r="AR4" s="40" t="s">
        <v>4</v>
      </c>
      <c r="AS4" s="94"/>
      <c r="AT4" s="95" t="s">
        <v>80</v>
      </c>
      <c r="AU4" s="95" t="s">
        <v>81</v>
      </c>
      <c r="AV4" s="95" t="s">
        <v>82</v>
      </c>
      <c r="AW4" s="95" t="s">
        <v>83</v>
      </c>
      <c r="AX4" s="95" t="s">
        <v>84</v>
      </c>
      <c r="AY4" s="95" t="s">
        <v>12</v>
      </c>
      <c r="AZ4" s="7"/>
      <c r="BA4" s="7"/>
      <c r="BB4" s="94"/>
      <c r="BC4" s="95" t="s">
        <v>80</v>
      </c>
      <c r="BD4" s="95" t="s">
        <v>81</v>
      </c>
      <c r="BE4" s="95" t="s">
        <v>82</v>
      </c>
      <c r="BF4" s="95" t="s">
        <v>83</v>
      </c>
      <c r="BG4" s="95" t="s">
        <v>84</v>
      </c>
      <c r="BH4" s="95" t="s">
        <v>12</v>
      </c>
      <c r="BI4" s="7"/>
      <c r="BJ4" s="7"/>
      <c r="BK4" s="94"/>
      <c r="BL4" s="95" t="s">
        <v>80</v>
      </c>
      <c r="BM4" s="95" t="s">
        <v>81</v>
      </c>
      <c r="BN4" s="95" t="s">
        <v>82</v>
      </c>
      <c r="BO4" s="95" t="s">
        <v>83</v>
      </c>
      <c r="BP4" s="95" t="s">
        <v>84</v>
      </c>
      <c r="BQ4" s="95" t="s">
        <v>12</v>
      </c>
      <c r="BR4" s="7"/>
      <c r="BS4" s="7"/>
      <c r="BT4" s="94"/>
      <c r="BU4" s="95" t="s">
        <v>80</v>
      </c>
      <c r="BV4" s="95" t="s">
        <v>81</v>
      </c>
      <c r="BW4" s="95" t="s">
        <v>82</v>
      </c>
      <c r="BX4" s="95" t="s">
        <v>83</v>
      </c>
      <c r="BY4" s="95" t="s">
        <v>84</v>
      </c>
      <c r="BZ4" s="95" t="s">
        <v>12</v>
      </c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</row>
    <row r="5">
      <c r="B5" s="17" t="s">
        <v>85</v>
      </c>
      <c r="C5" s="12"/>
      <c r="D5" s="13">
        <v>-425.0</v>
      </c>
      <c r="E5" s="14">
        <f t="shared" ref="E5:E23" si="1">SUM(C5:D5)</f>
        <v>-425</v>
      </c>
      <c r="F5" s="12">
        <v>425.0</v>
      </c>
      <c r="G5" s="13"/>
      <c r="H5" s="14">
        <f t="shared" ref="H5:H23" si="2">SUM(E5:G5)</f>
        <v>0</v>
      </c>
      <c r="I5" s="12"/>
      <c r="J5" s="13"/>
      <c r="K5" s="14">
        <f t="shared" ref="K5:K23" si="3">SUM(H5:J5)</f>
        <v>0</v>
      </c>
      <c r="L5" s="12"/>
      <c r="M5" s="13"/>
      <c r="N5" s="14">
        <f t="shared" ref="N5:N23" si="4">SUM(K5:M5)</f>
        <v>0</v>
      </c>
      <c r="O5" s="12"/>
      <c r="P5" s="13"/>
      <c r="Q5" s="14">
        <f t="shared" ref="Q5:Q23" si="5">SUM(N5:P5)</f>
        <v>0</v>
      </c>
      <c r="R5" s="12"/>
      <c r="S5" s="13"/>
      <c r="T5" s="14">
        <f t="shared" ref="T5:T23" si="6">SUM(Q5:S5)</f>
        <v>0</v>
      </c>
      <c r="U5" s="12"/>
      <c r="V5" s="13"/>
      <c r="W5" s="14">
        <f t="shared" ref="W5:W23" si="7">SUM(T5:V5)</f>
        <v>0</v>
      </c>
      <c r="X5" s="12"/>
      <c r="Y5" s="13"/>
      <c r="Z5" s="14">
        <f t="shared" ref="Z5:Z23" si="8">SUM(W5:Y5)</f>
        <v>0</v>
      </c>
      <c r="AA5" s="12"/>
      <c r="AB5" s="13"/>
      <c r="AC5" s="14">
        <f t="shared" ref="AC5:AC23" si="9">SUM(Z5:AB5)</f>
        <v>0</v>
      </c>
      <c r="AD5" s="56"/>
      <c r="AE5" s="57"/>
      <c r="AF5" s="58">
        <f t="shared" ref="AF5:AF32" si="10">SUM(AC5:AE5)</f>
        <v>0</v>
      </c>
      <c r="AG5" s="56"/>
      <c r="AH5" s="57"/>
      <c r="AI5" s="58">
        <f t="shared" ref="AI5:AI32" si="11">SUM(AF5:AH5)</f>
        <v>0</v>
      </c>
      <c r="AJ5" s="56"/>
      <c r="AK5" s="57"/>
      <c r="AL5" s="58">
        <f t="shared" ref="AL5:AL38" si="12">SUM(AI5:AK5)</f>
        <v>0</v>
      </c>
      <c r="AM5" s="56"/>
      <c r="AN5" s="57"/>
      <c r="AO5" s="58">
        <f t="shared" ref="AO5:AO38" si="13">SUM(AL5:AN5)</f>
        <v>0</v>
      </c>
      <c r="AP5" s="56"/>
      <c r="AQ5" s="89">
        <v>-7047.12</v>
      </c>
      <c r="AR5" s="58">
        <f t="shared" ref="AR5:AR38" si="14">SUM(AO5:AQ5)</f>
        <v>-7047.12</v>
      </c>
      <c r="AS5" s="96" t="s">
        <v>86</v>
      </c>
      <c r="AT5" s="97">
        <v>618.75</v>
      </c>
      <c r="AU5" s="98"/>
      <c r="AV5" s="98"/>
      <c r="AW5" s="98"/>
      <c r="AX5" s="98"/>
      <c r="AY5" s="97">
        <v>618.75</v>
      </c>
      <c r="BB5" s="96" t="s">
        <v>87</v>
      </c>
      <c r="BC5" s="98"/>
      <c r="BD5" s="97">
        <v>1292.0</v>
      </c>
      <c r="BE5" s="98"/>
      <c r="BF5" s="98"/>
      <c r="BG5" s="98"/>
      <c r="BH5" s="97">
        <v>1292.0</v>
      </c>
      <c r="BK5" s="99" t="s">
        <v>87</v>
      </c>
      <c r="BL5" s="100"/>
      <c r="BM5" s="100"/>
      <c r="BN5" s="101">
        <v>1292.0</v>
      </c>
      <c r="BO5" s="100"/>
      <c r="BP5" s="100"/>
      <c r="BQ5" s="101">
        <v>1292.0</v>
      </c>
      <c r="BT5" s="96" t="s">
        <v>87</v>
      </c>
      <c r="BU5" s="98"/>
      <c r="BV5" s="98"/>
      <c r="BW5" s="98"/>
      <c r="BX5" s="97">
        <v>1292.0</v>
      </c>
      <c r="BY5" s="98"/>
      <c r="BZ5" s="97">
        <v>1292.0</v>
      </c>
    </row>
    <row r="6">
      <c r="B6" s="17" t="s">
        <v>88</v>
      </c>
      <c r="C6" s="12"/>
      <c r="D6" s="13">
        <v>-2500.0</v>
      </c>
      <c r="E6" s="14">
        <f t="shared" si="1"/>
        <v>-2500</v>
      </c>
      <c r="F6" s="12">
        <v>2500.0</v>
      </c>
      <c r="G6" s="13"/>
      <c r="H6" s="14">
        <f t="shared" si="2"/>
        <v>0</v>
      </c>
      <c r="I6" s="12"/>
      <c r="J6" s="13"/>
      <c r="K6" s="14">
        <f t="shared" si="3"/>
        <v>0</v>
      </c>
      <c r="L6" s="12"/>
      <c r="M6" s="13"/>
      <c r="N6" s="14">
        <f t="shared" si="4"/>
        <v>0</v>
      </c>
      <c r="O6" s="12"/>
      <c r="P6" s="13"/>
      <c r="Q6" s="14">
        <f t="shared" si="5"/>
        <v>0</v>
      </c>
      <c r="R6" s="12"/>
      <c r="S6" s="13"/>
      <c r="T6" s="14">
        <f t="shared" si="6"/>
        <v>0</v>
      </c>
      <c r="U6" s="12"/>
      <c r="V6" s="13">
        <v>-9634.08</v>
      </c>
      <c r="W6" s="14">
        <f t="shared" si="7"/>
        <v>-9634.08</v>
      </c>
      <c r="X6" s="12">
        <v>9634.08</v>
      </c>
      <c r="Y6" s="13">
        <v>-2500.0</v>
      </c>
      <c r="Z6" s="14">
        <f t="shared" si="8"/>
        <v>-2500</v>
      </c>
      <c r="AA6" s="15"/>
      <c r="AB6" s="16"/>
      <c r="AC6" s="14">
        <f t="shared" si="9"/>
        <v>-2500</v>
      </c>
      <c r="AD6" s="66"/>
      <c r="AE6" s="89">
        <v>-2500.0</v>
      </c>
      <c r="AF6" s="58">
        <f t="shared" si="10"/>
        <v>-5000</v>
      </c>
      <c r="AG6" s="66">
        <v>5000.0</v>
      </c>
      <c r="AH6" s="89"/>
      <c r="AI6" s="58">
        <f t="shared" si="11"/>
        <v>0</v>
      </c>
      <c r="AJ6" s="66"/>
      <c r="AK6" s="89"/>
      <c r="AL6" s="58">
        <f t="shared" si="12"/>
        <v>0</v>
      </c>
      <c r="AM6" s="66"/>
      <c r="AN6" s="89"/>
      <c r="AO6" s="58">
        <f t="shared" si="13"/>
        <v>0</v>
      </c>
      <c r="AP6" s="66"/>
      <c r="AQ6" s="89"/>
      <c r="AR6" s="58">
        <f t="shared" si="14"/>
        <v>0</v>
      </c>
      <c r="AS6" s="96" t="s">
        <v>89</v>
      </c>
      <c r="AT6" s="97">
        <v>1200.0</v>
      </c>
      <c r="AU6" s="98"/>
      <c r="AV6" s="98"/>
      <c r="AW6" s="98"/>
      <c r="AX6" s="98"/>
      <c r="AY6" s="97">
        <v>1200.0</v>
      </c>
      <c r="BB6" s="96" t="s">
        <v>86</v>
      </c>
      <c r="BC6" s="98"/>
      <c r="BD6" s="97">
        <v>618.75</v>
      </c>
      <c r="BE6" s="98"/>
      <c r="BF6" s="98"/>
      <c r="BG6" s="98"/>
      <c r="BH6" s="97">
        <v>618.75</v>
      </c>
      <c r="BK6" s="99" t="s">
        <v>90</v>
      </c>
      <c r="BL6" s="101">
        <v>455.27</v>
      </c>
      <c r="BM6" s="100"/>
      <c r="BN6" s="100"/>
      <c r="BO6" s="100"/>
      <c r="BP6" s="100"/>
      <c r="BQ6" s="101">
        <v>455.27</v>
      </c>
      <c r="BT6" s="96" t="s">
        <v>91</v>
      </c>
      <c r="BU6" s="97">
        <v>125.0</v>
      </c>
      <c r="BV6" s="98"/>
      <c r="BW6" s="98"/>
      <c r="BX6" s="98"/>
      <c r="BY6" s="98"/>
      <c r="BZ6" s="97">
        <v>125.0</v>
      </c>
    </row>
    <row r="7">
      <c r="B7" s="17" t="s">
        <v>92</v>
      </c>
      <c r="C7" s="12"/>
      <c r="D7" s="13">
        <v>-14600.0</v>
      </c>
      <c r="E7" s="14">
        <f t="shared" si="1"/>
        <v>-14600</v>
      </c>
      <c r="F7" s="12">
        <v>14600.0</v>
      </c>
      <c r="G7" s="13"/>
      <c r="H7" s="14">
        <f t="shared" si="2"/>
        <v>0</v>
      </c>
      <c r="I7" s="12"/>
      <c r="J7" s="13"/>
      <c r="K7" s="14">
        <f t="shared" si="3"/>
        <v>0</v>
      </c>
      <c r="L7" s="12"/>
      <c r="M7" s="13"/>
      <c r="N7" s="14">
        <f t="shared" si="4"/>
        <v>0</v>
      </c>
      <c r="O7" s="12"/>
      <c r="P7" s="13"/>
      <c r="Q7" s="14">
        <f t="shared" si="5"/>
        <v>0</v>
      </c>
      <c r="R7" s="12"/>
      <c r="S7" s="13"/>
      <c r="T7" s="14">
        <f t="shared" si="6"/>
        <v>0</v>
      </c>
      <c r="U7" s="12"/>
      <c r="V7" s="13"/>
      <c r="W7" s="14">
        <f t="shared" si="7"/>
        <v>0</v>
      </c>
      <c r="X7" s="12"/>
      <c r="Y7" s="13"/>
      <c r="Z7" s="14">
        <f t="shared" si="8"/>
        <v>0</v>
      </c>
      <c r="AA7" s="12"/>
      <c r="AB7" s="13"/>
      <c r="AC7" s="14">
        <f t="shared" si="9"/>
        <v>0</v>
      </c>
      <c r="AD7" s="56"/>
      <c r="AE7" s="57"/>
      <c r="AF7" s="58">
        <f t="shared" si="10"/>
        <v>0</v>
      </c>
      <c r="AG7" s="56"/>
      <c r="AH7" s="57"/>
      <c r="AI7" s="58">
        <f t="shared" si="11"/>
        <v>0</v>
      </c>
      <c r="AJ7" s="56"/>
      <c r="AK7" s="57"/>
      <c r="AL7" s="58">
        <f t="shared" si="12"/>
        <v>0</v>
      </c>
      <c r="AM7" s="56"/>
      <c r="AN7" s="57"/>
      <c r="AO7" s="58">
        <f t="shared" si="13"/>
        <v>0</v>
      </c>
      <c r="AP7" s="56"/>
      <c r="AQ7" s="57"/>
      <c r="AR7" s="58">
        <f t="shared" si="14"/>
        <v>0</v>
      </c>
      <c r="AS7" s="96" t="s">
        <v>93</v>
      </c>
      <c r="AT7" s="97">
        <v>185.77</v>
      </c>
      <c r="AU7" s="97">
        <v>57.4</v>
      </c>
      <c r="AV7" s="98"/>
      <c r="AW7" s="98"/>
      <c r="AX7" s="98"/>
      <c r="AY7" s="97">
        <v>243.17</v>
      </c>
      <c r="BB7" s="96" t="s">
        <v>91</v>
      </c>
      <c r="BC7" s="98"/>
      <c r="BD7" s="97">
        <v>125.0</v>
      </c>
      <c r="BE7" s="98"/>
      <c r="BF7" s="98"/>
      <c r="BG7" s="98"/>
      <c r="BH7" s="97">
        <v>125.0</v>
      </c>
      <c r="BK7" s="99" t="s">
        <v>88</v>
      </c>
      <c r="BL7" s="101">
        <v>8000.0</v>
      </c>
      <c r="BM7" s="100"/>
      <c r="BN7" s="100"/>
      <c r="BO7" s="100"/>
      <c r="BP7" s="100"/>
      <c r="BQ7" s="101">
        <v>8000.0</v>
      </c>
      <c r="BT7" s="96" t="s">
        <v>94</v>
      </c>
      <c r="BU7" s="98"/>
      <c r="BV7" s="97">
        <v>187.84</v>
      </c>
      <c r="BW7" s="98"/>
      <c r="BX7" s="98"/>
      <c r="BY7" s="98"/>
      <c r="BZ7" s="97">
        <v>187.84</v>
      </c>
    </row>
    <row r="8">
      <c r="B8" s="17" t="s">
        <v>95</v>
      </c>
      <c r="C8" s="12"/>
      <c r="D8" s="13">
        <v>-10000.0</v>
      </c>
      <c r="E8" s="14">
        <f t="shared" si="1"/>
        <v>-10000</v>
      </c>
      <c r="F8" s="12">
        <v>10000.0</v>
      </c>
      <c r="G8" s="13"/>
      <c r="H8" s="14">
        <f t="shared" si="2"/>
        <v>0</v>
      </c>
      <c r="I8" s="12"/>
      <c r="J8" s="13"/>
      <c r="K8" s="14">
        <f t="shared" si="3"/>
        <v>0</v>
      </c>
      <c r="L8" s="12"/>
      <c r="M8" s="13"/>
      <c r="N8" s="14">
        <f t="shared" si="4"/>
        <v>0</v>
      </c>
      <c r="O8" s="12"/>
      <c r="P8" s="13"/>
      <c r="Q8" s="14">
        <f t="shared" si="5"/>
        <v>0</v>
      </c>
      <c r="R8" s="12"/>
      <c r="S8" s="13"/>
      <c r="T8" s="14">
        <f t="shared" si="6"/>
        <v>0</v>
      </c>
      <c r="U8" s="12"/>
      <c r="V8" s="13"/>
      <c r="W8" s="14">
        <f t="shared" si="7"/>
        <v>0</v>
      </c>
      <c r="X8" s="12"/>
      <c r="Y8" s="13"/>
      <c r="Z8" s="14">
        <f t="shared" si="8"/>
        <v>0</v>
      </c>
      <c r="AA8" s="12"/>
      <c r="AB8" s="13"/>
      <c r="AC8" s="14">
        <f t="shared" si="9"/>
        <v>0</v>
      </c>
      <c r="AD8" s="56"/>
      <c r="AE8" s="57"/>
      <c r="AF8" s="58">
        <f t="shared" si="10"/>
        <v>0</v>
      </c>
      <c r="AG8" s="56"/>
      <c r="AH8" s="57"/>
      <c r="AI8" s="58">
        <f t="shared" si="11"/>
        <v>0</v>
      </c>
      <c r="AJ8" s="56"/>
      <c r="AK8" s="89">
        <v>-10000.0</v>
      </c>
      <c r="AL8" s="58">
        <f t="shared" si="12"/>
        <v>-10000</v>
      </c>
      <c r="AM8" s="66">
        <v>10000.0</v>
      </c>
      <c r="AN8" s="89"/>
      <c r="AO8" s="58">
        <f t="shared" si="13"/>
        <v>0</v>
      </c>
      <c r="AP8" s="66"/>
      <c r="AQ8" s="89"/>
      <c r="AR8" s="58">
        <f t="shared" si="14"/>
        <v>0</v>
      </c>
      <c r="AS8" s="96" t="s">
        <v>85</v>
      </c>
      <c r="AT8" s="98"/>
      <c r="AU8" s="97">
        <v>7047.12</v>
      </c>
      <c r="AV8" s="98"/>
      <c r="AW8" s="98"/>
      <c r="AX8" s="98"/>
      <c r="AY8" s="97">
        <v>7047.12</v>
      </c>
      <c r="BB8" s="96" t="s">
        <v>89</v>
      </c>
      <c r="BC8" s="97">
        <v>1200.0</v>
      </c>
      <c r="BD8" s="98"/>
      <c r="BE8" s="98"/>
      <c r="BF8" s="98"/>
      <c r="BG8" s="98"/>
      <c r="BH8" s="97">
        <v>1200.0</v>
      </c>
      <c r="BK8" s="99" t="s">
        <v>96</v>
      </c>
      <c r="BL8" s="100"/>
      <c r="BM8" s="101">
        <v>3625.0</v>
      </c>
      <c r="BN8" s="100"/>
      <c r="BO8" s="100"/>
      <c r="BP8" s="100"/>
      <c r="BQ8" s="101">
        <v>3625.0</v>
      </c>
      <c r="BT8" s="96" t="s">
        <v>85</v>
      </c>
      <c r="BU8" s="98"/>
      <c r="BV8" s="97">
        <v>13992.14</v>
      </c>
      <c r="BW8" s="98"/>
      <c r="BX8" s="98"/>
      <c r="BY8" s="98"/>
      <c r="BZ8" s="97">
        <v>13992.14</v>
      </c>
    </row>
    <row r="9">
      <c r="B9" s="17" t="s">
        <v>97</v>
      </c>
      <c r="C9" s="12"/>
      <c r="D9" s="13">
        <v>-332.0</v>
      </c>
      <c r="E9" s="14">
        <f t="shared" si="1"/>
        <v>-332</v>
      </c>
      <c r="F9" s="12">
        <v>332.0</v>
      </c>
      <c r="G9" s="13">
        <v>-103.33</v>
      </c>
      <c r="H9" s="14">
        <f t="shared" si="2"/>
        <v>-103.33</v>
      </c>
      <c r="I9" s="12">
        <v>103.33</v>
      </c>
      <c r="J9" s="13"/>
      <c r="K9" s="14">
        <f t="shared" si="3"/>
        <v>0</v>
      </c>
      <c r="L9" s="12"/>
      <c r="M9" s="13"/>
      <c r="N9" s="14">
        <f t="shared" si="4"/>
        <v>0</v>
      </c>
      <c r="O9" s="12"/>
      <c r="P9" s="13">
        <v>-95.67</v>
      </c>
      <c r="Q9" s="14">
        <f t="shared" si="5"/>
        <v>-95.67</v>
      </c>
      <c r="R9" s="12">
        <v>95.67</v>
      </c>
      <c r="S9" s="13">
        <v>-297.33</v>
      </c>
      <c r="T9" s="14">
        <f t="shared" si="6"/>
        <v>-297.33</v>
      </c>
      <c r="U9" s="12">
        <v>297.33</v>
      </c>
      <c r="V9" s="13"/>
      <c r="W9" s="14">
        <f t="shared" si="7"/>
        <v>0</v>
      </c>
      <c r="X9" s="12"/>
      <c r="Y9" s="13"/>
      <c r="Z9" s="14">
        <f t="shared" si="8"/>
        <v>0</v>
      </c>
      <c r="AA9" s="12"/>
      <c r="AB9" s="16">
        <v>-139.0</v>
      </c>
      <c r="AC9" s="14">
        <f t="shared" si="9"/>
        <v>-139</v>
      </c>
      <c r="AD9" s="66">
        <v>139.0</v>
      </c>
      <c r="AE9" s="89"/>
      <c r="AF9" s="58">
        <f t="shared" si="10"/>
        <v>0</v>
      </c>
      <c r="AG9" s="66"/>
      <c r="AH9" s="89"/>
      <c r="AI9" s="58">
        <f t="shared" si="11"/>
        <v>0</v>
      </c>
      <c r="AJ9" s="66"/>
      <c r="AK9" s="89"/>
      <c r="AL9" s="58">
        <f t="shared" si="12"/>
        <v>0</v>
      </c>
      <c r="AM9" s="66"/>
      <c r="AN9" s="89"/>
      <c r="AO9" s="58">
        <f t="shared" si="13"/>
        <v>0</v>
      </c>
      <c r="AP9" s="66"/>
      <c r="AQ9" s="89"/>
      <c r="AR9" s="58">
        <f t="shared" si="14"/>
        <v>0</v>
      </c>
      <c r="AS9" s="96" t="s">
        <v>98</v>
      </c>
      <c r="AT9" s="97">
        <v>2419.03</v>
      </c>
      <c r="AU9" s="97">
        <v>862.4</v>
      </c>
      <c r="AV9" s="98"/>
      <c r="AW9" s="98"/>
      <c r="AX9" s="98"/>
      <c r="AY9" s="97">
        <v>3281.43</v>
      </c>
      <c r="BB9" s="96" t="s">
        <v>97</v>
      </c>
      <c r="BC9" s="97">
        <v>36.0</v>
      </c>
      <c r="BD9" s="98"/>
      <c r="BE9" s="98"/>
      <c r="BF9" s="98"/>
      <c r="BG9" s="98"/>
      <c r="BH9" s="97">
        <v>36.0</v>
      </c>
      <c r="BK9" s="99" t="s">
        <v>99</v>
      </c>
      <c r="BL9" s="101">
        <v>525.67</v>
      </c>
      <c r="BM9" s="100"/>
      <c r="BN9" s="100"/>
      <c r="BO9" s="100"/>
      <c r="BP9" s="100"/>
      <c r="BQ9" s="101">
        <v>525.67</v>
      </c>
      <c r="BT9" s="96" t="s">
        <v>90</v>
      </c>
      <c r="BU9" s="97">
        <v>605.95</v>
      </c>
      <c r="BV9" s="98"/>
      <c r="BW9" s="98"/>
      <c r="BX9" s="98"/>
      <c r="BY9" s="98"/>
      <c r="BZ9" s="97">
        <v>605.95</v>
      </c>
    </row>
    <row r="10">
      <c r="B10" s="17" t="s">
        <v>100</v>
      </c>
      <c r="C10" s="12"/>
      <c r="D10" s="13">
        <v>-20.0</v>
      </c>
      <c r="E10" s="14">
        <f t="shared" si="1"/>
        <v>-20</v>
      </c>
      <c r="F10" s="12">
        <v>20.0</v>
      </c>
      <c r="G10" s="13">
        <v>-75.0</v>
      </c>
      <c r="H10" s="14">
        <f t="shared" si="2"/>
        <v>-75</v>
      </c>
      <c r="I10" s="12">
        <v>75.0</v>
      </c>
      <c r="J10" s="13"/>
      <c r="K10" s="14">
        <f t="shared" si="3"/>
        <v>0</v>
      </c>
      <c r="L10" s="12"/>
      <c r="M10" s="13"/>
      <c r="N10" s="14">
        <f t="shared" si="4"/>
        <v>0</v>
      </c>
      <c r="O10" s="12"/>
      <c r="P10" s="13"/>
      <c r="Q10" s="14">
        <f t="shared" si="5"/>
        <v>0</v>
      </c>
      <c r="R10" s="12"/>
      <c r="S10" s="13"/>
      <c r="T10" s="14">
        <f t="shared" si="6"/>
        <v>0</v>
      </c>
      <c r="U10" s="12"/>
      <c r="V10" s="13"/>
      <c r="W10" s="14">
        <f t="shared" si="7"/>
        <v>0</v>
      </c>
      <c r="X10" s="12"/>
      <c r="Y10" s="13"/>
      <c r="Z10" s="14">
        <f t="shared" si="8"/>
        <v>0</v>
      </c>
      <c r="AA10" s="12"/>
      <c r="AB10" s="13"/>
      <c r="AC10" s="14">
        <f t="shared" si="9"/>
        <v>0</v>
      </c>
      <c r="AD10" s="56"/>
      <c r="AE10" s="57"/>
      <c r="AF10" s="58">
        <f t="shared" si="10"/>
        <v>0</v>
      </c>
      <c r="AG10" s="56"/>
      <c r="AH10" s="57"/>
      <c r="AI10" s="58">
        <f t="shared" si="11"/>
        <v>0</v>
      </c>
      <c r="AJ10" s="56"/>
      <c r="AK10" s="57"/>
      <c r="AL10" s="58">
        <f t="shared" si="12"/>
        <v>0</v>
      </c>
      <c r="AM10" s="56"/>
      <c r="AN10" s="57"/>
      <c r="AO10" s="58">
        <f t="shared" si="13"/>
        <v>0</v>
      </c>
      <c r="AP10" s="56"/>
      <c r="AQ10" s="57"/>
      <c r="AR10" s="58">
        <f t="shared" si="14"/>
        <v>0</v>
      </c>
      <c r="AS10" s="96" t="s">
        <v>90</v>
      </c>
      <c r="AT10" s="97">
        <v>455.27</v>
      </c>
      <c r="AU10" s="98"/>
      <c r="AV10" s="98"/>
      <c r="AW10" s="98"/>
      <c r="AX10" s="98"/>
      <c r="AY10" s="97">
        <v>455.27</v>
      </c>
      <c r="BB10" s="96" t="s">
        <v>101</v>
      </c>
      <c r="BC10" s="98"/>
      <c r="BD10" s="97">
        <v>9175.94</v>
      </c>
      <c r="BE10" s="98"/>
      <c r="BF10" s="98"/>
      <c r="BG10" s="98"/>
      <c r="BH10" s="97">
        <v>9175.94</v>
      </c>
      <c r="BK10" s="99" t="s">
        <v>102</v>
      </c>
      <c r="BL10" s="101">
        <v>6622.0</v>
      </c>
      <c r="BM10" s="100"/>
      <c r="BN10" s="100"/>
      <c r="BO10" s="100"/>
      <c r="BP10" s="100"/>
      <c r="BQ10" s="101">
        <v>6622.0</v>
      </c>
      <c r="BT10" s="96" t="s">
        <v>103</v>
      </c>
      <c r="BU10" s="97">
        <v>1576.06</v>
      </c>
      <c r="BV10" s="98"/>
      <c r="BW10" s="98"/>
      <c r="BX10" s="98"/>
      <c r="BY10" s="98"/>
      <c r="BZ10" s="97">
        <v>1576.06</v>
      </c>
    </row>
    <row r="11">
      <c r="B11" s="17" t="s">
        <v>104</v>
      </c>
      <c r="C11" s="18"/>
      <c r="D11" s="19"/>
      <c r="E11" s="14">
        <f t="shared" si="1"/>
        <v>0</v>
      </c>
      <c r="F11" s="18"/>
      <c r="G11" s="19"/>
      <c r="H11" s="14">
        <f t="shared" si="2"/>
        <v>0</v>
      </c>
      <c r="I11" s="12"/>
      <c r="J11" s="13">
        <v>-363.83</v>
      </c>
      <c r="K11" s="14">
        <f t="shared" si="3"/>
        <v>-363.83</v>
      </c>
      <c r="L11" s="12">
        <v>363.83</v>
      </c>
      <c r="M11" s="13"/>
      <c r="N11" s="14">
        <f t="shared" si="4"/>
        <v>0</v>
      </c>
      <c r="O11" s="12"/>
      <c r="P11" s="13"/>
      <c r="Q11" s="14">
        <f t="shared" si="5"/>
        <v>0</v>
      </c>
      <c r="R11" s="12"/>
      <c r="S11" s="13">
        <v>-1199.65</v>
      </c>
      <c r="T11" s="14">
        <f t="shared" si="6"/>
        <v>-1199.65</v>
      </c>
      <c r="U11" s="12">
        <v>1199.65</v>
      </c>
      <c r="V11" s="13"/>
      <c r="W11" s="14">
        <f t="shared" si="7"/>
        <v>0</v>
      </c>
      <c r="X11" s="12"/>
      <c r="Y11" s="13"/>
      <c r="Z11" s="14">
        <f t="shared" si="8"/>
        <v>0</v>
      </c>
      <c r="AA11" s="12"/>
      <c r="AB11" s="13"/>
      <c r="AC11" s="14">
        <f t="shared" si="9"/>
        <v>0</v>
      </c>
      <c r="AD11" s="56"/>
      <c r="AE11" s="57"/>
      <c r="AF11" s="58">
        <f t="shared" si="10"/>
        <v>0</v>
      </c>
      <c r="AG11" s="56"/>
      <c r="AH11" s="57"/>
      <c r="AI11" s="58">
        <f t="shared" si="11"/>
        <v>0</v>
      </c>
      <c r="AJ11" s="56"/>
      <c r="AK11" s="89">
        <v>-449.17</v>
      </c>
      <c r="AL11" s="58">
        <f t="shared" si="12"/>
        <v>-449.17</v>
      </c>
      <c r="AM11" s="66">
        <v>449.17</v>
      </c>
      <c r="AN11" s="89"/>
      <c r="AO11" s="58">
        <f t="shared" si="13"/>
        <v>0</v>
      </c>
      <c r="AP11" s="66"/>
      <c r="AQ11" s="89"/>
      <c r="AR11" s="58">
        <f t="shared" si="14"/>
        <v>0</v>
      </c>
      <c r="AS11" s="96" t="s">
        <v>105</v>
      </c>
      <c r="AT11" s="97">
        <v>3712.66</v>
      </c>
      <c r="AU11" s="98"/>
      <c r="AV11" s="98"/>
      <c r="AW11" s="98"/>
      <c r="AX11" s="98"/>
      <c r="AY11" s="97">
        <v>3712.66</v>
      </c>
      <c r="BB11" s="96" t="s">
        <v>106</v>
      </c>
      <c r="BC11" s="98"/>
      <c r="BD11" s="97">
        <v>290.39</v>
      </c>
      <c r="BE11" s="98"/>
      <c r="BF11" s="98"/>
      <c r="BG11" s="98"/>
      <c r="BH11" s="97">
        <v>290.39</v>
      </c>
      <c r="BK11" s="99" t="s">
        <v>107</v>
      </c>
      <c r="BL11" s="102">
        <v>15602.94</v>
      </c>
      <c r="BM11" s="102">
        <v>3625.0</v>
      </c>
      <c r="BN11" s="102">
        <v>1292.0</v>
      </c>
      <c r="BO11" s="102">
        <v>0.0</v>
      </c>
      <c r="BP11" s="102">
        <v>0.0</v>
      </c>
      <c r="BQ11" s="102">
        <v>20519.94</v>
      </c>
      <c r="BT11" s="96" t="s">
        <v>108</v>
      </c>
      <c r="BU11" s="98"/>
      <c r="BV11" s="97">
        <v>1072.5</v>
      </c>
      <c r="BW11" s="98"/>
      <c r="BX11" s="98"/>
      <c r="BY11" s="98"/>
      <c r="BZ11" s="97">
        <v>1072.5</v>
      </c>
    </row>
    <row r="12">
      <c r="B12" s="17" t="s">
        <v>91</v>
      </c>
      <c r="C12" s="12"/>
      <c r="D12" s="19"/>
      <c r="E12" s="14">
        <f t="shared" si="1"/>
        <v>0</v>
      </c>
      <c r="F12" s="12"/>
      <c r="G12" s="19"/>
      <c r="H12" s="14">
        <f t="shared" si="2"/>
        <v>0</v>
      </c>
      <c r="I12" s="12"/>
      <c r="J12" s="13"/>
      <c r="K12" s="14">
        <f t="shared" si="3"/>
        <v>0</v>
      </c>
      <c r="L12" s="12"/>
      <c r="M12" s="13">
        <v>-125.0</v>
      </c>
      <c r="N12" s="14">
        <f t="shared" si="4"/>
        <v>-125</v>
      </c>
      <c r="O12" s="12">
        <v>125.0</v>
      </c>
      <c r="P12" s="13">
        <v>-125.0</v>
      </c>
      <c r="Q12" s="14">
        <f t="shared" si="5"/>
        <v>-125</v>
      </c>
      <c r="R12" s="12">
        <v>125.0</v>
      </c>
      <c r="S12" s="13"/>
      <c r="T12" s="14">
        <f t="shared" si="6"/>
        <v>0</v>
      </c>
      <c r="U12" s="12"/>
      <c r="V12" s="13"/>
      <c r="W12" s="14">
        <f t="shared" si="7"/>
        <v>0</v>
      </c>
      <c r="X12" s="12"/>
      <c r="Y12" s="13"/>
      <c r="Z12" s="14">
        <f t="shared" si="8"/>
        <v>0</v>
      </c>
      <c r="AA12" s="12"/>
      <c r="AB12" s="13"/>
      <c r="AC12" s="14">
        <f t="shared" si="9"/>
        <v>0</v>
      </c>
      <c r="AD12" s="56"/>
      <c r="AE12" s="57"/>
      <c r="AF12" s="58">
        <f t="shared" si="10"/>
        <v>0</v>
      </c>
      <c r="AG12" s="56"/>
      <c r="AH12" s="57"/>
      <c r="AI12" s="58">
        <f t="shared" si="11"/>
        <v>0</v>
      </c>
      <c r="AJ12" s="56"/>
      <c r="AK12" s="57"/>
      <c r="AL12" s="58">
        <f t="shared" si="12"/>
        <v>0</v>
      </c>
      <c r="AM12" s="56"/>
      <c r="AN12" s="57"/>
      <c r="AO12" s="58">
        <f t="shared" si="13"/>
        <v>0</v>
      </c>
      <c r="AP12" s="56"/>
      <c r="AQ12" s="57"/>
      <c r="AR12" s="58">
        <f t="shared" si="14"/>
        <v>0</v>
      </c>
      <c r="AS12" s="96" t="s">
        <v>109</v>
      </c>
      <c r="AT12" s="97">
        <v>37004.95</v>
      </c>
      <c r="AU12" s="98"/>
      <c r="AV12" s="98"/>
      <c r="AW12" s="98"/>
      <c r="AX12" s="98"/>
      <c r="AY12" s="97">
        <v>37004.95</v>
      </c>
      <c r="BB12" s="96" t="s">
        <v>110</v>
      </c>
      <c r="BC12" s="97">
        <v>300.0</v>
      </c>
      <c r="BD12" s="98"/>
      <c r="BE12" s="98"/>
      <c r="BF12" s="98"/>
      <c r="BG12" s="98"/>
      <c r="BH12" s="97">
        <v>300.0</v>
      </c>
      <c r="BK12" s="96"/>
      <c r="BL12" s="97"/>
      <c r="BM12" s="98"/>
      <c r="BN12" s="98"/>
      <c r="BO12" s="98"/>
      <c r="BP12" s="98"/>
      <c r="BQ12" s="97"/>
      <c r="BT12" s="96" t="s">
        <v>111</v>
      </c>
      <c r="BU12" s="98"/>
      <c r="BV12" s="97">
        <v>77.52</v>
      </c>
      <c r="BW12" s="98"/>
      <c r="BX12" s="98"/>
      <c r="BY12" s="98"/>
      <c r="BZ12" s="97">
        <v>77.52</v>
      </c>
    </row>
    <row r="13">
      <c r="B13" s="17" t="s">
        <v>112</v>
      </c>
      <c r="C13" s="12"/>
      <c r="D13" s="13"/>
      <c r="E13" s="14">
        <f t="shared" si="1"/>
        <v>0</v>
      </c>
      <c r="F13" s="12"/>
      <c r="G13" s="13"/>
      <c r="H13" s="14">
        <f t="shared" si="2"/>
        <v>0</v>
      </c>
      <c r="I13" s="12"/>
      <c r="J13" s="13"/>
      <c r="K13" s="14">
        <f t="shared" si="3"/>
        <v>0</v>
      </c>
      <c r="L13" s="12"/>
      <c r="M13" s="13"/>
      <c r="N13" s="14">
        <f t="shared" si="4"/>
        <v>0</v>
      </c>
      <c r="O13" s="12"/>
      <c r="P13" s="13">
        <v>-261.89</v>
      </c>
      <c r="Q13" s="14">
        <f t="shared" si="5"/>
        <v>-261.89</v>
      </c>
      <c r="R13" s="12">
        <v>261.89</v>
      </c>
      <c r="S13" s="13"/>
      <c r="T13" s="14">
        <f t="shared" si="6"/>
        <v>0</v>
      </c>
      <c r="U13" s="12"/>
      <c r="V13" s="13"/>
      <c r="W13" s="14">
        <f t="shared" si="7"/>
        <v>0</v>
      </c>
      <c r="X13" s="12"/>
      <c r="Y13" s="13"/>
      <c r="Z13" s="14">
        <f t="shared" si="8"/>
        <v>0</v>
      </c>
      <c r="AA13" s="12"/>
      <c r="AB13" s="13"/>
      <c r="AC13" s="14">
        <f t="shared" si="9"/>
        <v>0</v>
      </c>
      <c r="AD13" s="56"/>
      <c r="AE13" s="57"/>
      <c r="AF13" s="58">
        <f t="shared" si="10"/>
        <v>0</v>
      </c>
      <c r="AG13" s="56"/>
      <c r="AH13" s="57"/>
      <c r="AI13" s="58">
        <f t="shared" si="11"/>
        <v>0</v>
      </c>
      <c r="AJ13" s="56"/>
      <c r="AK13" s="89">
        <v>-22.96</v>
      </c>
      <c r="AL13" s="58">
        <f t="shared" si="12"/>
        <v>-22.96</v>
      </c>
      <c r="AM13" s="66">
        <v>22.96</v>
      </c>
      <c r="AN13" s="89"/>
      <c r="AO13" s="58">
        <f t="shared" si="13"/>
        <v>0</v>
      </c>
      <c r="AP13" s="66"/>
      <c r="AQ13" s="89">
        <v>-228.77</v>
      </c>
      <c r="AR13" s="58">
        <f t="shared" si="14"/>
        <v>-228.77</v>
      </c>
      <c r="AS13" s="96" t="s">
        <v>112</v>
      </c>
      <c r="AT13" s="97">
        <v>228.77</v>
      </c>
      <c r="AU13" s="98"/>
      <c r="AV13" s="98"/>
      <c r="AW13" s="98"/>
      <c r="AX13" s="98"/>
      <c r="AY13" s="97">
        <v>228.77</v>
      </c>
      <c r="BB13" s="96" t="s">
        <v>85</v>
      </c>
      <c r="BC13" s="98"/>
      <c r="BD13" s="97">
        <v>13204.14</v>
      </c>
      <c r="BE13" s="97">
        <v>7047.12</v>
      </c>
      <c r="BF13" s="98"/>
      <c r="BG13" s="98"/>
      <c r="BH13" s="97">
        <v>20251.26</v>
      </c>
      <c r="BK13" s="96"/>
      <c r="BL13" s="98"/>
      <c r="BM13" s="97"/>
      <c r="BN13" s="97"/>
      <c r="BO13" s="98"/>
      <c r="BP13" s="98"/>
      <c r="BQ13" s="97"/>
      <c r="BT13" s="96" t="s">
        <v>113</v>
      </c>
      <c r="BU13" s="98"/>
      <c r="BV13" s="97">
        <v>395.0</v>
      </c>
      <c r="BW13" s="98"/>
      <c r="BX13" s="98"/>
      <c r="BY13" s="98"/>
      <c r="BZ13" s="97">
        <v>395.0</v>
      </c>
    </row>
    <row r="14">
      <c r="B14" s="17" t="s">
        <v>114</v>
      </c>
      <c r="C14" s="12"/>
      <c r="D14" s="13"/>
      <c r="E14" s="14">
        <f t="shared" si="1"/>
        <v>0</v>
      </c>
      <c r="F14" s="12"/>
      <c r="G14" s="13"/>
      <c r="H14" s="14">
        <f t="shared" si="2"/>
        <v>0</v>
      </c>
      <c r="I14" s="12"/>
      <c r="J14" s="13"/>
      <c r="K14" s="14">
        <f t="shared" si="3"/>
        <v>0</v>
      </c>
      <c r="L14" s="12"/>
      <c r="M14" s="13"/>
      <c r="N14" s="14">
        <f t="shared" si="4"/>
        <v>0</v>
      </c>
      <c r="O14" s="12"/>
      <c r="P14" s="13">
        <v>-805.27</v>
      </c>
      <c r="Q14" s="14">
        <f t="shared" si="5"/>
        <v>-805.27</v>
      </c>
      <c r="R14" s="12">
        <v>805.27</v>
      </c>
      <c r="S14" s="13"/>
      <c r="T14" s="14">
        <f t="shared" si="6"/>
        <v>0</v>
      </c>
      <c r="U14" s="12"/>
      <c r="V14" s="13"/>
      <c r="W14" s="14">
        <f t="shared" si="7"/>
        <v>0</v>
      </c>
      <c r="X14" s="12"/>
      <c r="Y14" s="13"/>
      <c r="Z14" s="14">
        <f t="shared" si="8"/>
        <v>0</v>
      </c>
      <c r="AA14" s="12"/>
      <c r="AB14" s="13"/>
      <c r="AC14" s="14">
        <f t="shared" si="9"/>
        <v>0</v>
      </c>
      <c r="AD14" s="56"/>
      <c r="AE14" s="57"/>
      <c r="AF14" s="58">
        <f t="shared" si="10"/>
        <v>0</v>
      </c>
      <c r="AG14" s="56"/>
      <c r="AH14" s="57"/>
      <c r="AI14" s="58">
        <f t="shared" si="11"/>
        <v>0</v>
      </c>
      <c r="AJ14" s="56"/>
      <c r="AK14" s="57"/>
      <c r="AL14" s="58">
        <f t="shared" si="12"/>
        <v>0</v>
      </c>
      <c r="AM14" s="56"/>
      <c r="AN14" s="57"/>
      <c r="AO14" s="58">
        <f t="shared" si="13"/>
        <v>0</v>
      </c>
      <c r="AP14" s="56"/>
      <c r="AQ14" s="57"/>
      <c r="AR14" s="58">
        <f t="shared" si="14"/>
        <v>0</v>
      </c>
      <c r="AS14" s="96" t="s">
        <v>115</v>
      </c>
      <c r="AT14" s="97">
        <v>49.0</v>
      </c>
      <c r="AU14" s="98"/>
      <c r="AV14" s="98"/>
      <c r="AW14" s="98"/>
      <c r="AX14" s="98"/>
      <c r="AY14" s="97">
        <v>49.0</v>
      </c>
      <c r="BB14" s="96" t="s">
        <v>98</v>
      </c>
      <c r="BC14" s="98"/>
      <c r="BD14" s="97">
        <v>2419.03</v>
      </c>
      <c r="BE14" s="97">
        <v>862.4</v>
      </c>
      <c r="BF14" s="98"/>
      <c r="BG14" s="98"/>
      <c r="BH14" s="97">
        <v>3281.43</v>
      </c>
      <c r="BK14" s="96"/>
      <c r="BL14" s="98"/>
      <c r="BM14" s="97"/>
      <c r="BN14" s="97"/>
      <c r="BO14" s="98"/>
      <c r="BP14" s="98"/>
      <c r="BQ14" s="97"/>
      <c r="BT14" s="96" t="s">
        <v>116</v>
      </c>
      <c r="BU14" s="98"/>
      <c r="BV14" s="97">
        <v>1056.6</v>
      </c>
      <c r="BW14" s="98"/>
      <c r="BX14" s="98"/>
      <c r="BY14" s="98"/>
      <c r="BZ14" s="97">
        <v>1056.6</v>
      </c>
    </row>
    <row r="15">
      <c r="B15" s="17" t="s">
        <v>117</v>
      </c>
      <c r="C15" s="12"/>
      <c r="D15" s="13"/>
      <c r="E15" s="14">
        <f t="shared" si="1"/>
        <v>0</v>
      </c>
      <c r="F15" s="12"/>
      <c r="G15" s="13"/>
      <c r="H15" s="14">
        <f t="shared" si="2"/>
        <v>0</v>
      </c>
      <c r="I15" s="12"/>
      <c r="J15" s="13"/>
      <c r="K15" s="14">
        <f t="shared" si="3"/>
        <v>0</v>
      </c>
      <c r="L15" s="12"/>
      <c r="M15" s="13"/>
      <c r="N15" s="14">
        <f t="shared" si="4"/>
        <v>0</v>
      </c>
      <c r="O15" s="12"/>
      <c r="P15" s="13"/>
      <c r="Q15" s="14">
        <f t="shared" si="5"/>
        <v>0</v>
      </c>
      <c r="R15" s="12"/>
      <c r="S15" s="13">
        <v>-670.0</v>
      </c>
      <c r="T15" s="14">
        <f t="shared" si="6"/>
        <v>-670</v>
      </c>
      <c r="U15" s="12">
        <v>670.0</v>
      </c>
      <c r="V15" s="13"/>
      <c r="W15" s="14">
        <f t="shared" si="7"/>
        <v>0</v>
      </c>
      <c r="X15" s="12"/>
      <c r="Y15" s="13"/>
      <c r="Z15" s="14">
        <f t="shared" si="8"/>
        <v>0</v>
      </c>
      <c r="AA15" s="12"/>
      <c r="AB15" s="13"/>
      <c r="AC15" s="14">
        <f t="shared" si="9"/>
        <v>0</v>
      </c>
      <c r="AD15" s="56"/>
      <c r="AE15" s="57"/>
      <c r="AF15" s="58">
        <f t="shared" si="10"/>
        <v>0</v>
      </c>
      <c r="AG15" s="56"/>
      <c r="AH15" s="57"/>
      <c r="AI15" s="58">
        <f t="shared" si="11"/>
        <v>0</v>
      </c>
      <c r="AJ15" s="56"/>
      <c r="AK15" s="57"/>
      <c r="AL15" s="58">
        <f t="shared" si="12"/>
        <v>0</v>
      </c>
      <c r="AM15" s="56"/>
      <c r="AN15" s="57"/>
      <c r="AO15" s="58">
        <f t="shared" si="13"/>
        <v>0</v>
      </c>
      <c r="AP15" s="56"/>
      <c r="AQ15" s="57"/>
      <c r="AR15" s="58">
        <f t="shared" si="14"/>
        <v>0</v>
      </c>
      <c r="AS15" s="96" t="s">
        <v>118</v>
      </c>
      <c r="AT15" s="97">
        <v>497.4</v>
      </c>
      <c r="AU15" s="98"/>
      <c r="AV15" s="98"/>
      <c r="AW15" s="98"/>
      <c r="AX15" s="98"/>
      <c r="AY15" s="97">
        <v>497.4</v>
      </c>
      <c r="BB15" s="96" t="s">
        <v>90</v>
      </c>
      <c r="BC15" s="97">
        <v>455.27</v>
      </c>
      <c r="BD15" s="98"/>
      <c r="BE15" s="98"/>
      <c r="BF15" s="98"/>
      <c r="BG15" s="98"/>
      <c r="BH15" s="97">
        <v>455.27</v>
      </c>
      <c r="BK15" s="96"/>
      <c r="BL15" s="97"/>
      <c r="BM15" s="98"/>
      <c r="BN15" s="98"/>
      <c r="BO15" s="98"/>
      <c r="BP15" s="98"/>
      <c r="BQ15" s="97"/>
      <c r="BT15" s="96" t="s">
        <v>102</v>
      </c>
      <c r="BU15" s="97">
        <v>-1655.5</v>
      </c>
      <c r="BV15" s="98"/>
      <c r="BW15" s="98"/>
      <c r="BX15" s="98"/>
      <c r="BY15" s="98"/>
      <c r="BZ15" s="97">
        <v>-1655.5</v>
      </c>
    </row>
    <row r="16">
      <c r="B16" s="17" t="s">
        <v>119</v>
      </c>
      <c r="C16" s="12"/>
      <c r="D16" s="13"/>
      <c r="E16" s="14">
        <f t="shared" si="1"/>
        <v>0</v>
      </c>
      <c r="F16" s="12"/>
      <c r="G16" s="13"/>
      <c r="H16" s="14">
        <f t="shared" si="2"/>
        <v>0</v>
      </c>
      <c r="I16" s="12"/>
      <c r="J16" s="13"/>
      <c r="K16" s="14">
        <f t="shared" si="3"/>
        <v>0</v>
      </c>
      <c r="L16" s="12"/>
      <c r="M16" s="13"/>
      <c r="N16" s="14">
        <f t="shared" si="4"/>
        <v>0</v>
      </c>
      <c r="O16" s="12"/>
      <c r="P16" s="13"/>
      <c r="Q16" s="14">
        <f t="shared" si="5"/>
        <v>0</v>
      </c>
      <c r="R16" s="12"/>
      <c r="S16" s="13">
        <v>-200.0</v>
      </c>
      <c r="T16" s="14">
        <f t="shared" si="6"/>
        <v>-200</v>
      </c>
      <c r="U16" s="12">
        <v>200.0</v>
      </c>
      <c r="V16" s="13"/>
      <c r="W16" s="14">
        <f t="shared" si="7"/>
        <v>0</v>
      </c>
      <c r="X16" s="12"/>
      <c r="Y16" s="13"/>
      <c r="Z16" s="14">
        <f t="shared" si="8"/>
        <v>0</v>
      </c>
      <c r="AA16" s="12"/>
      <c r="AB16" s="13"/>
      <c r="AC16" s="14">
        <f t="shared" si="9"/>
        <v>0</v>
      </c>
      <c r="AD16" s="56"/>
      <c r="AE16" s="57"/>
      <c r="AF16" s="58">
        <f t="shared" si="10"/>
        <v>0</v>
      </c>
      <c r="AG16" s="56"/>
      <c r="AH16" s="57"/>
      <c r="AI16" s="58">
        <f t="shared" si="11"/>
        <v>0</v>
      </c>
      <c r="AJ16" s="56"/>
      <c r="AK16" s="57"/>
      <c r="AL16" s="58">
        <f t="shared" si="12"/>
        <v>0</v>
      </c>
      <c r="AM16" s="56"/>
      <c r="AN16" s="57"/>
      <c r="AO16" s="58">
        <f t="shared" si="13"/>
        <v>0</v>
      </c>
      <c r="AP16" s="56"/>
      <c r="AQ16" s="57"/>
      <c r="AR16" s="58">
        <f t="shared" si="14"/>
        <v>0</v>
      </c>
      <c r="AS16" s="96" t="s">
        <v>120</v>
      </c>
      <c r="AT16" s="97">
        <v>5173.0</v>
      </c>
      <c r="AU16" s="98"/>
      <c r="AV16" s="98"/>
      <c r="AW16" s="98"/>
      <c r="AX16" s="98"/>
      <c r="AY16" s="97">
        <v>5173.0</v>
      </c>
      <c r="BB16" s="96" t="s">
        <v>121</v>
      </c>
      <c r="BC16" s="98"/>
      <c r="BD16" s="97">
        <v>26648.0</v>
      </c>
      <c r="BE16" s="98"/>
      <c r="BF16" s="98"/>
      <c r="BG16" s="98"/>
      <c r="BH16" s="97">
        <v>26648.0</v>
      </c>
      <c r="BK16" s="96"/>
      <c r="BL16" s="98"/>
      <c r="BM16" s="97"/>
      <c r="BN16" s="98"/>
      <c r="BO16" s="98"/>
      <c r="BP16" s="98"/>
      <c r="BQ16" s="97"/>
      <c r="BT16" s="96" t="s">
        <v>107</v>
      </c>
      <c r="BU16" s="103">
        <v>651.51</v>
      </c>
      <c r="BV16" s="103">
        <v>16781.6</v>
      </c>
      <c r="BW16" s="103">
        <v>0.0</v>
      </c>
      <c r="BX16" s="103">
        <v>1292.0</v>
      </c>
      <c r="BY16" s="103">
        <v>0.0</v>
      </c>
      <c r="BZ16" s="103">
        <v>18725.11</v>
      </c>
    </row>
    <row r="17">
      <c r="B17" s="17" t="s">
        <v>122</v>
      </c>
      <c r="C17" s="12"/>
      <c r="D17" s="13"/>
      <c r="E17" s="14">
        <f t="shared" si="1"/>
        <v>0</v>
      </c>
      <c r="F17" s="12"/>
      <c r="G17" s="13"/>
      <c r="H17" s="14">
        <f t="shared" si="2"/>
        <v>0</v>
      </c>
      <c r="I17" s="12"/>
      <c r="J17" s="13"/>
      <c r="K17" s="14">
        <f t="shared" si="3"/>
        <v>0</v>
      </c>
      <c r="L17" s="12"/>
      <c r="M17" s="13"/>
      <c r="N17" s="14">
        <f t="shared" si="4"/>
        <v>0</v>
      </c>
      <c r="O17" s="12"/>
      <c r="P17" s="13"/>
      <c r="Q17" s="14">
        <f t="shared" si="5"/>
        <v>0</v>
      </c>
      <c r="R17" s="12"/>
      <c r="S17" s="13"/>
      <c r="T17" s="14">
        <f t="shared" si="6"/>
        <v>0</v>
      </c>
      <c r="U17" s="12"/>
      <c r="V17" s="13">
        <v>-2500.0</v>
      </c>
      <c r="W17" s="14">
        <f t="shared" si="7"/>
        <v>-2500</v>
      </c>
      <c r="X17" s="12">
        <v>2500.0</v>
      </c>
      <c r="Y17" s="13"/>
      <c r="Z17" s="14">
        <f t="shared" si="8"/>
        <v>0</v>
      </c>
      <c r="AA17" s="12"/>
      <c r="AB17" s="13"/>
      <c r="AC17" s="14">
        <f t="shared" si="9"/>
        <v>0</v>
      </c>
      <c r="AD17" s="56"/>
      <c r="AE17" s="57"/>
      <c r="AF17" s="58">
        <f t="shared" si="10"/>
        <v>0</v>
      </c>
      <c r="AG17" s="56"/>
      <c r="AH17" s="57"/>
      <c r="AI17" s="58">
        <f t="shared" si="11"/>
        <v>0</v>
      </c>
      <c r="AJ17" s="56"/>
      <c r="AK17" s="57"/>
      <c r="AL17" s="58">
        <f t="shared" si="12"/>
        <v>0</v>
      </c>
      <c r="AM17" s="56"/>
      <c r="AN17" s="57"/>
      <c r="AO17" s="58">
        <f t="shared" si="13"/>
        <v>0</v>
      </c>
      <c r="AP17" s="56"/>
      <c r="AQ17" s="57"/>
      <c r="AR17" s="58">
        <f t="shared" si="14"/>
        <v>0</v>
      </c>
      <c r="AS17" s="96" t="s">
        <v>123</v>
      </c>
      <c r="AT17" s="97">
        <v>185.64</v>
      </c>
      <c r="AU17" s="98"/>
      <c r="AV17" s="98"/>
      <c r="AW17" s="98"/>
      <c r="AX17" s="98"/>
      <c r="AY17" s="97">
        <v>185.64</v>
      </c>
      <c r="BB17" s="96" t="s">
        <v>105</v>
      </c>
      <c r="BC17" s="98"/>
      <c r="BD17" s="97">
        <v>3712.66</v>
      </c>
      <c r="BE17" s="98"/>
      <c r="BF17" s="98"/>
      <c r="BG17" s="98"/>
      <c r="BH17" s="97">
        <v>3712.66</v>
      </c>
      <c r="BK17" s="96"/>
      <c r="BL17" s="98"/>
      <c r="BM17" s="97"/>
      <c r="BN17" s="98"/>
      <c r="BO17" s="98"/>
      <c r="BP17" s="98"/>
      <c r="BQ17" s="97"/>
      <c r="BT17" s="96"/>
      <c r="BU17" s="98"/>
      <c r="BV17" s="97"/>
      <c r="BW17" s="98"/>
      <c r="BX17" s="98"/>
      <c r="BY17" s="98"/>
      <c r="BZ17" s="97"/>
    </row>
    <row r="18">
      <c r="B18" s="17" t="s">
        <v>124</v>
      </c>
      <c r="C18" s="12"/>
      <c r="D18" s="13"/>
      <c r="E18" s="14">
        <f t="shared" si="1"/>
        <v>0</v>
      </c>
      <c r="F18" s="12"/>
      <c r="G18" s="13"/>
      <c r="H18" s="14">
        <f t="shared" si="2"/>
        <v>0</v>
      </c>
      <c r="I18" s="12"/>
      <c r="J18" s="13"/>
      <c r="K18" s="14">
        <f t="shared" si="3"/>
        <v>0</v>
      </c>
      <c r="L18" s="12"/>
      <c r="M18" s="13"/>
      <c r="N18" s="14">
        <f t="shared" si="4"/>
        <v>0</v>
      </c>
      <c r="O18" s="12"/>
      <c r="P18" s="13"/>
      <c r="Q18" s="14">
        <f t="shared" si="5"/>
        <v>0</v>
      </c>
      <c r="R18" s="12"/>
      <c r="S18" s="13"/>
      <c r="T18" s="14">
        <f t="shared" si="6"/>
        <v>0</v>
      </c>
      <c r="U18" s="12"/>
      <c r="V18" s="13">
        <v>-150.0</v>
      </c>
      <c r="W18" s="14">
        <f t="shared" si="7"/>
        <v>-150</v>
      </c>
      <c r="X18" s="12">
        <v>150.0</v>
      </c>
      <c r="Y18" s="13"/>
      <c r="Z18" s="14">
        <f t="shared" si="8"/>
        <v>0</v>
      </c>
      <c r="AA18" s="12"/>
      <c r="AB18" s="13"/>
      <c r="AC18" s="14">
        <f t="shared" si="9"/>
        <v>0</v>
      </c>
      <c r="AD18" s="56"/>
      <c r="AE18" s="57"/>
      <c r="AF18" s="58">
        <f t="shared" si="10"/>
        <v>0</v>
      </c>
      <c r="AG18" s="56"/>
      <c r="AH18" s="57"/>
      <c r="AI18" s="58">
        <f t="shared" si="11"/>
        <v>0</v>
      </c>
      <c r="AJ18" s="56"/>
      <c r="AK18" s="57"/>
      <c r="AL18" s="58">
        <f t="shared" si="12"/>
        <v>0</v>
      </c>
      <c r="AM18" s="56"/>
      <c r="AN18" s="57"/>
      <c r="AO18" s="58">
        <f t="shared" si="13"/>
        <v>0</v>
      </c>
      <c r="AP18" s="56"/>
      <c r="AQ18" s="57"/>
      <c r="AR18" s="58">
        <f t="shared" si="14"/>
        <v>0</v>
      </c>
      <c r="AS18" s="96" t="s">
        <v>108</v>
      </c>
      <c r="AT18" s="98"/>
      <c r="AU18" s="97">
        <v>231.0</v>
      </c>
      <c r="AV18" s="98"/>
      <c r="AW18" s="98"/>
      <c r="AX18" s="98"/>
      <c r="AY18" s="97">
        <v>231.0</v>
      </c>
      <c r="BB18" s="96" t="s">
        <v>109</v>
      </c>
      <c r="BC18" s="97">
        <v>48734.37</v>
      </c>
      <c r="BD18" s="98"/>
      <c r="BE18" s="98"/>
      <c r="BF18" s="98"/>
      <c r="BG18" s="98"/>
      <c r="BH18" s="97">
        <v>48734.37</v>
      </c>
      <c r="BK18" s="96"/>
      <c r="BL18" s="97"/>
      <c r="BM18" s="98"/>
      <c r="BN18" s="98"/>
      <c r="BO18" s="98"/>
      <c r="BP18" s="98"/>
      <c r="BQ18" s="97"/>
      <c r="BT18" s="96"/>
      <c r="BU18" s="97"/>
      <c r="BV18" s="98"/>
      <c r="BW18" s="98"/>
      <c r="BX18" s="98"/>
      <c r="BY18" s="98"/>
      <c r="BZ18" s="97"/>
    </row>
    <row r="19">
      <c r="B19" s="17" t="s">
        <v>125</v>
      </c>
      <c r="C19" s="12"/>
      <c r="D19" s="13"/>
      <c r="E19" s="14">
        <f t="shared" si="1"/>
        <v>0</v>
      </c>
      <c r="F19" s="12"/>
      <c r="G19" s="13"/>
      <c r="H19" s="14">
        <f t="shared" si="2"/>
        <v>0</v>
      </c>
      <c r="I19" s="12"/>
      <c r="J19" s="13"/>
      <c r="K19" s="14">
        <f t="shared" si="3"/>
        <v>0</v>
      </c>
      <c r="L19" s="12"/>
      <c r="M19" s="13"/>
      <c r="N19" s="14">
        <f t="shared" si="4"/>
        <v>0</v>
      </c>
      <c r="O19" s="12"/>
      <c r="P19" s="13"/>
      <c r="Q19" s="14">
        <f t="shared" si="5"/>
        <v>0</v>
      </c>
      <c r="R19" s="12"/>
      <c r="S19" s="13"/>
      <c r="T19" s="14">
        <f t="shared" si="6"/>
        <v>0</v>
      </c>
      <c r="U19" s="12"/>
      <c r="V19" s="13"/>
      <c r="W19" s="14">
        <f t="shared" si="7"/>
        <v>0</v>
      </c>
      <c r="X19" s="12"/>
      <c r="Y19" s="13">
        <v>-1200.0</v>
      </c>
      <c r="Z19" s="14">
        <f t="shared" si="8"/>
        <v>-1200</v>
      </c>
      <c r="AA19" s="15"/>
      <c r="AB19" s="13"/>
      <c r="AC19" s="14">
        <f t="shared" si="9"/>
        <v>-1200</v>
      </c>
      <c r="AD19" s="66">
        <v>1200.0</v>
      </c>
      <c r="AE19" s="57"/>
      <c r="AF19" s="58">
        <f t="shared" si="10"/>
        <v>0</v>
      </c>
      <c r="AG19" s="66"/>
      <c r="AH19" s="57"/>
      <c r="AI19" s="58">
        <f t="shared" si="11"/>
        <v>0</v>
      </c>
      <c r="AJ19" s="66"/>
      <c r="AK19" s="89">
        <v>-1800.0</v>
      </c>
      <c r="AL19" s="58">
        <f t="shared" si="12"/>
        <v>-1800</v>
      </c>
      <c r="AM19" s="66">
        <v>1800.0</v>
      </c>
      <c r="AN19" s="89"/>
      <c r="AO19" s="58">
        <f t="shared" si="13"/>
        <v>0</v>
      </c>
      <c r="AP19" s="66"/>
      <c r="AQ19" s="89"/>
      <c r="AR19" s="58">
        <f t="shared" si="14"/>
        <v>0</v>
      </c>
      <c r="AS19" s="96" t="s">
        <v>126</v>
      </c>
      <c r="AT19" s="98"/>
      <c r="AU19" s="97">
        <v>639.6</v>
      </c>
      <c r="AV19" s="98"/>
      <c r="AW19" s="98"/>
      <c r="AX19" s="98"/>
      <c r="AY19" s="97">
        <v>639.6</v>
      </c>
      <c r="BB19" s="96" t="s">
        <v>118</v>
      </c>
      <c r="BC19" s="97">
        <v>497.4</v>
      </c>
      <c r="BD19" s="98"/>
      <c r="BE19" s="98"/>
      <c r="BF19" s="98"/>
      <c r="BG19" s="98"/>
      <c r="BH19" s="97">
        <v>497.4</v>
      </c>
      <c r="BK19" s="96"/>
      <c r="BL19" s="97"/>
      <c r="BM19" s="98"/>
      <c r="BN19" s="98"/>
      <c r="BO19" s="98"/>
      <c r="BP19" s="98"/>
      <c r="BQ19" s="97"/>
      <c r="BT19" s="96"/>
      <c r="BU19" s="97"/>
      <c r="BV19" s="98"/>
      <c r="BW19" s="98"/>
      <c r="BX19" s="98"/>
      <c r="BY19" s="98"/>
      <c r="BZ19" s="97"/>
    </row>
    <row r="20">
      <c r="B20" s="11" t="s">
        <v>90</v>
      </c>
      <c r="C20" s="12"/>
      <c r="D20" s="13"/>
      <c r="E20" s="14">
        <f t="shared" si="1"/>
        <v>0</v>
      </c>
      <c r="F20" s="12"/>
      <c r="G20" s="13"/>
      <c r="H20" s="14">
        <f t="shared" si="2"/>
        <v>0</v>
      </c>
      <c r="I20" s="12"/>
      <c r="J20" s="13"/>
      <c r="K20" s="14">
        <f t="shared" si="3"/>
        <v>0</v>
      </c>
      <c r="L20" s="12"/>
      <c r="M20" s="13"/>
      <c r="N20" s="14">
        <f t="shared" si="4"/>
        <v>0</v>
      </c>
      <c r="O20" s="12"/>
      <c r="P20" s="13"/>
      <c r="Q20" s="14">
        <f t="shared" si="5"/>
        <v>0</v>
      </c>
      <c r="R20" s="12"/>
      <c r="S20" s="13"/>
      <c r="T20" s="14">
        <f t="shared" si="6"/>
        <v>0</v>
      </c>
      <c r="U20" s="12"/>
      <c r="V20" s="13"/>
      <c r="W20" s="14">
        <f t="shared" si="7"/>
        <v>0</v>
      </c>
      <c r="X20" s="12"/>
      <c r="Y20" s="13"/>
      <c r="Z20" s="14">
        <f t="shared" si="8"/>
        <v>0</v>
      </c>
      <c r="AA20" s="12"/>
      <c r="AB20" s="16">
        <v>-455.28</v>
      </c>
      <c r="AC20" s="14">
        <f t="shared" si="9"/>
        <v>-455.28</v>
      </c>
      <c r="AD20" s="66">
        <v>455.28</v>
      </c>
      <c r="AE20" s="89">
        <v>-455.28</v>
      </c>
      <c r="AF20" s="58">
        <f t="shared" si="10"/>
        <v>-455.28</v>
      </c>
      <c r="AG20" s="66">
        <v>455.28</v>
      </c>
      <c r="AH20" s="89">
        <v>-455.27</v>
      </c>
      <c r="AI20" s="58">
        <f t="shared" si="11"/>
        <v>-455.27</v>
      </c>
      <c r="AJ20" s="66">
        <v>455.27</v>
      </c>
      <c r="AK20" s="89">
        <v>-455.27</v>
      </c>
      <c r="AL20" s="58">
        <f t="shared" si="12"/>
        <v>-455.27</v>
      </c>
      <c r="AM20" s="66">
        <v>455.27</v>
      </c>
      <c r="AN20" s="89">
        <v>-455.27</v>
      </c>
      <c r="AO20" s="58">
        <f t="shared" si="13"/>
        <v>-455.27</v>
      </c>
      <c r="AP20" s="66">
        <v>455.27</v>
      </c>
      <c r="AQ20" s="89">
        <v>-455.27</v>
      </c>
      <c r="AR20" s="58">
        <f t="shared" si="14"/>
        <v>-455.27</v>
      </c>
      <c r="AS20" s="96" t="s">
        <v>127</v>
      </c>
      <c r="AT20" s="98"/>
      <c r="AU20" s="97">
        <v>470.76</v>
      </c>
      <c r="AV20" s="98"/>
      <c r="AW20" s="98"/>
      <c r="AX20" s="98"/>
      <c r="AY20" s="97">
        <v>470.76</v>
      </c>
      <c r="BB20" s="96" t="s">
        <v>120</v>
      </c>
      <c r="BC20" s="97">
        <v>5173.0</v>
      </c>
      <c r="BD20" s="98"/>
      <c r="BE20" s="98"/>
      <c r="BF20" s="98"/>
      <c r="BG20" s="98"/>
      <c r="BH20" s="97">
        <v>5173.0</v>
      </c>
      <c r="BK20" s="96"/>
      <c r="BL20" s="97"/>
      <c r="BM20" s="98"/>
      <c r="BN20" s="98"/>
      <c r="BO20" s="98"/>
      <c r="BP20" s="98"/>
      <c r="BQ20" s="97"/>
      <c r="BT20" s="96"/>
      <c r="BU20" s="97"/>
      <c r="BV20" s="98"/>
      <c r="BW20" s="98"/>
      <c r="BX20" s="98"/>
      <c r="BY20" s="98"/>
      <c r="BZ20" s="97"/>
    </row>
    <row r="21" ht="15.75" customHeight="1">
      <c r="B21" s="11" t="s">
        <v>70</v>
      </c>
      <c r="C21" s="12"/>
      <c r="D21" s="13"/>
      <c r="E21" s="14">
        <f t="shared" si="1"/>
        <v>0</v>
      </c>
      <c r="F21" s="12"/>
      <c r="G21" s="13"/>
      <c r="H21" s="14">
        <f t="shared" si="2"/>
        <v>0</v>
      </c>
      <c r="I21" s="12"/>
      <c r="J21" s="13"/>
      <c r="K21" s="14">
        <f t="shared" si="3"/>
        <v>0</v>
      </c>
      <c r="L21" s="12"/>
      <c r="M21" s="13"/>
      <c r="N21" s="14">
        <f t="shared" si="4"/>
        <v>0</v>
      </c>
      <c r="O21" s="12"/>
      <c r="P21" s="13"/>
      <c r="Q21" s="14">
        <f t="shared" si="5"/>
        <v>0</v>
      </c>
      <c r="R21" s="12"/>
      <c r="S21" s="13"/>
      <c r="T21" s="14">
        <f t="shared" si="6"/>
        <v>0</v>
      </c>
      <c r="U21" s="12"/>
      <c r="V21" s="13"/>
      <c r="W21" s="14">
        <f t="shared" si="7"/>
        <v>0</v>
      </c>
      <c r="X21" s="12"/>
      <c r="Y21" s="13"/>
      <c r="Z21" s="14">
        <f t="shared" si="8"/>
        <v>0</v>
      </c>
      <c r="AA21" s="12"/>
      <c r="AB21" s="16">
        <v>-1375.0</v>
      </c>
      <c r="AC21" s="14">
        <f t="shared" si="9"/>
        <v>-1375</v>
      </c>
      <c r="AD21" s="66">
        <v>1375.0</v>
      </c>
      <c r="AE21" s="89"/>
      <c r="AF21" s="58">
        <f t="shared" si="10"/>
        <v>0</v>
      </c>
      <c r="AG21" s="66"/>
      <c r="AH21" s="89">
        <v>-1237.5</v>
      </c>
      <c r="AI21" s="58">
        <f t="shared" si="11"/>
        <v>-1237.5</v>
      </c>
      <c r="AJ21" s="66">
        <v>1237.5</v>
      </c>
      <c r="AK21" s="89"/>
      <c r="AL21" s="58">
        <f t="shared" si="12"/>
        <v>0</v>
      </c>
      <c r="AM21" s="66"/>
      <c r="AN21" s="89"/>
      <c r="AO21" s="58">
        <f t="shared" si="13"/>
        <v>0</v>
      </c>
      <c r="AP21" s="66"/>
      <c r="AQ21" s="89">
        <v>-618.75</v>
      </c>
      <c r="AR21" s="58">
        <f t="shared" si="14"/>
        <v>-618.75</v>
      </c>
      <c r="AS21" s="96" t="s">
        <v>107</v>
      </c>
      <c r="AT21" s="103">
        <v>51730.24</v>
      </c>
      <c r="AU21" s="103">
        <v>9308.28</v>
      </c>
      <c r="AV21" s="103">
        <v>0.0</v>
      </c>
      <c r="AW21" s="103">
        <v>0.0</v>
      </c>
      <c r="AX21" s="103">
        <v>0.0</v>
      </c>
      <c r="AY21" s="103">
        <v>61038.52</v>
      </c>
      <c r="BB21" s="96" t="s">
        <v>108</v>
      </c>
      <c r="BC21" s="97">
        <v>214.5</v>
      </c>
      <c r="BD21" s="97">
        <v>214.5</v>
      </c>
      <c r="BE21" s="97">
        <v>231.0</v>
      </c>
      <c r="BF21" s="98"/>
      <c r="BG21" s="98"/>
      <c r="BH21" s="97">
        <v>660.0</v>
      </c>
      <c r="BK21" s="96"/>
      <c r="BL21" s="97"/>
      <c r="BM21" s="97"/>
      <c r="BN21" s="97"/>
      <c r="BO21" s="98"/>
      <c r="BP21" s="98"/>
      <c r="BQ21" s="97"/>
      <c r="BT21" s="96"/>
      <c r="BU21" s="97"/>
      <c r="BV21" s="97"/>
      <c r="BW21" s="97"/>
      <c r="BX21" s="98"/>
      <c r="BY21" s="98"/>
      <c r="BZ21" s="97"/>
    </row>
    <row r="22" ht="15.75" customHeight="1">
      <c r="B22" s="11" t="s">
        <v>128</v>
      </c>
      <c r="C22" s="12"/>
      <c r="D22" s="13"/>
      <c r="E22" s="14">
        <f t="shared" si="1"/>
        <v>0</v>
      </c>
      <c r="F22" s="12"/>
      <c r="G22" s="13"/>
      <c r="H22" s="14">
        <f t="shared" si="2"/>
        <v>0</v>
      </c>
      <c r="I22" s="12"/>
      <c r="J22" s="13"/>
      <c r="K22" s="14">
        <f t="shared" si="3"/>
        <v>0</v>
      </c>
      <c r="L22" s="12"/>
      <c r="M22" s="13"/>
      <c r="N22" s="14">
        <f t="shared" si="4"/>
        <v>0</v>
      </c>
      <c r="O22" s="12"/>
      <c r="P22" s="13"/>
      <c r="Q22" s="14">
        <f t="shared" si="5"/>
        <v>0</v>
      </c>
      <c r="R22" s="12"/>
      <c r="S22" s="13"/>
      <c r="T22" s="14">
        <f t="shared" si="6"/>
        <v>0</v>
      </c>
      <c r="U22" s="12"/>
      <c r="V22" s="13"/>
      <c r="W22" s="14">
        <f t="shared" si="7"/>
        <v>0</v>
      </c>
      <c r="X22" s="12"/>
      <c r="Y22" s="13"/>
      <c r="Z22" s="14">
        <f t="shared" si="8"/>
        <v>0</v>
      </c>
      <c r="AA22" s="12"/>
      <c r="AB22" s="13"/>
      <c r="AC22" s="14">
        <f t="shared" si="9"/>
        <v>0</v>
      </c>
      <c r="AD22" s="56"/>
      <c r="AE22" s="89">
        <v>-640.0</v>
      </c>
      <c r="AF22" s="58">
        <f t="shared" si="10"/>
        <v>-640</v>
      </c>
      <c r="AG22" s="66">
        <v>640.0</v>
      </c>
      <c r="AH22" s="89">
        <v>-680.0</v>
      </c>
      <c r="AI22" s="58">
        <f t="shared" si="11"/>
        <v>-680</v>
      </c>
      <c r="AJ22" s="66">
        <v>680.0</v>
      </c>
      <c r="AK22" s="89">
        <v>-960.0</v>
      </c>
      <c r="AL22" s="58">
        <f t="shared" si="12"/>
        <v>-960</v>
      </c>
      <c r="AM22" s="66">
        <v>960.0</v>
      </c>
      <c r="AN22" s="89"/>
      <c r="AO22" s="58">
        <f t="shared" si="13"/>
        <v>0</v>
      </c>
      <c r="AP22" s="66"/>
      <c r="AQ22" s="89"/>
      <c r="AR22" s="58">
        <f t="shared" si="14"/>
        <v>0</v>
      </c>
      <c r="AT22" s="90"/>
      <c r="AU22" s="90"/>
      <c r="AV22" s="90"/>
      <c r="AW22" s="90"/>
      <c r="AX22" s="90"/>
      <c r="AY22" s="22" t="s">
        <v>15</v>
      </c>
      <c r="BB22" s="96" t="s">
        <v>107</v>
      </c>
      <c r="BC22" s="103">
        <v>56610.54</v>
      </c>
      <c r="BD22" s="103">
        <v>57700.41</v>
      </c>
      <c r="BE22" s="103">
        <v>8140.52</v>
      </c>
      <c r="BF22" s="103">
        <v>0.0</v>
      </c>
      <c r="BG22" s="103">
        <v>0.0</v>
      </c>
      <c r="BH22" s="103">
        <v>122451.47</v>
      </c>
      <c r="BK22" s="96"/>
      <c r="BL22" s="104"/>
      <c r="BM22" s="104"/>
      <c r="BN22" s="104"/>
      <c r="BO22" s="104"/>
      <c r="BP22" s="104"/>
      <c r="BQ22" s="104"/>
      <c r="BT22" s="96"/>
      <c r="BU22" s="104"/>
      <c r="BV22" s="104"/>
      <c r="BW22" s="104"/>
      <c r="BX22" s="104"/>
      <c r="BY22" s="104"/>
      <c r="BZ22" s="104"/>
    </row>
    <row r="23" ht="15.75" customHeight="1">
      <c r="B23" s="11" t="s">
        <v>129</v>
      </c>
      <c r="C23" s="12"/>
      <c r="D23" s="13"/>
      <c r="E23" s="14">
        <f t="shared" si="1"/>
        <v>0</v>
      </c>
      <c r="F23" s="12"/>
      <c r="G23" s="13"/>
      <c r="H23" s="14">
        <f t="shared" si="2"/>
        <v>0</v>
      </c>
      <c r="I23" s="12"/>
      <c r="J23" s="13"/>
      <c r="K23" s="14">
        <f t="shared" si="3"/>
        <v>0</v>
      </c>
      <c r="L23" s="12"/>
      <c r="M23" s="13"/>
      <c r="N23" s="14">
        <f t="shared" si="4"/>
        <v>0</v>
      </c>
      <c r="O23" s="12"/>
      <c r="P23" s="13"/>
      <c r="Q23" s="14">
        <f t="shared" si="5"/>
        <v>0</v>
      </c>
      <c r="R23" s="12"/>
      <c r="S23" s="13"/>
      <c r="T23" s="14">
        <f t="shared" si="6"/>
        <v>0</v>
      </c>
      <c r="U23" s="12"/>
      <c r="V23" s="13"/>
      <c r="W23" s="14">
        <f t="shared" si="7"/>
        <v>0</v>
      </c>
      <c r="X23" s="12"/>
      <c r="Y23" s="13"/>
      <c r="Z23" s="14">
        <f t="shared" si="8"/>
        <v>0</v>
      </c>
      <c r="AA23" s="12"/>
      <c r="AB23" s="13"/>
      <c r="AC23" s="14">
        <f t="shared" si="9"/>
        <v>0</v>
      </c>
      <c r="AD23" s="56"/>
      <c r="AE23" s="89">
        <v>-718.92</v>
      </c>
      <c r="AF23" s="58">
        <f t="shared" si="10"/>
        <v>-718.92</v>
      </c>
      <c r="AG23" s="66">
        <v>718.92</v>
      </c>
      <c r="AH23" s="89"/>
      <c r="AI23" s="58">
        <f t="shared" si="11"/>
        <v>0</v>
      </c>
      <c r="AJ23" s="66"/>
      <c r="AK23" s="89"/>
      <c r="AL23" s="58">
        <f t="shared" si="12"/>
        <v>0</v>
      </c>
      <c r="AM23" s="66"/>
      <c r="AN23" s="89"/>
      <c r="AO23" s="58">
        <f t="shared" si="13"/>
        <v>0</v>
      </c>
      <c r="AP23" s="66"/>
      <c r="AQ23" s="89"/>
      <c r="AR23" s="58">
        <f t="shared" si="14"/>
        <v>0</v>
      </c>
      <c r="AT23" s="90"/>
      <c r="AU23" s="90"/>
      <c r="AV23" s="90"/>
      <c r="AW23" s="90"/>
      <c r="AX23" s="90"/>
      <c r="AY23" s="90"/>
      <c r="BC23" s="90"/>
      <c r="BD23" s="90"/>
      <c r="BE23" s="90"/>
      <c r="BF23" s="90"/>
      <c r="BG23" s="90"/>
      <c r="BH23" s="90"/>
      <c r="BL23" s="90"/>
      <c r="BM23" s="90"/>
      <c r="BN23" s="90"/>
      <c r="BO23" s="90"/>
      <c r="BP23" s="90"/>
      <c r="BQ23" s="90"/>
      <c r="BU23" s="90"/>
      <c r="BV23" s="90"/>
      <c r="BW23" s="90"/>
      <c r="BX23" s="90"/>
      <c r="BY23" s="90"/>
      <c r="BZ23" s="90"/>
    </row>
    <row r="24" ht="15.75" customHeight="1">
      <c r="B24" s="11" t="s">
        <v>130</v>
      </c>
      <c r="C24" s="12"/>
      <c r="D24" s="13"/>
      <c r="E24" s="14"/>
      <c r="F24" s="12"/>
      <c r="G24" s="13"/>
      <c r="H24" s="14"/>
      <c r="I24" s="12"/>
      <c r="J24" s="13"/>
      <c r="K24" s="14"/>
      <c r="L24" s="12"/>
      <c r="M24" s="13"/>
      <c r="N24" s="14"/>
      <c r="O24" s="12"/>
      <c r="P24" s="13"/>
      <c r="Q24" s="14"/>
      <c r="R24" s="12"/>
      <c r="S24" s="13"/>
      <c r="T24" s="14"/>
      <c r="U24" s="12"/>
      <c r="V24" s="13"/>
      <c r="W24" s="14"/>
      <c r="X24" s="12"/>
      <c r="Y24" s="13"/>
      <c r="Z24" s="14"/>
      <c r="AA24" s="12"/>
      <c r="AB24" s="13"/>
      <c r="AC24" s="14"/>
      <c r="AD24" s="56"/>
      <c r="AE24" s="57"/>
      <c r="AF24" s="58">
        <f t="shared" si="10"/>
        <v>0</v>
      </c>
      <c r="AG24" s="56"/>
      <c r="AH24" s="57"/>
      <c r="AI24" s="58">
        <f t="shared" si="11"/>
        <v>0</v>
      </c>
      <c r="AJ24" s="56"/>
      <c r="AK24" s="89">
        <v>-3500.0</v>
      </c>
      <c r="AL24" s="58">
        <f t="shared" si="12"/>
        <v>-3500</v>
      </c>
      <c r="AM24" s="66">
        <v>3500.0</v>
      </c>
      <c r="AN24" s="89"/>
      <c r="AO24" s="58">
        <f t="shared" si="13"/>
        <v>0</v>
      </c>
      <c r="AP24" s="66"/>
      <c r="AQ24" s="89"/>
      <c r="AR24" s="58">
        <f t="shared" si="14"/>
        <v>0</v>
      </c>
      <c r="AT24" s="90"/>
      <c r="AU24" s="90"/>
      <c r="AV24" s="90"/>
      <c r="AW24" s="90"/>
      <c r="AX24" s="90"/>
      <c r="AY24" s="90"/>
      <c r="BC24" s="90"/>
      <c r="BD24" s="90"/>
      <c r="BE24" s="90"/>
      <c r="BF24" s="90"/>
      <c r="BG24" s="90"/>
      <c r="BH24" s="90"/>
      <c r="BL24" s="90"/>
      <c r="BM24" s="90"/>
      <c r="BN24" s="90"/>
      <c r="BO24" s="90"/>
      <c r="BP24" s="90"/>
      <c r="BQ24" s="90"/>
      <c r="BU24" s="90"/>
      <c r="BV24" s="90"/>
      <c r="BW24" s="90"/>
      <c r="BX24" s="90"/>
      <c r="BY24" s="90"/>
      <c r="BZ24" s="90"/>
    </row>
    <row r="25" ht="15.75" customHeight="1">
      <c r="B25" s="11" t="s">
        <v>131</v>
      </c>
      <c r="C25" s="12"/>
      <c r="D25" s="13"/>
      <c r="E25" s="14"/>
      <c r="F25" s="12"/>
      <c r="G25" s="13"/>
      <c r="H25" s="14"/>
      <c r="I25" s="12"/>
      <c r="J25" s="13"/>
      <c r="K25" s="14"/>
      <c r="L25" s="12"/>
      <c r="M25" s="13"/>
      <c r="N25" s="14"/>
      <c r="O25" s="12"/>
      <c r="P25" s="13"/>
      <c r="Q25" s="14"/>
      <c r="R25" s="12"/>
      <c r="S25" s="13"/>
      <c r="T25" s="14"/>
      <c r="U25" s="12"/>
      <c r="V25" s="13"/>
      <c r="W25" s="14"/>
      <c r="X25" s="12"/>
      <c r="Y25" s="13"/>
      <c r="Z25" s="14"/>
      <c r="AA25" s="12"/>
      <c r="AB25" s="13"/>
      <c r="AC25" s="14"/>
      <c r="AD25" s="56"/>
      <c r="AE25" s="57"/>
      <c r="AF25" s="58">
        <f t="shared" si="10"/>
        <v>0</v>
      </c>
      <c r="AG25" s="56"/>
      <c r="AH25" s="57"/>
      <c r="AI25" s="58">
        <f t="shared" si="11"/>
        <v>0</v>
      </c>
      <c r="AJ25" s="66">
        <v>5623.66</v>
      </c>
      <c r="AK25" s="57"/>
      <c r="AL25" s="58">
        <f t="shared" si="12"/>
        <v>5623.66</v>
      </c>
      <c r="AM25" s="66"/>
      <c r="AN25" s="89">
        <v>-5623.66</v>
      </c>
      <c r="AO25" s="58">
        <f t="shared" si="13"/>
        <v>0</v>
      </c>
      <c r="AP25" s="66"/>
      <c r="AQ25" s="89"/>
      <c r="AR25" s="58">
        <f t="shared" si="14"/>
        <v>0</v>
      </c>
      <c r="AT25" s="90"/>
      <c r="AU25" s="90"/>
      <c r="AV25" s="90"/>
      <c r="AW25" s="90"/>
      <c r="AX25" s="90"/>
      <c r="AY25" s="90"/>
      <c r="BC25" s="90"/>
      <c r="BD25" s="90"/>
      <c r="BE25" s="90"/>
      <c r="BF25" s="90"/>
      <c r="BG25" s="90"/>
      <c r="BH25" s="90"/>
      <c r="BL25" s="90"/>
      <c r="BM25" s="90"/>
      <c r="BN25" s="90"/>
      <c r="BO25" s="90"/>
      <c r="BP25" s="90"/>
      <c r="BQ25" s="90"/>
      <c r="BU25" s="90"/>
      <c r="BV25" s="90"/>
      <c r="BW25" s="90"/>
      <c r="BX25" s="90"/>
      <c r="BY25" s="90"/>
      <c r="BZ25" s="90"/>
    </row>
    <row r="26" ht="15.75" customHeight="1">
      <c r="B26" s="11" t="s">
        <v>132</v>
      </c>
      <c r="C26" s="12"/>
      <c r="D26" s="13"/>
      <c r="E26" s="14"/>
      <c r="F26" s="12"/>
      <c r="G26" s="13"/>
      <c r="H26" s="14"/>
      <c r="I26" s="12"/>
      <c r="J26" s="13"/>
      <c r="K26" s="14"/>
      <c r="L26" s="12"/>
      <c r="M26" s="13"/>
      <c r="N26" s="14"/>
      <c r="O26" s="12"/>
      <c r="P26" s="13"/>
      <c r="Q26" s="14"/>
      <c r="R26" s="12"/>
      <c r="S26" s="13"/>
      <c r="T26" s="14"/>
      <c r="U26" s="12"/>
      <c r="V26" s="13"/>
      <c r="W26" s="14"/>
      <c r="X26" s="12"/>
      <c r="Y26" s="13"/>
      <c r="Z26" s="14"/>
      <c r="AA26" s="12"/>
      <c r="AB26" s="13"/>
      <c r="AC26" s="14"/>
      <c r="AD26" s="56"/>
      <c r="AE26" s="57"/>
      <c r="AF26" s="58">
        <f t="shared" si="10"/>
        <v>0</v>
      </c>
      <c r="AG26" s="56"/>
      <c r="AH26" s="57"/>
      <c r="AI26" s="58">
        <f t="shared" si="11"/>
        <v>0</v>
      </c>
      <c r="AJ26" s="56"/>
      <c r="AK26" s="57"/>
      <c r="AL26" s="58">
        <f t="shared" si="12"/>
        <v>0</v>
      </c>
      <c r="AM26" s="56"/>
      <c r="AN26" s="89">
        <v>-936.51</v>
      </c>
      <c r="AO26" s="58">
        <f t="shared" si="13"/>
        <v>-936.51</v>
      </c>
      <c r="AP26" s="66">
        <v>936.51</v>
      </c>
      <c r="AQ26" s="89"/>
      <c r="AR26" s="58">
        <f t="shared" si="14"/>
        <v>0</v>
      </c>
      <c r="AT26" s="90"/>
      <c r="AU26" s="90"/>
      <c r="AV26" s="90"/>
      <c r="AW26" s="90"/>
      <c r="AX26" s="90"/>
      <c r="AY26" s="90"/>
      <c r="BC26" s="90"/>
      <c r="BD26" s="90"/>
      <c r="BE26" s="90"/>
      <c r="BF26" s="90"/>
      <c r="BG26" s="90"/>
      <c r="BH26" s="90"/>
      <c r="BL26" s="90"/>
      <c r="BM26" s="90"/>
      <c r="BN26" s="90"/>
      <c r="BO26" s="90"/>
      <c r="BP26" s="90"/>
      <c r="BQ26" s="90"/>
      <c r="BU26" s="90"/>
      <c r="BV26" s="90"/>
      <c r="BW26" s="90"/>
      <c r="BX26" s="90"/>
      <c r="BY26" s="90"/>
      <c r="BZ26" s="90"/>
    </row>
    <row r="27" ht="15.75" customHeight="1">
      <c r="B27" s="11" t="s">
        <v>72</v>
      </c>
      <c r="C27" s="12"/>
      <c r="D27" s="13"/>
      <c r="E27" s="14"/>
      <c r="F27" s="12"/>
      <c r="G27" s="13"/>
      <c r="H27" s="14"/>
      <c r="I27" s="12"/>
      <c r="J27" s="13"/>
      <c r="K27" s="14"/>
      <c r="L27" s="12"/>
      <c r="M27" s="13"/>
      <c r="N27" s="14"/>
      <c r="O27" s="12"/>
      <c r="P27" s="13"/>
      <c r="Q27" s="14"/>
      <c r="R27" s="12"/>
      <c r="S27" s="13"/>
      <c r="T27" s="14"/>
      <c r="U27" s="12"/>
      <c r="V27" s="13"/>
      <c r="W27" s="14"/>
      <c r="X27" s="12"/>
      <c r="Y27" s="13"/>
      <c r="Z27" s="14"/>
      <c r="AA27" s="12"/>
      <c r="AB27" s="13"/>
      <c r="AC27" s="14"/>
      <c r="AD27" s="56"/>
      <c r="AE27" s="57"/>
      <c r="AF27" s="58">
        <f t="shared" si="10"/>
        <v>0</v>
      </c>
      <c r="AG27" s="56"/>
      <c r="AH27" s="57"/>
      <c r="AI27" s="58">
        <f t="shared" si="11"/>
        <v>0</v>
      </c>
      <c r="AJ27" s="56"/>
      <c r="AK27" s="57"/>
      <c r="AL27" s="58">
        <f t="shared" si="12"/>
        <v>0</v>
      </c>
      <c r="AM27" s="56"/>
      <c r="AN27" s="89">
        <v>-41003.89</v>
      </c>
      <c r="AO27" s="58">
        <f t="shared" si="13"/>
        <v>-41003.89</v>
      </c>
      <c r="AP27" s="66">
        <v>41003.89</v>
      </c>
      <c r="AQ27" s="89"/>
      <c r="AR27" s="58">
        <f t="shared" si="14"/>
        <v>0</v>
      </c>
      <c r="AT27" s="90"/>
      <c r="AU27" s="90"/>
      <c r="AV27" s="90"/>
      <c r="AW27" s="90"/>
      <c r="AX27" s="90"/>
      <c r="AY27" s="90"/>
      <c r="BC27" s="90"/>
      <c r="BD27" s="90"/>
      <c r="BE27" s="90"/>
      <c r="BF27" s="90"/>
      <c r="BG27" s="90"/>
      <c r="BH27" s="90"/>
      <c r="BL27" s="90"/>
      <c r="BM27" s="90"/>
      <c r="BN27" s="90"/>
      <c r="BO27" s="90"/>
      <c r="BP27" s="90"/>
      <c r="BQ27" s="90"/>
      <c r="BU27" s="90"/>
      <c r="BV27" s="90"/>
      <c r="BW27" s="90"/>
      <c r="BX27" s="90"/>
      <c r="BY27" s="90"/>
      <c r="BZ27" s="90"/>
    </row>
    <row r="28" ht="15.75" customHeight="1">
      <c r="B28" s="11" t="s">
        <v>110</v>
      </c>
      <c r="C28" s="12"/>
      <c r="D28" s="13"/>
      <c r="E28" s="14"/>
      <c r="F28" s="12"/>
      <c r="G28" s="13"/>
      <c r="H28" s="14"/>
      <c r="I28" s="12"/>
      <c r="J28" s="13"/>
      <c r="K28" s="14"/>
      <c r="L28" s="12"/>
      <c r="M28" s="13"/>
      <c r="N28" s="14"/>
      <c r="O28" s="12"/>
      <c r="P28" s="13"/>
      <c r="Q28" s="14"/>
      <c r="R28" s="12"/>
      <c r="S28" s="13"/>
      <c r="T28" s="14"/>
      <c r="U28" s="12"/>
      <c r="V28" s="13"/>
      <c r="W28" s="14"/>
      <c r="X28" s="12"/>
      <c r="Y28" s="13"/>
      <c r="Z28" s="14"/>
      <c r="AA28" s="12"/>
      <c r="AB28" s="13"/>
      <c r="AC28" s="14"/>
      <c r="AD28" s="56"/>
      <c r="AE28" s="57"/>
      <c r="AF28" s="58">
        <f t="shared" si="10"/>
        <v>0</v>
      </c>
      <c r="AG28" s="56"/>
      <c r="AH28" s="57"/>
      <c r="AI28" s="58">
        <f t="shared" si="11"/>
        <v>0</v>
      </c>
      <c r="AJ28" s="56"/>
      <c r="AK28" s="57"/>
      <c r="AL28" s="58">
        <f t="shared" si="12"/>
        <v>0</v>
      </c>
      <c r="AM28" s="66">
        <v>300.0</v>
      </c>
      <c r="AN28" s="57"/>
      <c r="AO28" s="58">
        <f t="shared" si="13"/>
        <v>300</v>
      </c>
      <c r="AP28" s="66"/>
      <c r="AQ28" s="89">
        <v>-300.0</v>
      </c>
      <c r="AR28" s="58">
        <f t="shared" si="14"/>
        <v>0</v>
      </c>
      <c r="AT28" s="90"/>
      <c r="AU28" s="90"/>
      <c r="AV28" s="90"/>
      <c r="AW28" s="90"/>
      <c r="AX28" s="90"/>
      <c r="AY28" s="90"/>
      <c r="BC28" s="90"/>
      <c r="BD28" s="90"/>
      <c r="BE28" s="90"/>
      <c r="BF28" s="90"/>
      <c r="BG28" s="90"/>
      <c r="BH28" s="90"/>
      <c r="BL28" s="90"/>
      <c r="BM28" s="90"/>
      <c r="BN28" s="90"/>
      <c r="BO28" s="90"/>
      <c r="BP28" s="90"/>
      <c r="BQ28" s="90"/>
      <c r="BU28" s="90"/>
      <c r="BV28" s="90"/>
      <c r="BW28" s="90"/>
      <c r="BX28" s="90"/>
      <c r="BY28" s="90"/>
      <c r="BZ28" s="90"/>
    </row>
    <row r="29" ht="15.75" customHeight="1">
      <c r="B29" s="11" t="s">
        <v>98</v>
      </c>
      <c r="C29" s="12"/>
      <c r="D29" s="13"/>
      <c r="E29" s="14"/>
      <c r="F29" s="12"/>
      <c r="G29" s="13"/>
      <c r="H29" s="14"/>
      <c r="I29" s="12"/>
      <c r="J29" s="13"/>
      <c r="K29" s="14"/>
      <c r="L29" s="12"/>
      <c r="M29" s="13"/>
      <c r="N29" s="14"/>
      <c r="O29" s="12"/>
      <c r="P29" s="13"/>
      <c r="Q29" s="14"/>
      <c r="R29" s="12"/>
      <c r="S29" s="13"/>
      <c r="T29" s="14"/>
      <c r="U29" s="12"/>
      <c r="V29" s="13"/>
      <c r="W29" s="14"/>
      <c r="X29" s="12"/>
      <c r="Y29" s="13"/>
      <c r="Z29" s="14"/>
      <c r="AA29" s="12"/>
      <c r="AB29" s="13"/>
      <c r="AC29" s="14"/>
      <c r="AD29" s="56"/>
      <c r="AE29" s="57"/>
      <c r="AF29" s="58">
        <f t="shared" si="10"/>
        <v>0</v>
      </c>
      <c r="AG29" s="56"/>
      <c r="AH29" s="57"/>
      <c r="AI29" s="58">
        <f t="shared" si="11"/>
        <v>0</v>
      </c>
      <c r="AJ29" s="56"/>
      <c r="AK29" s="57"/>
      <c r="AL29" s="58">
        <f t="shared" si="12"/>
        <v>0</v>
      </c>
      <c r="AM29" s="56"/>
      <c r="AN29" s="89">
        <v>-953.45</v>
      </c>
      <c r="AO29" s="58">
        <f t="shared" si="13"/>
        <v>-953.45</v>
      </c>
      <c r="AP29" s="66">
        <v>953.45</v>
      </c>
      <c r="AQ29" s="89">
        <v>-3281.43</v>
      </c>
      <c r="AR29" s="58">
        <f t="shared" si="14"/>
        <v>-3281.43</v>
      </c>
      <c r="AT29" s="90"/>
      <c r="AU29" s="90"/>
      <c r="AV29" s="90"/>
      <c r="AW29" s="90"/>
      <c r="AX29" s="90"/>
      <c r="AY29" s="90"/>
      <c r="BC29" s="90"/>
      <c r="BD29" s="90"/>
      <c r="BE29" s="90"/>
      <c r="BF29" s="90"/>
      <c r="BG29" s="90"/>
      <c r="BH29" s="90"/>
      <c r="BL29" s="90"/>
      <c r="BM29" s="90"/>
      <c r="BN29" s="90"/>
      <c r="BO29" s="90"/>
      <c r="BP29" s="90"/>
      <c r="BQ29" s="90"/>
      <c r="BU29" s="90"/>
      <c r="BV29" s="90"/>
      <c r="BW29" s="90"/>
      <c r="BX29" s="90"/>
      <c r="BY29" s="90"/>
      <c r="BZ29" s="90"/>
    </row>
    <row r="30" ht="15.75" customHeight="1">
      <c r="B30" s="11" t="s">
        <v>123</v>
      </c>
      <c r="C30" s="12"/>
      <c r="D30" s="13"/>
      <c r="E30" s="14"/>
      <c r="F30" s="12"/>
      <c r="G30" s="13"/>
      <c r="H30" s="14"/>
      <c r="I30" s="12"/>
      <c r="J30" s="13"/>
      <c r="K30" s="14"/>
      <c r="L30" s="12"/>
      <c r="M30" s="13"/>
      <c r="N30" s="14"/>
      <c r="O30" s="12"/>
      <c r="P30" s="13"/>
      <c r="Q30" s="14"/>
      <c r="R30" s="12"/>
      <c r="S30" s="13"/>
      <c r="T30" s="14"/>
      <c r="U30" s="12"/>
      <c r="V30" s="13"/>
      <c r="W30" s="14"/>
      <c r="X30" s="12"/>
      <c r="Y30" s="13"/>
      <c r="Z30" s="14"/>
      <c r="AA30" s="12"/>
      <c r="AB30" s="13"/>
      <c r="AC30" s="14"/>
      <c r="AD30" s="56"/>
      <c r="AE30" s="57"/>
      <c r="AF30" s="58">
        <f t="shared" si="10"/>
        <v>0</v>
      </c>
      <c r="AG30" s="56"/>
      <c r="AH30" s="57"/>
      <c r="AI30" s="58">
        <f t="shared" si="11"/>
        <v>0</v>
      </c>
      <c r="AJ30" s="56"/>
      <c r="AK30" s="57"/>
      <c r="AL30" s="58">
        <f t="shared" si="12"/>
        <v>0</v>
      </c>
      <c r="AM30" s="56"/>
      <c r="AN30" s="89">
        <v>-19.38</v>
      </c>
      <c r="AO30" s="58">
        <f t="shared" si="13"/>
        <v>-19.38</v>
      </c>
      <c r="AP30" s="66">
        <v>19.38</v>
      </c>
      <c r="AQ30" s="89">
        <v>-185.64</v>
      </c>
      <c r="AR30" s="58">
        <f t="shared" si="14"/>
        <v>-185.64</v>
      </c>
      <c r="AT30" s="90"/>
      <c r="AU30" s="90"/>
      <c r="AV30" s="90"/>
      <c r="AW30" s="90"/>
      <c r="AX30" s="90"/>
      <c r="AY30" s="90"/>
      <c r="BC30" s="90"/>
      <c r="BD30" s="90"/>
      <c r="BE30" s="90"/>
      <c r="BF30" s="90"/>
      <c r="BG30" s="90"/>
      <c r="BH30" s="90"/>
      <c r="BL30" s="90"/>
      <c r="BM30" s="90"/>
      <c r="BN30" s="90"/>
      <c r="BO30" s="90"/>
      <c r="BP30" s="90"/>
      <c r="BQ30" s="90"/>
      <c r="BU30" s="90"/>
      <c r="BV30" s="90"/>
      <c r="BW30" s="90"/>
      <c r="BX30" s="90"/>
      <c r="BY30" s="90"/>
      <c r="BZ30" s="90"/>
    </row>
    <row r="31" ht="15.75" customHeight="1">
      <c r="B31" s="11" t="s">
        <v>126</v>
      </c>
      <c r="C31" s="12"/>
      <c r="D31" s="13"/>
      <c r="E31" s="14"/>
      <c r="F31" s="12"/>
      <c r="G31" s="13"/>
      <c r="H31" s="14"/>
      <c r="I31" s="12"/>
      <c r="J31" s="13"/>
      <c r="K31" s="14"/>
      <c r="L31" s="12"/>
      <c r="M31" s="13"/>
      <c r="N31" s="14"/>
      <c r="O31" s="12"/>
      <c r="P31" s="13"/>
      <c r="Q31" s="14"/>
      <c r="R31" s="12"/>
      <c r="S31" s="13"/>
      <c r="T31" s="14"/>
      <c r="U31" s="12"/>
      <c r="V31" s="13"/>
      <c r="W31" s="14"/>
      <c r="X31" s="12"/>
      <c r="Y31" s="13"/>
      <c r="Z31" s="14"/>
      <c r="AA31" s="12"/>
      <c r="AB31" s="13"/>
      <c r="AC31" s="14"/>
      <c r="AD31" s="56"/>
      <c r="AE31" s="57"/>
      <c r="AF31" s="58">
        <f t="shared" si="10"/>
        <v>0</v>
      </c>
      <c r="AG31" s="56"/>
      <c r="AH31" s="57"/>
      <c r="AI31" s="58">
        <f t="shared" si="11"/>
        <v>0</v>
      </c>
      <c r="AJ31" s="56"/>
      <c r="AK31" s="57"/>
      <c r="AL31" s="58">
        <f t="shared" si="12"/>
        <v>0</v>
      </c>
      <c r="AM31" s="56"/>
      <c r="AN31" s="89">
        <v>-1039.6</v>
      </c>
      <c r="AO31" s="58">
        <f t="shared" si="13"/>
        <v>-1039.6</v>
      </c>
      <c r="AP31" s="66">
        <v>1039.6</v>
      </c>
      <c r="AQ31" s="89"/>
      <c r="AR31" s="58">
        <f t="shared" si="14"/>
        <v>0</v>
      </c>
      <c r="AT31" s="90"/>
      <c r="AU31" s="90"/>
      <c r="AV31" s="90"/>
      <c r="AW31" s="90"/>
      <c r="AX31" s="90"/>
      <c r="AY31" s="90"/>
      <c r="BC31" s="90"/>
      <c r="BD31" s="90"/>
      <c r="BE31" s="90"/>
      <c r="BF31" s="90"/>
      <c r="BG31" s="90"/>
      <c r="BH31" s="90"/>
      <c r="BL31" s="90"/>
      <c r="BM31" s="90"/>
      <c r="BN31" s="90"/>
      <c r="BO31" s="90"/>
      <c r="BP31" s="90"/>
      <c r="BQ31" s="90"/>
      <c r="BU31" s="90"/>
      <c r="BV31" s="90"/>
      <c r="BW31" s="90"/>
      <c r="BX31" s="90"/>
      <c r="BY31" s="90"/>
      <c r="BZ31" s="90"/>
    </row>
    <row r="32" ht="15.75" customHeight="1">
      <c r="B32" s="11" t="s">
        <v>116</v>
      </c>
      <c r="C32" s="12"/>
      <c r="D32" s="13"/>
      <c r="E32" s="14"/>
      <c r="F32" s="12"/>
      <c r="G32" s="13"/>
      <c r="H32" s="14"/>
      <c r="I32" s="12"/>
      <c r="J32" s="13"/>
      <c r="K32" s="14"/>
      <c r="L32" s="12"/>
      <c r="M32" s="13"/>
      <c r="N32" s="14"/>
      <c r="O32" s="12"/>
      <c r="P32" s="13"/>
      <c r="Q32" s="14"/>
      <c r="R32" s="12"/>
      <c r="S32" s="13"/>
      <c r="T32" s="14"/>
      <c r="U32" s="12"/>
      <c r="V32" s="13"/>
      <c r="W32" s="14"/>
      <c r="X32" s="12"/>
      <c r="Y32" s="13"/>
      <c r="Z32" s="14"/>
      <c r="AA32" s="12"/>
      <c r="AB32" s="13"/>
      <c r="AC32" s="14"/>
      <c r="AD32" s="56"/>
      <c r="AE32" s="57"/>
      <c r="AF32" s="58">
        <f t="shared" si="10"/>
        <v>0</v>
      </c>
      <c r="AG32" s="56"/>
      <c r="AH32" s="57"/>
      <c r="AI32" s="58">
        <f t="shared" si="11"/>
        <v>0</v>
      </c>
      <c r="AJ32" s="56"/>
      <c r="AK32" s="57"/>
      <c r="AL32" s="58">
        <f t="shared" si="12"/>
        <v>0</v>
      </c>
      <c r="AM32" s="56"/>
      <c r="AN32" s="89">
        <v>-1501.45</v>
      </c>
      <c r="AO32" s="58">
        <f t="shared" si="13"/>
        <v>-1501.45</v>
      </c>
      <c r="AP32" s="66">
        <v>1501.45</v>
      </c>
      <c r="AQ32" s="89"/>
      <c r="AR32" s="58">
        <f t="shared" si="14"/>
        <v>0</v>
      </c>
      <c r="AT32" s="90"/>
      <c r="AU32" s="90"/>
      <c r="AV32" s="90"/>
      <c r="AW32" s="90"/>
      <c r="AX32" s="90"/>
      <c r="AY32" s="90"/>
      <c r="BC32" s="90"/>
      <c r="BD32" s="90"/>
      <c r="BE32" s="90"/>
      <c r="BF32" s="90"/>
      <c r="BG32" s="90"/>
      <c r="BH32" s="90"/>
      <c r="BL32" s="90"/>
      <c r="BM32" s="90"/>
      <c r="BN32" s="90"/>
      <c r="BO32" s="90"/>
      <c r="BP32" s="90"/>
      <c r="BQ32" s="90"/>
      <c r="BU32" s="90"/>
      <c r="BV32" s="90"/>
      <c r="BW32" s="90"/>
      <c r="BX32" s="90"/>
      <c r="BY32" s="90"/>
      <c r="BZ32" s="90"/>
    </row>
    <row r="33" ht="15.75" customHeight="1">
      <c r="B33" s="11" t="s">
        <v>93</v>
      </c>
      <c r="C33" s="12"/>
      <c r="D33" s="13"/>
      <c r="E33" s="14"/>
      <c r="F33" s="12"/>
      <c r="G33" s="13"/>
      <c r="H33" s="14"/>
      <c r="I33" s="12"/>
      <c r="J33" s="13"/>
      <c r="K33" s="14"/>
      <c r="L33" s="12"/>
      <c r="M33" s="13"/>
      <c r="N33" s="14"/>
      <c r="O33" s="12"/>
      <c r="P33" s="13"/>
      <c r="Q33" s="14"/>
      <c r="R33" s="12"/>
      <c r="S33" s="13"/>
      <c r="T33" s="14"/>
      <c r="U33" s="12"/>
      <c r="V33" s="13"/>
      <c r="W33" s="14"/>
      <c r="X33" s="12"/>
      <c r="Y33" s="13"/>
      <c r="Z33" s="14"/>
      <c r="AA33" s="12"/>
      <c r="AB33" s="13"/>
      <c r="AC33" s="14"/>
      <c r="AD33" s="56"/>
      <c r="AE33" s="57"/>
      <c r="AF33" s="58"/>
      <c r="AG33" s="56"/>
      <c r="AH33" s="57"/>
      <c r="AI33" s="58"/>
      <c r="AJ33" s="56"/>
      <c r="AK33" s="57"/>
      <c r="AL33" s="58">
        <f t="shared" si="12"/>
        <v>0</v>
      </c>
      <c r="AM33" s="56"/>
      <c r="AN33" s="89"/>
      <c r="AO33" s="58">
        <f t="shared" si="13"/>
        <v>0</v>
      </c>
      <c r="AP33" s="66"/>
      <c r="AQ33" s="89">
        <v>-243.17</v>
      </c>
      <c r="AR33" s="58">
        <f t="shared" si="14"/>
        <v>-243.17</v>
      </c>
      <c r="AT33" s="90"/>
      <c r="AU33" s="90"/>
      <c r="AV33" s="90"/>
      <c r="AW33" s="90"/>
      <c r="AX33" s="90"/>
      <c r="AY33" s="90"/>
      <c r="BC33" s="90"/>
      <c r="BD33" s="90"/>
      <c r="BE33" s="90"/>
      <c r="BF33" s="90"/>
      <c r="BG33" s="90"/>
      <c r="BH33" s="90"/>
      <c r="BL33" s="90"/>
      <c r="BM33" s="90"/>
      <c r="BN33" s="90"/>
      <c r="BO33" s="90"/>
      <c r="BP33" s="90"/>
      <c r="BQ33" s="90"/>
      <c r="BU33" s="90"/>
      <c r="BV33" s="90"/>
      <c r="BW33" s="90"/>
      <c r="BX33" s="90"/>
      <c r="BY33" s="90"/>
      <c r="BZ33" s="90"/>
    </row>
    <row r="34" ht="15.75" customHeight="1">
      <c r="B34" s="11" t="s">
        <v>115</v>
      </c>
      <c r="C34" s="12"/>
      <c r="D34" s="13"/>
      <c r="E34" s="14"/>
      <c r="F34" s="12"/>
      <c r="G34" s="13"/>
      <c r="H34" s="14"/>
      <c r="I34" s="12"/>
      <c r="J34" s="13"/>
      <c r="K34" s="14"/>
      <c r="L34" s="12"/>
      <c r="M34" s="13"/>
      <c r="N34" s="14"/>
      <c r="O34" s="12"/>
      <c r="P34" s="13"/>
      <c r="Q34" s="14"/>
      <c r="R34" s="12"/>
      <c r="S34" s="13"/>
      <c r="T34" s="14"/>
      <c r="U34" s="12"/>
      <c r="V34" s="13"/>
      <c r="W34" s="14"/>
      <c r="X34" s="12"/>
      <c r="Y34" s="13"/>
      <c r="Z34" s="14"/>
      <c r="AA34" s="12"/>
      <c r="AB34" s="13"/>
      <c r="AC34" s="14"/>
      <c r="AD34" s="56"/>
      <c r="AE34" s="57"/>
      <c r="AF34" s="58"/>
      <c r="AG34" s="56"/>
      <c r="AH34" s="57"/>
      <c r="AI34" s="58"/>
      <c r="AJ34" s="56"/>
      <c r="AK34" s="57"/>
      <c r="AL34" s="58">
        <f t="shared" si="12"/>
        <v>0</v>
      </c>
      <c r="AM34" s="56"/>
      <c r="AN34" s="89"/>
      <c r="AO34" s="58">
        <f t="shared" si="13"/>
        <v>0</v>
      </c>
      <c r="AP34" s="66"/>
      <c r="AQ34" s="89">
        <v>-49.0</v>
      </c>
      <c r="AR34" s="58">
        <f t="shared" si="14"/>
        <v>-49</v>
      </c>
      <c r="AT34" s="90"/>
      <c r="AU34" s="90"/>
      <c r="AV34" s="90"/>
      <c r="AW34" s="90"/>
      <c r="AX34" s="90"/>
      <c r="AY34" s="90"/>
      <c r="BC34" s="90"/>
      <c r="BD34" s="90"/>
      <c r="BE34" s="90"/>
      <c r="BF34" s="90"/>
      <c r="BG34" s="90"/>
      <c r="BH34" s="90"/>
      <c r="BL34" s="90"/>
      <c r="BM34" s="90"/>
      <c r="BN34" s="90"/>
      <c r="BO34" s="90"/>
      <c r="BP34" s="90"/>
      <c r="BQ34" s="90"/>
      <c r="BU34" s="90"/>
      <c r="BV34" s="90"/>
      <c r="BW34" s="90"/>
      <c r="BX34" s="90"/>
      <c r="BY34" s="90"/>
      <c r="BZ34" s="90"/>
    </row>
    <row r="35" ht="15.75" customHeight="1">
      <c r="B35" s="11" t="s">
        <v>133</v>
      </c>
      <c r="C35" s="12"/>
      <c r="D35" s="13"/>
      <c r="E35" s="14"/>
      <c r="F35" s="12"/>
      <c r="G35" s="13"/>
      <c r="H35" s="14"/>
      <c r="I35" s="12"/>
      <c r="J35" s="13"/>
      <c r="K35" s="14"/>
      <c r="L35" s="12"/>
      <c r="M35" s="13"/>
      <c r="N35" s="14"/>
      <c r="O35" s="12"/>
      <c r="P35" s="13"/>
      <c r="Q35" s="14"/>
      <c r="R35" s="12"/>
      <c r="S35" s="13"/>
      <c r="T35" s="14"/>
      <c r="U35" s="12"/>
      <c r="V35" s="13"/>
      <c r="W35" s="14"/>
      <c r="X35" s="12"/>
      <c r="Y35" s="13"/>
      <c r="Z35" s="14"/>
      <c r="AA35" s="12"/>
      <c r="AB35" s="13"/>
      <c r="AC35" s="14"/>
      <c r="AD35" s="56"/>
      <c r="AE35" s="57"/>
      <c r="AF35" s="58"/>
      <c r="AG35" s="56"/>
      <c r="AH35" s="57"/>
      <c r="AI35" s="58"/>
      <c r="AJ35" s="56"/>
      <c r="AK35" s="57"/>
      <c r="AL35" s="58">
        <f t="shared" si="12"/>
        <v>0</v>
      </c>
      <c r="AM35" s="56"/>
      <c r="AN35" s="89"/>
      <c r="AO35" s="58">
        <f t="shared" si="13"/>
        <v>0</v>
      </c>
      <c r="AP35" s="66"/>
      <c r="AQ35" s="89">
        <v>-231.0</v>
      </c>
      <c r="AR35" s="58">
        <f t="shared" si="14"/>
        <v>-231</v>
      </c>
      <c r="AT35" s="90"/>
      <c r="AU35" s="90"/>
      <c r="AV35" s="90"/>
      <c r="AW35" s="90"/>
      <c r="AX35" s="90"/>
      <c r="AY35" s="90"/>
      <c r="BC35" s="90"/>
      <c r="BD35" s="90"/>
      <c r="BE35" s="90"/>
      <c r="BF35" s="90"/>
      <c r="BG35" s="90"/>
      <c r="BH35" s="90"/>
      <c r="BL35" s="90"/>
      <c r="BM35" s="90"/>
      <c r="BN35" s="90"/>
      <c r="BO35" s="90"/>
      <c r="BP35" s="90"/>
      <c r="BQ35" s="90"/>
      <c r="BU35" s="90"/>
      <c r="BV35" s="90"/>
      <c r="BW35" s="90"/>
      <c r="BX35" s="90"/>
      <c r="BY35" s="90"/>
      <c r="BZ35" s="90"/>
    </row>
    <row r="36" ht="15.75" customHeight="1">
      <c r="B36" s="11" t="s">
        <v>134</v>
      </c>
      <c r="C36" s="12"/>
      <c r="D36" s="13"/>
      <c r="E36" s="14"/>
      <c r="F36" s="12"/>
      <c r="G36" s="13"/>
      <c r="H36" s="14"/>
      <c r="I36" s="12"/>
      <c r="J36" s="13"/>
      <c r="K36" s="14"/>
      <c r="L36" s="12"/>
      <c r="M36" s="13"/>
      <c r="N36" s="14"/>
      <c r="O36" s="12"/>
      <c r="P36" s="13"/>
      <c r="Q36" s="14"/>
      <c r="R36" s="12"/>
      <c r="S36" s="13"/>
      <c r="T36" s="14"/>
      <c r="U36" s="12"/>
      <c r="V36" s="13"/>
      <c r="W36" s="14"/>
      <c r="X36" s="12"/>
      <c r="Y36" s="13"/>
      <c r="Z36" s="14"/>
      <c r="AA36" s="12"/>
      <c r="AB36" s="13"/>
      <c r="AC36" s="14"/>
      <c r="AD36" s="56"/>
      <c r="AE36" s="57"/>
      <c r="AF36" s="58"/>
      <c r="AG36" s="56"/>
      <c r="AH36" s="57"/>
      <c r="AI36" s="58"/>
      <c r="AJ36" s="56"/>
      <c r="AK36" s="57"/>
      <c r="AL36" s="58">
        <f t="shared" si="12"/>
        <v>0</v>
      </c>
      <c r="AM36" s="56"/>
      <c r="AN36" s="89"/>
      <c r="AO36" s="58">
        <f t="shared" si="13"/>
        <v>0</v>
      </c>
      <c r="AP36" s="66"/>
      <c r="AQ36" s="89">
        <v>-470.76</v>
      </c>
      <c r="AR36" s="58">
        <f t="shared" si="14"/>
        <v>-470.76</v>
      </c>
      <c r="AT36" s="90"/>
      <c r="AU36" s="90"/>
      <c r="AV36" s="90"/>
      <c r="AW36" s="90"/>
      <c r="AX36" s="90"/>
      <c r="AY36" s="90"/>
      <c r="BC36" s="90"/>
      <c r="BD36" s="90"/>
      <c r="BE36" s="90"/>
      <c r="BF36" s="90"/>
      <c r="BG36" s="90"/>
      <c r="BH36" s="90"/>
      <c r="BL36" s="90"/>
      <c r="BM36" s="90"/>
      <c r="BN36" s="90"/>
      <c r="BO36" s="90"/>
      <c r="BP36" s="90"/>
      <c r="BQ36" s="90"/>
      <c r="BU36" s="90"/>
      <c r="BV36" s="90"/>
      <c r="BW36" s="90"/>
      <c r="BX36" s="90"/>
      <c r="BY36" s="90"/>
      <c r="BZ36" s="90"/>
    </row>
    <row r="37" ht="15.75" customHeight="1">
      <c r="C37" s="12"/>
      <c r="D37" s="13"/>
      <c r="E37" s="14"/>
      <c r="F37" s="12"/>
      <c r="G37" s="13"/>
      <c r="H37" s="14"/>
      <c r="I37" s="12"/>
      <c r="J37" s="13"/>
      <c r="K37" s="14"/>
      <c r="L37" s="12"/>
      <c r="M37" s="13"/>
      <c r="N37" s="14"/>
      <c r="O37" s="12"/>
      <c r="P37" s="13"/>
      <c r="Q37" s="14"/>
      <c r="R37" s="12"/>
      <c r="S37" s="13"/>
      <c r="T37" s="14"/>
      <c r="U37" s="12"/>
      <c r="V37" s="13"/>
      <c r="W37" s="14"/>
      <c r="X37" s="12"/>
      <c r="Y37" s="13"/>
      <c r="Z37" s="14"/>
      <c r="AA37" s="12"/>
      <c r="AB37" s="13"/>
      <c r="AC37" s="14"/>
      <c r="AD37" s="56"/>
      <c r="AE37" s="57"/>
      <c r="AF37" s="58"/>
      <c r="AG37" s="56"/>
      <c r="AH37" s="57"/>
      <c r="AI37" s="58"/>
      <c r="AJ37" s="56"/>
      <c r="AK37" s="57"/>
      <c r="AL37" s="58">
        <f t="shared" si="12"/>
        <v>0</v>
      </c>
      <c r="AM37" s="56"/>
      <c r="AN37" s="89"/>
      <c r="AO37" s="58">
        <f t="shared" si="13"/>
        <v>0</v>
      </c>
      <c r="AP37" s="66"/>
      <c r="AQ37" s="89"/>
      <c r="AR37" s="58">
        <f t="shared" si="14"/>
        <v>0</v>
      </c>
      <c r="AT37" s="90"/>
      <c r="AU37" s="90"/>
      <c r="AV37" s="90"/>
      <c r="AW37" s="90"/>
      <c r="AX37" s="90"/>
      <c r="AY37" s="90"/>
      <c r="BC37" s="90"/>
      <c r="BD37" s="90"/>
      <c r="BE37" s="90"/>
      <c r="BF37" s="90"/>
      <c r="BG37" s="90"/>
      <c r="BH37" s="90"/>
      <c r="BL37" s="90"/>
      <c r="BM37" s="90"/>
      <c r="BN37" s="90"/>
      <c r="BO37" s="90"/>
      <c r="BP37" s="90"/>
      <c r="BQ37" s="90"/>
      <c r="BU37" s="90"/>
      <c r="BV37" s="90"/>
      <c r="BW37" s="90"/>
      <c r="BX37" s="90"/>
      <c r="BY37" s="90"/>
      <c r="BZ37" s="90"/>
    </row>
    <row r="38" ht="15.75" customHeight="1">
      <c r="C38" s="12"/>
      <c r="D38" s="13"/>
      <c r="E38" s="14">
        <f>SUM(C38:D38)</f>
        <v>0</v>
      </c>
      <c r="F38" s="12"/>
      <c r="G38" s="13"/>
      <c r="H38" s="14">
        <f>SUM(E38:G38)</f>
        <v>0</v>
      </c>
      <c r="I38" s="12"/>
      <c r="J38" s="13"/>
      <c r="K38" s="14">
        <f>SUM(H38:J38)</f>
        <v>0</v>
      </c>
      <c r="L38" s="12"/>
      <c r="M38" s="13"/>
      <c r="N38" s="14">
        <f>SUM(K38:M38)</f>
        <v>0</v>
      </c>
      <c r="O38" s="12"/>
      <c r="P38" s="13"/>
      <c r="Q38" s="14">
        <f>SUM(N38:P38)</f>
        <v>0</v>
      </c>
      <c r="R38" s="12"/>
      <c r="S38" s="13"/>
      <c r="T38" s="14">
        <f>SUM(Q38:S38)</f>
        <v>0</v>
      </c>
      <c r="U38" s="12"/>
      <c r="V38" s="13"/>
      <c r="W38" s="14">
        <f>SUM(T38:V38)</f>
        <v>0</v>
      </c>
      <c r="X38" s="12"/>
      <c r="Y38" s="13"/>
      <c r="Z38" s="14">
        <f>SUM(W38:Y38)</f>
        <v>0</v>
      </c>
      <c r="AA38" s="12"/>
      <c r="AB38" s="13"/>
      <c r="AC38" s="14">
        <f>SUM(Z38:AB38)</f>
        <v>0</v>
      </c>
      <c r="AD38" s="56"/>
      <c r="AE38" s="57"/>
      <c r="AF38" s="58">
        <f>SUM(AC38:AE38)</f>
        <v>0</v>
      </c>
      <c r="AG38" s="56"/>
      <c r="AH38" s="57"/>
      <c r="AI38" s="58">
        <f>SUM(AF38:AH38)</f>
        <v>0</v>
      </c>
      <c r="AJ38" s="56"/>
      <c r="AK38" s="57"/>
      <c r="AL38" s="58">
        <f t="shared" si="12"/>
        <v>0</v>
      </c>
      <c r="AM38" s="56"/>
      <c r="AN38" s="57"/>
      <c r="AO38" s="58">
        <f t="shared" si="13"/>
        <v>0</v>
      </c>
      <c r="AP38" s="56"/>
      <c r="AQ38" s="57"/>
      <c r="AR38" s="58">
        <f t="shared" si="14"/>
        <v>0</v>
      </c>
      <c r="AT38" s="90"/>
      <c r="AU38" s="90"/>
      <c r="AV38" s="90"/>
      <c r="AW38" s="90"/>
      <c r="AX38" s="90"/>
      <c r="AY38" s="90"/>
      <c r="BC38" s="90"/>
      <c r="BD38" s="90"/>
      <c r="BE38" s="90"/>
      <c r="BF38" s="90"/>
      <c r="BG38" s="90"/>
      <c r="BH38" s="90"/>
      <c r="BL38" s="90"/>
      <c r="BM38" s="90"/>
      <c r="BN38" s="90"/>
      <c r="BO38" s="90"/>
      <c r="BP38" s="90"/>
      <c r="BQ38" s="90"/>
      <c r="BU38" s="90"/>
      <c r="BV38" s="90"/>
      <c r="BW38" s="90"/>
      <c r="BX38" s="90"/>
      <c r="BY38" s="90"/>
      <c r="BZ38" s="90"/>
    </row>
    <row r="39" ht="15.75" customHeight="1">
      <c r="B39" s="17" t="s">
        <v>12</v>
      </c>
      <c r="C39" s="13"/>
      <c r="D39" s="13"/>
      <c r="E39" s="20">
        <f>SUM(E5:E38)</f>
        <v>-27877</v>
      </c>
      <c r="F39" s="13"/>
      <c r="G39" s="13"/>
      <c r="H39" s="20">
        <f>SUM(H5:H38)</f>
        <v>-178.33</v>
      </c>
      <c r="I39" s="13"/>
      <c r="J39" s="13"/>
      <c r="K39" s="20">
        <f>SUM(K5:K38)</f>
        <v>-363.83</v>
      </c>
      <c r="L39" s="13"/>
      <c r="M39" s="13"/>
      <c r="N39" s="20">
        <f>SUM(N5:N38)</f>
        <v>-125</v>
      </c>
      <c r="O39" s="13"/>
      <c r="P39" s="13"/>
      <c r="Q39" s="20">
        <f>SUM(Q5:Q38)</f>
        <v>-1287.83</v>
      </c>
      <c r="R39" s="13"/>
      <c r="S39" s="13"/>
      <c r="T39" s="20">
        <f>SUM(T5:T38)</f>
        <v>-2366.98</v>
      </c>
      <c r="U39" s="13"/>
      <c r="V39" s="13"/>
      <c r="W39" s="20">
        <f>SUM(W5:W38)</f>
        <v>-12284.08</v>
      </c>
      <c r="X39" s="13"/>
      <c r="Y39" s="13"/>
      <c r="Z39" s="20">
        <f>SUM(Z5:Z38)</f>
        <v>-3700</v>
      </c>
      <c r="AA39" s="13"/>
      <c r="AB39" s="13"/>
      <c r="AC39" s="20">
        <f>SUM(AC5:AC38)</f>
        <v>-5669.28</v>
      </c>
      <c r="AD39" s="57"/>
      <c r="AE39" s="57"/>
      <c r="AF39" s="82">
        <f>SUM(AF5:AF38)</f>
        <v>-6814.2</v>
      </c>
      <c r="AG39" s="57"/>
      <c r="AH39" s="57"/>
      <c r="AI39" s="82">
        <f>SUM(AI5:AI38)</f>
        <v>-2372.77</v>
      </c>
      <c r="AJ39" s="57"/>
      <c r="AK39" s="57"/>
      <c r="AL39" s="82">
        <f>SUM(AL5:AL38)</f>
        <v>-11563.74</v>
      </c>
      <c r="AM39" s="57"/>
      <c r="AN39" s="57"/>
      <c r="AO39" s="82">
        <f>SUM(AO5:AO38)</f>
        <v>-45609.55</v>
      </c>
      <c r="AP39" s="57"/>
      <c r="AQ39" s="57"/>
      <c r="AR39" s="82">
        <f>SUM(AR5:AR38)</f>
        <v>-12810.91</v>
      </c>
      <c r="AT39" s="90"/>
      <c r="AU39" s="90"/>
      <c r="AV39" s="90"/>
      <c r="AW39" s="90"/>
      <c r="AX39" s="90"/>
      <c r="AY39" s="90"/>
      <c r="BC39" s="90"/>
      <c r="BD39" s="90"/>
      <c r="BE39" s="90"/>
      <c r="BF39" s="90"/>
      <c r="BG39" s="90"/>
      <c r="BH39" s="90"/>
      <c r="BL39" s="90"/>
      <c r="BM39" s="90"/>
      <c r="BN39" s="90"/>
      <c r="BO39" s="90"/>
      <c r="BP39" s="90"/>
      <c r="BQ39" s="90"/>
      <c r="BU39" s="90"/>
      <c r="BV39" s="90"/>
      <c r="BW39" s="90"/>
      <c r="BX39" s="90"/>
      <c r="BY39" s="90"/>
      <c r="BZ39" s="90"/>
    </row>
    <row r="40" ht="15.75" customHeight="1">
      <c r="B40" s="17" t="s">
        <v>13</v>
      </c>
      <c r="C40" s="13"/>
      <c r="D40" s="13"/>
      <c r="E40" s="14">
        <v>-27877.0</v>
      </c>
      <c r="F40" s="13"/>
      <c r="G40" s="13"/>
      <c r="H40" s="14">
        <v>-178.33</v>
      </c>
      <c r="I40" s="13"/>
      <c r="J40" s="13"/>
      <c r="K40" s="14">
        <v>-363.83</v>
      </c>
      <c r="L40" s="13"/>
      <c r="M40" s="13"/>
      <c r="N40" s="14">
        <v>-125.0</v>
      </c>
      <c r="O40" s="13"/>
      <c r="P40" s="13"/>
      <c r="Q40" s="14">
        <v>-1287.83</v>
      </c>
      <c r="R40" s="13"/>
      <c r="S40" s="13"/>
      <c r="T40" s="14">
        <v>-2366.98</v>
      </c>
      <c r="U40" s="13"/>
      <c r="V40" s="13"/>
      <c r="W40" s="14">
        <v>-12284.08</v>
      </c>
      <c r="X40" s="13"/>
      <c r="Y40" s="13"/>
      <c r="Z40" s="14">
        <v>-3700.0</v>
      </c>
      <c r="AA40" s="13"/>
      <c r="AB40" s="13"/>
      <c r="AC40" s="21">
        <v>-5669.28</v>
      </c>
      <c r="AD40" s="57"/>
      <c r="AE40" s="57"/>
      <c r="AF40" s="86">
        <v>-6814.2</v>
      </c>
      <c r="AG40" s="57"/>
      <c r="AH40" s="57"/>
      <c r="AI40" s="86">
        <v>-2372.77</v>
      </c>
      <c r="AJ40" s="57"/>
      <c r="AK40" s="57"/>
      <c r="AL40" s="86">
        <v>-11563.74</v>
      </c>
      <c r="AM40" s="57"/>
      <c r="AN40" s="57"/>
      <c r="AO40" s="86">
        <v>-45609.55</v>
      </c>
      <c r="AP40" s="57"/>
      <c r="AQ40" s="57"/>
      <c r="AR40" s="86">
        <v>-61038.52</v>
      </c>
      <c r="AT40" s="90"/>
      <c r="AU40" s="90"/>
      <c r="AV40" s="90"/>
      <c r="AW40" s="90"/>
      <c r="AX40" s="90"/>
      <c r="AY40" s="90"/>
      <c r="BC40" s="90"/>
      <c r="BD40" s="90"/>
      <c r="BE40" s="90"/>
      <c r="BF40" s="90"/>
      <c r="BG40" s="90"/>
      <c r="BH40" s="90"/>
      <c r="BL40" s="90"/>
      <c r="BM40" s="90"/>
      <c r="BN40" s="90"/>
      <c r="BO40" s="90"/>
      <c r="BP40" s="90"/>
      <c r="BQ40" s="90"/>
      <c r="BU40" s="90"/>
      <c r="BV40" s="90"/>
      <c r="BW40" s="90"/>
      <c r="BX40" s="90"/>
      <c r="BY40" s="90"/>
      <c r="BZ40" s="90"/>
    </row>
    <row r="41" ht="15.75" customHeight="1">
      <c r="B41" s="17" t="s">
        <v>14</v>
      </c>
      <c r="C41" s="13"/>
      <c r="D41" s="13"/>
      <c r="E41" s="14">
        <f>E39-E40</f>
        <v>0</v>
      </c>
      <c r="F41" s="13"/>
      <c r="G41" s="13"/>
      <c r="H41" s="14">
        <f>H39-H40</f>
        <v>0</v>
      </c>
      <c r="I41" s="13"/>
      <c r="J41" s="13"/>
      <c r="K41" s="14">
        <f>K39-K40</f>
        <v>0</v>
      </c>
      <c r="L41" s="13"/>
      <c r="M41" s="13"/>
      <c r="N41" s="14">
        <f>N39-N40</f>
        <v>0</v>
      </c>
      <c r="O41" s="13"/>
      <c r="P41" s="13"/>
      <c r="Q41" s="14">
        <f>Q39-Q40</f>
        <v>0</v>
      </c>
      <c r="R41" s="13"/>
      <c r="S41" s="13"/>
      <c r="T41" s="14">
        <f>T39-T40</f>
        <v>0</v>
      </c>
      <c r="U41" s="13"/>
      <c r="V41" s="13"/>
      <c r="W41" s="14">
        <f>W39-W40</f>
        <v>0</v>
      </c>
      <c r="X41" s="13"/>
      <c r="Y41" s="13"/>
      <c r="Z41" s="14">
        <f>Z39-Z40</f>
        <v>0</v>
      </c>
      <c r="AA41" s="13"/>
      <c r="AB41" s="13"/>
      <c r="AC41" s="14">
        <f>AC39-AC40</f>
        <v>0</v>
      </c>
      <c r="AD41" s="57"/>
      <c r="AE41" s="57"/>
      <c r="AF41" s="58">
        <f>AF39-AF40</f>
        <v>0</v>
      </c>
      <c r="AG41" s="57"/>
      <c r="AH41" s="57"/>
      <c r="AI41" s="58">
        <f>AI39-AI40</f>
        <v>0</v>
      </c>
      <c r="AJ41" s="57"/>
      <c r="AK41" s="57"/>
      <c r="AL41" s="58">
        <f>round(AL39-AL40,2)</f>
        <v>0</v>
      </c>
      <c r="AM41" s="57"/>
      <c r="AN41" s="57"/>
      <c r="AO41" s="58">
        <f>round(AO39-AO40,2)</f>
        <v>0</v>
      </c>
      <c r="AP41" s="57"/>
      <c r="AQ41" s="57"/>
      <c r="AR41" s="58">
        <f>round(AR39-AR40,2)</f>
        <v>48227.61</v>
      </c>
      <c r="AT41" s="90"/>
      <c r="AU41" s="90"/>
      <c r="AV41" s="90"/>
      <c r="AW41" s="90"/>
      <c r="AX41" s="90"/>
      <c r="AY41" s="90"/>
      <c r="BC41" s="90"/>
      <c r="BD41" s="90"/>
      <c r="BE41" s="90"/>
      <c r="BF41" s="90"/>
      <c r="BG41" s="90"/>
      <c r="BH41" s="90"/>
      <c r="BL41" s="90"/>
      <c r="BM41" s="90"/>
      <c r="BN41" s="90"/>
      <c r="BO41" s="90"/>
      <c r="BP41" s="90"/>
      <c r="BQ41" s="90"/>
      <c r="BU41" s="90"/>
      <c r="BV41" s="90"/>
      <c r="BW41" s="90"/>
      <c r="BX41" s="90"/>
      <c r="BY41" s="90"/>
      <c r="BZ41" s="90"/>
    </row>
    <row r="42" ht="15.75" customHeight="1"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T42" s="90"/>
      <c r="AU42" s="90"/>
      <c r="AV42" s="90"/>
      <c r="AW42" s="90"/>
      <c r="AX42" s="90"/>
      <c r="AY42" s="90"/>
      <c r="BC42" s="90"/>
      <c r="BD42" s="90"/>
      <c r="BE42" s="90"/>
      <c r="BF42" s="90"/>
      <c r="BG42" s="90"/>
      <c r="BH42" s="90"/>
      <c r="BL42" s="90"/>
      <c r="BM42" s="90"/>
      <c r="BN42" s="90"/>
      <c r="BO42" s="90"/>
      <c r="BP42" s="90"/>
      <c r="BQ42" s="90"/>
      <c r="BU42" s="90"/>
      <c r="BV42" s="90"/>
      <c r="BW42" s="90"/>
      <c r="BX42" s="90"/>
      <c r="BY42" s="90"/>
      <c r="BZ42" s="90"/>
    </row>
    <row r="43" ht="15.75" customHeight="1"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T43" s="90"/>
      <c r="AU43" s="90"/>
      <c r="AV43" s="90"/>
      <c r="AW43" s="90"/>
      <c r="AX43" s="90"/>
      <c r="AY43" s="90"/>
      <c r="BC43" s="90"/>
      <c r="BD43" s="90"/>
      <c r="BE43" s="90"/>
      <c r="BF43" s="90"/>
      <c r="BG43" s="90"/>
      <c r="BH43" s="90"/>
      <c r="BL43" s="90"/>
      <c r="BM43" s="90"/>
      <c r="BN43" s="90"/>
      <c r="BO43" s="90"/>
      <c r="BP43" s="90"/>
      <c r="BQ43" s="90"/>
      <c r="BU43" s="90"/>
      <c r="BV43" s="90"/>
      <c r="BW43" s="90"/>
      <c r="BX43" s="90"/>
      <c r="BY43" s="90"/>
      <c r="BZ43" s="90"/>
    </row>
    <row r="44" ht="15.75" customHeight="1"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T44" s="90"/>
      <c r="AU44" s="90"/>
      <c r="AV44" s="90"/>
      <c r="AW44" s="90"/>
      <c r="AX44" s="90"/>
      <c r="AY44" s="90"/>
      <c r="BC44" s="90"/>
      <c r="BD44" s="90"/>
      <c r="BE44" s="90"/>
      <c r="BF44" s="90"/>
      <c r="BG44" s="90"/>
      <c r="BH44" s="90"/>
      <c r="BL44" s="90"/>
      <c r="BM44" s="90"/>
      <c r="BN44" s="90"/>
      <c r="BO44" s="90"/>
      <c r="BP44" s="90"/>
      <c r="BQ44" s="90"/>
      <c r="BU44" s="90"/>
      <c r="BV44" s="90"/>
      <c r="BW44" s="90"/>
      <c r="BX44" s="90"/>
      <c r="BY44" s="90"/>
      <c r="BZ44" s="90"/>
    </row>
    <row r="45" ht="15.75" customHeight="1"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T45" s="90"/>
      <c r="AU45" s="90"/>
      <c r="AV45" s="90"/>
      <c r="AW45" s="90"/>
      <c r="AX45" s="90"/>
      <c r="AY45" s="90"/>
      <c r="BC45" s="90"/>
      <c r="BD45" s="90"/>
      <c r="BE45" s="90"/>
      <c r="BF45" s="90"/>
      <c r="BG45" s="90"/>
      <c r="BH45" s="90"/>
      <c r="BL45" s="90"/>
      <c r="BM45" s="90"/>
      <c r="BN45" s="90"/>
      <c r="BO45" s="90"/>
      <c r="BP45" s="90"/>
      <c r="BQ45" s="90"/>
      <c r="BU45" s="90"/>
      <c r="BV45" s="90"/>
      <c r="BW45" s="90"/>
      <c r="BX45" s="90"/>
      <c r="BY45" s="90"/>
      <c r="BZ45" s="90"/>
    </row>
    <row r="46" ht="15.75" customHeight="1"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T46" s="90"/>
      <c r="AU46" s="90"/>
      <c r="AV46" s="90"/>
      <c r="AW46" s="90"/>
      <c r="AX46" s="90"/>
      <c r="AY46" s="90"/>
      <c r="BC46" s="90"/>
      <c r="BD46" s="90"/>
      <c r="BE46" s="90"/>
      <c r="BF46" s="90"/>
      <c r="BG46" s="90"/>
      <c r="BH46" s="90"/>
      <c r="BL46" s="90"/>
      <c r="BM46" s="90"/>
      <c r="BN46" s="90"/>
      <c r="BO46" s="90"/>
      <c r="BP46" s="90"/>
      <c r="BQ46" s="90"/>
      <c r="BU46" s="90"/>
      <c r="BV46" s="90"/>
      <c r="BW46" s="90"/>
      <c r="BX46" s="90"/>
      <c r="BY46" s="90"/>
      <c r="BZ46" s="90"/>
    </row>
    <row r="47" ht="15.75" customHeight="1"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T47" s="90"/>
      <c r="AU47" s="90"/>
      <c r="AV47" s="90"/>
      <c r="AW47" s="90"/>
      <c r="AX47" s="90"/>
      <c r="AY47" s="90"/>
      <c r="BC47" s="90"/>
      <c r="BD47" s="90"/>
      <c r="BE47" s="90"/>
      <c r="BF47" s="90"/>
      <c r="BG47" s="90"/>
      <c r="BH47" s="90"/>
      <c r="BL47" s="90"/>
      <c r="BM47" s="90"/>
      <c r="BN47" s="90"/>
      <c r="BO47" s="90"/>
      <c r="BP47" s="90"/>
      <c r="BQ47" s="90"/>
      <c r="BU47" s="90"/>
      <c r="BV47" s="90"/>
      <c r="BW47" s="90"/>
      <c r="BX47" s="90"/>
      <c r="BY47" s="90"/>
      <c r="BZ47" s="90"/>
    </row>
    <row r="48" ht="15.75" customHeight="1"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T48" s="90"/>
      <c r="AU48" s="90"/>
      <c r="AV48" s="90"/>
      <c r="AW48" s="90"/>
      <c r="AX48" s="90"/>
      <c r="AY48" s="90"/>
      <c r="BC48" s="90"/>
      <c r="BD48" s="90"/>
      <c r="BE48" s="90"/>
      <c r="BF48" s="90"/>
      <c r="BG48" s="90"/>
      <c r="BH48" s="90"/>
      <c r="BL48" s="90"/>
      <c r="BM48" s="90"/>
      <c r="BN48" s="90"/>
      <c r="BO48" s="90"/>
      <c r="BP48" s="90"/>
      <c r="BQ48" s="90"/>
      <c r="BU48" s="90"/>
      <c r="BV48" s="90"/>
      <c r="BW48" s="90"/>
      <c r="BX48" s="90"/>
      <c r="BY48" s="90"/>
      <c r="BZ48" s="90"/>
    </row>
    <row r="49" ht="15.75" customHeight="1"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T49" s="90"/>
      <c r="AU49" s="90"/>
      <c r="AV49" s="90"/>
      <c r="AW49" s="90"/>
      <c r="AX49" s="90"/>
      <c r="AY49" s="90"/>
      <c r="BC49" s="90"/>
      <c r="BD49" s="90"/>
      <c r="BE49" s="90"/>
      <c r="BF49" s="90"/>
      <c r="BG49" s="90"/>
      <c r="BH49" s="90"/>
      <c r="BL49" s="90"/>
      <c r="BM49" s="90"/>
      <c r="BN49" s="90"/>
      <c r="BO49" s="90"/>
      <c r="BP49" s="90"/>
      <c r="BQ49" s="90"/>
      <c r="BU49" s="90"/>
      <c r="BV49" s="90"/>
      <c r="BW49" s="90"/>
      <c r="BX49" s="90"/>
      <c r="BY49" s="90"/>
      <c r="BZ49" s="90"/>
    </row>
    <row r="50" ht="15.75" customHeight="1"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T50" s="90"/>
      <c r="AU50" s="90"/>
      <c r="AV50" s="90"/>
      <c r="AW50" s="90"/>
      <c r="AX50" s="90"/>
      <c r="AY50" s="90"/>
      <c r="BC50" s="90"/>
      <c r="BD50" s="90"/>
      <c r="BE50" s="90"/>
      <c r="BF50" s="90"/>
      <c r="BG50" s="90"/>
      <c r="BH50" s="90"/>
      <c r="BL50" s="90"/>
      <c r="BM50" s="90"/>
      <c r="BN50" s="90"/>
      <c r="BO50" s="90"/>
      <c r="BP50" s="90"/>
      <c r="BQ50" s="90"/>
      <c r="BU50" s="90"/>
      <c r="BV50" s="90"/>
      <c r="BW50" s="90"/>
      <c r="BX50" s="90"/>
      <c r="BY50" s="90"/>
      <c r="BZ50" s="90"/>
    </row>
    <row r="51" ht="15.75" customHeight="1"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T51" s="90"/>
      <c r="AU51" s="90"/>
      <c r="AV51" s="90"/>
      <c r="AW51" s="90"/>
      <c r="AX51" s="90"/>
      <c r="AY51" s="90"/>
      <c r="BC51" s="90"/>
      <c r="BD51" s="90"/>
      <c r="BE51" s="90"/>
      <c r="BF51" s="90"/>
      <c r="BG51" s="90"/>
      <c r="BH51" s="90"/>
      <c r="BL51" s="90"/>
      <c r="BM51" s="90"/>
      <c r="BN51" s="90"/>
      <c r="BO51" s="90"/>
      <c r="BP51" s="90"/>
      <c r="BQ51" s="90"/>
      <c r="BU51" s="90"/>
      <c r="BV51" s="90"/>
      <c r="BW51" s="90"/>
      <c r="BX51" s="90"/>
      <c r="BY51" s="90"/>
      <c r="BZ51" s="90"/>
    </row>
    <row r="52" ht="15.75" customHeight="1"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T52" s="90"/>
      <c r="AU52" s="90"/>
      <c r="AV52" s="90"/>
      <c r="AW52" s="90"/>
      <c r="AX52" s="90"/>
      <c r="AY52" s="90"/>
      <c r="BC52" s="90"/>
      <c r="BD52" s="90"/>
      <c r="BE52" s="90"/>
      <c r="BF52" s="90"/>
      <c r="BG52" s="90"/>
      <c r="BH52" s="90"/>
      <c r="BL52" s="90"/>
      <c r="BM52" s="90"/>
      <c r="BN52" s="90"/>
      <c r="BO52" s="90"/>
      <c r="BP52" s="90"/>
      <c r="BQ52" s="90"/>
      <c r="BU52" s="90"/>
      <c r="BV52" s="90"/>
      <c r="BW52" s="90"/>
      <c r="BX52" s="90"/>
      <c r="BY52" s="90"/>
      <c r="BZ52" s="90"/>
    </row>
    <row r="53" ht="15.75" customHeight="1"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T53" s="90"/>
      <c r="AU53" s="90"/>
      <c r="AV53" s="90"/>
      <c r="AW53" s="90"/>
      <c r="AX53" s="90"/>
      <c r="AY53" s="90"/>
      <c r="BC53" s="90"/>
      <c r="BD53" s="90"/>
      <c r="BE53" s="90"/>
      <c r="BF53" s="90"/>
      <c r="BG53" s="90"/>
      <c r="BH53" s="90"/>
      <c r="BL53" s="90"/>
      <c r="BM53" s="90"/>
      <c r="BN53" s="90"/>
      <c r="BO53" s="90"/>
      <c r="BP53" s="90"/>
      <c r="BQ53" s="90"/>
      <c r="BU53" s="90"/>
      <c r="BV53" s="90"/>
      <c r="BW53" s="90"/>
      <c r="BX53" s="90"/>
      <c r="BY53" s="90"/>
      <c r="BZ53" s="90"/>
    </row>
    <row r="54" ht="15.75" customHeight="1"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T54" s="90"/>
      <c r="AU54" s="90"/>
      <c r="AV54" s="90"/>
      <c r="AW54" s="90"/>
      <c r="AX54" s="90"/>
      <c r="AY54" s="90"/>
      <c r="BC54" s="90"/>
      <c r="BD54" s="90"/>
      <c r="BE54" s="90"/>
      <c r="BF54" s="90"/>
      <c r="BG54" s="90"/>
      <c r="BH54" s="90"/>
      <c r="BL54" s="90"/>
      <c r="BM54" s="90"/>
      <c r="BN54" s="90"/>
      <c r="BO54" s="90"/>
      <c r="BP54" s="90"/>
      <c r="BQ54" s="90"/>
      <c r="BU54" s="90"/>
      <c r="BV54" s="90"/>
      <c r="BW54" s="90"/>
      <c r="BX54" s="90"/>
      <c r="BY54" s="90"/>
      <c r="BZ54" s="90"/>
    </row>
    <row r="55" ht="15.75" customHeight="1"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T55" s="90"/>
      <c r="AU55" s="90"/>
      <c r="AV55" s="90"/>
      <c r="AW55" s="90"/>
      <c r="AX55" s="90"/>
      <c r="AY55" s="90"/>
      <c r="BC55" s="90"/>
      <c r="BD55" s="90"/>
      <c r="BE55" s="90"/>
      <c r="BF55" s="90"/>
      <c r="BG55" s="90"/>
      <c r="BH55" s="90"/>
      <c r="BL55" s="90"/>
      <c r="BM55" s="90"/>
      <c r="BN55" s="90"/>
      <c r="BO55" s="90"/>
      <c r="BP55" s="90"/>
      <c r="BQ55" s="90"/>
      <c r="BU55" s="90"/>
      <c r="BV55" s="90"/>
      <c r="BW55" s="90"/>
      <c r="BX55" s="90"/>
      <c r="BY55" s="90"/>
      <c r="BZ55" s="90"/>
    </row>
    <row r="56" ht="15.75" customHeight="1"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T56" s="90"/>
      <c r="AU56" s="90"/>
      <c r="AV56" s="90"/>
      <c r="AW56" s="90"/>
      <c r="AX56" s="90"/>
      <c r="AY56" s="90"/>
      <c r="BC56" s="90"/>
      <c r="BD56" s="90"/>
      <c r="BE56" s="90"/>
      <c r="BF56" s="90"/>
      <c r="BG56" s="90"/>
      <c r="BH56" s="90"/>
      <c r="BL56" s="90"/>
      <c r="BM56" s="90"/>
      <c r="BN56" s="90"/>
      <c r="BO56" s="90"/>
      <c r="BP56" s="90"/>
      <c r="BQ56" s="90"/>
      <c r="BU56" s="90"/>
      <c r="BV56" s="90"/>
      <c r="BW56" s="90"/>
      <c r="BX56" s="90"/>
      <c r="BY56" s="90"/>
      <c r="BZ56" s="90"/>
    </row>
    <row r="57" ht="15.75" customHeight="1"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T57" s="90"/>
      <c r="AU57" s="90"/>
      <c r="AV57" s="90"/>
      <c r="AW57" s="90"/>
      <c r="AX57" s="90"/>
      <c r="AY57" s="90"/>
      <c r="BC57" s="90"/>
      <c r="BD57" s="90"/>
      <c r="BE57" s="90"/>
      <c r="BF57" s="90"/>
      <c r="BG57" s="90"/>
      <c r="BH57" s="90"/>
      <c r="BL57" s="90"/>
      <c r="BM57" s="90"/>
      <c r="BN57" s="90"/>
      <c r="BO57" s="90"/>
      <c r="BP57" s="90"/>
      <c r="BQ57" s="90"/>
      <c r="BU57" s="90"/>
      <c r="BV57" s="90"/>
      <c r="BW57" s="90"/>
      <c r="BX57" s="90"/>
      <c r="BY57" s="90"/>
      <c r="BZ57" s="90"/>
    </row>
    <row r="58" ht="15.75" customHeight="1"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T58" s="90"/>
      <c r="AU58" s="90"/>
      <c r="AV58" s="90"/>
      <c r="AW58" s="90"/>
      <c r="AX58" s="90"/>
      <c r="AY58" s="90"/>
      <c r="BC58" s="90"/>
      <c r="BD58" s="90"/>
      <c r="BE58" s="90"/>
      <c r="BF58" s="90"/>
      <c r="BG58" s="90"/>
      <c r="BH58" s="90"/>
      <c r="BL58" s="90"/>
      <c r="BM58" s="90"/>
      <c r="BN58" s="90"/>
      <c r="BO58" s="90"/>
      <c r="BP58" s="90"/>
      <c r="BQ58" s="90"/>
      <c r="BU58" s="90"/>
      <c r="BV58" s="90"/>
      <c r="BW58" s="90"/>
      <c r="BX58" s="90"/>
      <c r="BY58" s="90"/>
      <c r="BZ58" s="90"/>
    </row>
    <row r="59" ht="15.75" customHeight="1"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T59" s="90"/>
      <c r="AU59" s="90"/>
      <c r="AV59" s="90"/>
      <c r="AW59" s="90"/>
      <c r="AX59" s="90"/>
      <c r="AY59" s="90"/>
      <c r="BC59" s="90"/>
      <c r="BD59" s="90"/>
      <c r="BE59" s="90"/>
      <c r="BF59" s="90"/>
      <c r="BG59" s="90"/>
      <c r="BH59" s="90"/>
      <c r="BL59" s="90"/>
      <c r="BM59" s="90"/>
      <c r="BN59" s="90"/>
      <c r="BO59" s="90"/>
      <c r="BP59" s="90"/>
      <c r="BQ59" s="90"/>
      <c r="BU59" s="90"/>
      <c r="BV59" s="90"/>
      <c r="BW59" s="90"/>
      <c r="BX59" s="90"/>
      <c r="BY59" s="90"/>
      <c r="BZ59" s="90"/>
    </row>
    <row r="60" ht="15.75" customHeight="1"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T60" s="90"/>
      <c r="AU60" s="90"/>
      <c r="AV60" s="90"/>
      <c r="AW60" s="90"/>
      <c r="AX60" s="90"/>
      <c r="AY60" s="90"/>
      <c r="BC60" s="90"/>
      <c r="BD60" s="90"/>
      <c r="BE60" s="90"/>
      <c r="BF60" s="90"/>
      <c r="BG60" s="90"/>
      <c r="BH60" s="90"/>
      <c r="BL60" s="90"/>
      <c r="BM60" s="90"/>
      <c r="BN60" s="90"/>
      <c r="BO60" s="90"/>
      <c r="BP60" s="90"/>
      <c r="BQ60" s="90"/>
      <c r="BU60" s="90"/>
      <c r="BV60" s="90"/>
      <c r="BW60" s="90"/>
      <c r="BX60" s="90"/>
      <c r="BY60" s="90"/>
      <c r="BZ60" s="90"/>
    </row>
    <row r="61" ht="15.75" customHeight="1"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T61" s="90"/>
      <c r="AU61" s="90"/>
      <c r="AV61" s="90"/>
      <c r="AW61" s="90"/>
      <c r="AX61" s="90"/>
      <c r="AY61" s="90"/>
      <c r="BC61" s="90"/>
      <c r="BD61" s="90"/>
      <c r="BE61" s="90"/>
      <c r="BF61" s="90"/>
      <c r="BG61" s="90"/>
      <c r="BH61" s="90"/>
      <c r="BL61" s="90"/>
      <c r="BM61" s="90"/>
      <c r="BN61" s="90"/>
      <c r="BO61" s="90"/>
      <c r="BP61" s="90"/>
      <c r="BQ61" s="90"/>
      <c r="BU61" s="90"/>
      <c r="BV61" s="90"/>
      <c r="BW61" s="90"/>
      <c r="BX61" s="90"/>
      <c r="BY61" s="90"/>
      <c r="BZ61" s="90"/>
    </row>
    <row r="62" ht="15.75" customHeight="1"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T62" s="90"/>
      <c r="AU62" s="90"/>
      <c r="AV62" s="90"/>
      <c r="AW62" s="90"/>
      <c r="AX62" s="90"/>
      <c r="AY62" s="90"/>
      <c r="BC62" s="90"/>
      <c r="BD62" s="90"/>
      <c r="BE62" s="90"/>
      <c r="BF62" s="90"/>
      <c r="BG62" s="90"/>
      <c r="BH62" s="90"/>
      <c r="BL62" s="90"/>
      <c r="BM62" s="90"/>
      <c r="BN62" s="90"/>
      <c r="BO62" s="90"/>
      <c r="BP62" s="90"/>
      <c r="BQ62" s="90"/>
      <c r="BU62" s="90"/>
      <c r="BV62" s="90"/>
      <c r="BW62" s="90"/>
      <c r="BX62" s="90"/>
      <c r="BY62" s="90"/>
      <c r="BZ62" s="90"/>
    </row>
    <row r="63" ht="15.75" customHeight="1"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T63" s="90"/>
      <c r="AU63" s="90"/>
      <c r="AV63" s="90"/>
      <c r="AW63" s="90"/>
      <c r="AX63" s="90"/>
      <c r="AY63" s="90"/>
      <c r="BC63" s="90"/>
      <c r="BD63" s="90"/>
      <c r="BE63" s="90"/>
      <c r="BF63" s="90"/>
      <c r="BG63" s="90"/>
      <c r="BH63" s="90"/>
      <c r="BL63" s="90"/>
      <c r="BM63" s="90"/>
      <c r="BN63" s="90"/>
      <c r="BO63" s="90"/>
      <c r="BP63" s="90"/>
      <c r="BQ63" s="90"/>
      <c r="BU63" s="90"/>
      <c r="BV63" s="90"/>
      <c r="BW63" s="90"/>
      <c r="BX63" s="90"/>
      <c r="BY63" s="90"/>
      <c r="BZ63" s="90"/>
    </row>
    <row r="64" ht="15.75" customHeight="1"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T64" s="90"/>
      <c r="AU64" s="90"/>
      <c r="AV64" s="90"/>
      <c r="AW64" s="90"/>
      <c r="AX64" s="90"/>
      <c r="AY64" s="90"/>
      <c r="BC64" s="90"/>
      <c r="BD64" s="90"/>
      <c r="BE64" s="90"/>
      <c r="BF64" s="90"/>
      <c r="BG64" s="90"/>
      <c r="BH64" s="90"/>
      <c r="BL64" s="90"/>
      <c r="BM64" s="90"/>
      <c r="BN64" s="90"/>
      <c r="BO64" s="90"/>
      <c r="BP64" s="90"/>
      <c r="BQ64" s="90"/>
      <c r="BU64" s="90"/>
      <c r="BV64" s="90"/>
      <c r="BW64" s="90"/>
      <c r="BX64" s="90"/>
      <c r="BY64" s="90"/>
      <c r="BZ64" s="90"/>
    </row>
    <row r="65" ht="15.75" customHeight="1"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T65" s="90"/>
      <c r="AU65" s="90"/>
      <c r="AV65" s="90"/>
      <c r="AW65" s="90"/>
      <c r="AX65" s="90"/>
      <c r="AY65" s="90"/>
      <c r="BC65" s="90"/>
      <c r="BD65" s="90"/>
      <c r="BE65" s="90"/>
      <c r="BF65" s="90"/>
      <c r="BG65" s="90"/>
      <c r="BH65" s="90"/>
      <c r="BL65" s="90"/>
      <c r="BM65" s="90"/>
      <c r="BN65" s="90"/>
      <c r="BO65" s="90"/>
      <c r="BP65" s="90"/>
      <c r="BQ65" s="90"/>
      <c r="BU65" s="90"/>
      <c r="BV65" s="90"/>
      <c r="BW65" s="90"/>
      <c r="BX65" s="90"/>
      <c r="BY65" s="90"/>
      <c r="BZ65" s="90"/>
    </row>
    <row r="66" ht="15.75" customHeight="1"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T66" s="90"/>
      <c r="AU66" s="90"/>
      <c r="AV66" s="90"/>
      <c r="AW66" s="90"/>
      <c r="AX66" s="90"/>
      <c r="AY66" s="90"/>
      <c r="BC66" s="90"/>
      <c r="BD66" s="90"/>
      <c r="BE66" s="90"/>
      <c r="BF66" s="90"/>
      <c r="BG66" s="90"/>
      <c r="BH66" s="90"/>
      <c r="BL66" s="90"/>
      <c r="BM66" s="90"/>
      <c r="BN66" s="90"/>
      <c r="BO66" s="90"/>
      <c r="BP66" s="90"/>
      <c r="BQ66" s="90"/>
      <c r="BU66" s="90"/>
      <c r="BV66" s="90"/>
      <c r="BW66" s="90"/>
      <c r="BX66" s="90"/>
      <c r="BY66" s="90"/>
      <c r="BZ66" s="90"/>
    </row>
    <row r="67" ht="15.75" customHeight="1"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T67" s="90"/>
      <c r="AU67" s="90"/>
      <c r="AV67" s="90"/>
      <c r="AW67" s="90"/>
      <c r="AX67" s="90"/>
      <c r="AY67" s="90"/>
      <c r="BC67" s="90"/>
      <c r="BD67" s="90"/>
      <c r="BE67" s="90"/>
      <c r="BF67" s="90"/>
      <c r="BG67" s="90"/>
      <c r="BH67" s="90"/>
      <c r="BL67" s="90"/>
      <c r="BM67" s="90"/>
      <c r="BN67" s="90"/>
      <c r="BO67" s="90"/>
      <c r="BP67" s="90"/>
      <c r="BQ67" s="90"/>
      <c r="BU67" s="90"/>
      <c r="BV67" s="90"/>
      <c r="BW67" s="90"/>
      <c r="BX67" s="90"/>
      <c r="BY67" s="90"/>
      <c r="BZ67" s="90"/>
    </row>
    <row r="68" ht="15.75" customHeight="1"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T68" s="90"/>
      <c r="AU68" s="90"/>
      <c r="AV68" s="90"/>
      <c r="AW68" s="90"/>
      <c r="AX68" s="90"/>
      <c r="AY68" s="90"/>
      <c r="BC68" s="90"/>
      <c r="BD68" s="90"/>
      <c r="BE68" s="90"/>
      <c r="BF68" s="90"/>
      <c r="BG68" s="90"/>
      <c r="BH68" s="90"/>
      <c r="BL68" s="90"/>
      <c r="BM68" s="90"/>
      <c r="BN68" s="90"/>
      <c r="BO68" s="90"/>
      <c r="BP68" s="90"/>
      <c r="BQ68" s="90"/>
      <c r="BU68" s="90"/>
      <c r="BV68" s="90"/>
      <c r="BW68" s="90"/>
      <c r="BX68" s="90"/>
      <c r="BY68" s="90"/>
      <c r="BZ68" s="90"/>
    </row>
    <row r="69" ht="15.75" customHeight="1"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T69" s="90"/>
      <c r="AU69" s="90"/>
      <c r="AV69" s="90"/>
      <c r="AW69" s="90"/>
      <c r="AX69" s="90"/>
      <c r="AY69" s="90"/>
      <c r="BC69" s="90"/>
      <c r="BD69" s="90"/>
      <c r="BE69" s="90"/>
      <c r="BF69" s="90"/>
      <c r="BG69" s="90"/>
      <c r="BH69" s="90"/>
      <c r="BL69" s="90"/>
      <c r="BM69" s="90"/>
      <c r="BN69" s="90"/>
      <c r="BO69" s="90"/>
      <c r="BP69" s="90"/>
      <c r="BQ69" s="90"/>
      <c r="BU69" s="90"/>
      <c r="BV69" s="90"/>
      <c r="BW69" s="90"/>
      <c r="BX69" s="90"/>
      <c r="BY69" s="90"/>
      <c r="BZ69" s="90"/>
    </row>
    <row r="70" ht="15.75" customHeight="1"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T70" s="90"/>
      <c r="AU70" s="90"/>
      <c r="AV70" s="90"/>
      <c r="AW70" s="90"/>
      <c r="AX70" s="90"/>
      <c r="AY70" s="90"/>
      <c r="BC70" s="90"/>
      <c r="BD70" s="90"/>
      <c r="BE70" s="90"/>
      <c r="BF70" s="90"/>
      <c r="BG70" s="90"/>
      <c r="BH70" s="90"/>
      <c r="BL70" s="90"/>
      <c r="BM70" s="90"/>
      <c r="BN70" s="90"/>
      <c r="BO70" s="90"/>
      <c r="BP70" s="90"/>
      <c r="BQ70" s="90"/>
      <c r="BU70" s="90"/>
      <c r="BV70" s="90"/>
      <c r="BW70" s="90"/>
      <c r="BX70" s="90"/>
      <c r="BY70" s="90"/>
      <c r="BZ70" s="90"/>
    </row>
    <row r="71" ht="15.75" customHeight="1"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T71" s="90"/>
      <c r="AU71" s="90"/>
      <c r="AV71" s="90"/>
      <c r="AW71" s="90"/>
      <c r="AX71" s="90"/>
      <c r="AY71" s="90"/>
      <c r="BC71" s="90"/>
      <c r="BD71" s="90"/>
      <c r="BE71" s="90"/>
      <c r="BF71" s="90"/>
      <c r="BG71" s="90"/>
      <c r="BH71" s="90"/>
      <c r="BL71" s="90"/>
      <c r="BM71" s="90"/>
      <c r="BN71" s="90"/>
      <c r="BO71" s="90"/>
      <c r="BP71" s="90"/>
      <c r="BQ71" s="90"/>
      <c r="BU71" s="90"/>
      <c r="BV71" s="90"/>
      <c r="BW71" s="90"/>
      <c r="BX71" s="90"/>
      <c r="BY71" s="90"/>
      <c r="BZ71" s="90"/>
    </row>
    <row r="72" ht="15.75" customHeight="1"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T72" s="90"/>
      <c r="AU72" s="90"/>
      <c r="AV72" s="90"/>
      <c r="AW72" s="90"/>
      <c r="AX72" s="90"/>
      <c r="AY72" s="90"/>
      <c r="BC72" s="90"/>
      <c r="BD72" s="90"/>
      <c r="BE72" s="90"/>
      <c r="BF72" s="90"/>
      <c r="BG72" s="90"/>
      <c r="BH72" s="90"/>
      <c r="BL72" s="90"/>
      <c r="BM72" s="90"/>
      <c r="BN72" s="90"/>
      <c r="BO72" s="90"/>
      <c r="BP72" s="90"/>
      <c r="BQ72" s="90"/>
      <c r="BU72" s="90"/>
      <c r="BV72" s="90"/>
      <c r="BW72" s="90"/>
      <c r="BX72" s="90"/>
      <c r="BY72" s="90"/>
      <c r="BZ72" s="90"/>
    </row>
    <row r="73" ht="15.75" customHeight="1"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T73" s="90"/>
      <c r="AU73" s="90"/>
      <c r="AV73" s="90"/>
      <c r="AW73" s="90"/>
      <c r="AX73" s="90"/>
      <c r="AY73" s="90"/>
      <c r="BC73" s="90"/>
      <c r="BD73" s="90"/>
      <c r="BE73" s="90"/>
      <c r="BF73" s="90"/>
      <c r="BG73" s="90"/>
      <c r="BH73" s="90"/>
      <c r="BL73" s="90"/>
      <c r="BM73" s="90"/>
      <c r="BN73" s="90"/>
      <c r="BO73" s="90"/>
      <c r="BP73" s="90"/>
      <c r="BQ73" s="90"/>
      <c r="BU73" s="90"/>
      <c r="BV73" s="90"/>
      <c r="BW73" s="90"/>
      <c r="BX73" s="90"/>
      <c r="BY73" s="90"/>
      <c r="BZ73" s="90"/>
    </row>
    <row r="74" ht="15.75" customHeight="1"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T74" s="90"/>
      <c r="AU74" s="90"/>
      <c r="AV74" s="90"/>
      <c r="AW74" s="90"/>
      <c r="AX74" s="90"/>
      <c r="AY74" s="90"/>
      <c r="BC74" s="90"/>
      <c r="BD74" s="90"/>
      <c r="BE74" s="90"/>
      <c r="BF74" s="90"/>
      <c r="BG74" s="90"/>
      <c r="BH74" s="90"/>
      <c r="BL74" s="90"/>
      <c r="BM74" s="90"/>
      <c r="BN74" s="90"/>
      <c r="BO74" s="90"/>
      <c r="BP74" s="90"/>
      <c r="BQ74" s="90"/>
      <c r="BU74" s="90"/>
      <c r="BV74" s="90"/>
      <c r="BW74" s="90"/>
      <c r="BX74" s="90"/>
      <c r="BY74" s="90"/>
      <c r="BZ74" s="90"/>
    </row>
    <row r="75" ht="15.75" customHeight="1"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T75" s="90"/>
      <c r="AU75" s="90"/>
      <c r="AV75" s="90"/>
      <c r="AW75" s="90"/>
      <c r="AX75" s="90"/>
      <c r="AY75" s="90"/>
      <c r="BC75" s="90"/>
      <c r="BD75" s="90"/>
      <c r="BE75" s="90"/>
      <c r="BF75" s="90"/>
      <c r="BG75" s="90"/>
      <c r="BH75" s="90"/>
      <c r="BL75" s="90"/>
      <c r="BM75" s="90"/>
      <c r="BN75" s="90"/>
      <c r="BO75" s="90"/>
      <c r="BP75" s="90"/>
      <c r="BQ75" s="90"/>
      <c r="BU75" s="90"/>
      <c r="BV75" s="90"/>
      <c r="BW75" s="90"/>
      <c r="BX75" s="90"/>
      <c r="BY75" s="90"/>
      <c r="BZ75" s="90"/>
    </row>
    <row r="76" ht="15.75" customHeight="1"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T76" s="90"/>
      <c r="AU76" s="90"/>
      <c r="AV76" s="90"/>
      <c r="AW76" s="90"/>
      <c r="AX76" s="90"/>
      <c r="AY76" s="90"/>
      <c r="BC76" s="90"/>
      <c r="BD76" s="90"/>
      <c r="BE76" s="90"/>
      <c r="BF76" s="90"/>
      <c r="BG76" s="90"/>
      <c r="BH76" s="90"/>
      <c r="BL76" s="90"/>
      <c r="BM76" s="90"/>
      <c r="BN76" s="90"/>
      <c r="BO76" s="90"/>
      <c r="BP76" s="90"/>
      <c r="BQ76" s="90"/>
      <c r="BU76" s="90"/>
      <c r="BV76" s="90"/>
      <c r="BW76" s="90"/>
      <c r="BX76" s="90"/>
      <c r="BY76" s="90"/>
      <c r="BZ76" s="90"/>
    </row>
    <row r="77" ht="15.75" customHeight="1"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T77" s="90"/>
      <c r="AU77" s="90"/>
      <c r="AV77" s="90"/>
      <c r="AW77" s="90"/>
      <c r="AX77" s="90"/>
      <c r="AY77" s="90"/>
      <c r="BC77" s="90"/>
      <c r="BD77" s="90"/>
      <c r="BE77" s="90"/>
      <c r="BF77" s="90"/>
      <c r="BG77" s="90"/>
      <c r="BH77" s="90"/>
      <c r="BL77" s="90"/>
      <c r="BM77" s="90"/>
      <c r="BN77" s="90"/>
      <c r="BO77" s="90"/>
      <c r="BP77" s="90"/>
      <c r="BQ77" s="90"/>
      <c r="BU77" s="90"/>
      <c r="BV77" s="90"/>
      <c r="BW77" s="90"/>
      <c r="BX77" s="90"/>
      <c r="BY77" s="90"/>
      <c r="BZ77" s="90"/>
    </row>
    <row r="78" ht="15.75" customHeight="1"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T78" s="90"/>
      <c r="AU78" s="90"/>
      <c r="AV78" s="90"/>
      <c r="AW78" s="90"/>
      <c r="AX78" s="90"/>
      <c r="AY78" s="90"/>
      <c r="BC78" s="90"/>
      <c r="BD78" s="90"/>
      <c r="BE78" s="90"/>
      <c r="BF78" s="90"/>
      <c r="BG78" s="90"/>
      <c r="BH78" s="90"/>
      <c r="BL78" s="90"/>
      <c r="BM78" s="90"/>
      <c r="BN78" s="90"/>
      <c r="BO78" s="90"/>
      <c r="BP78" s="90"/>
      <c r="BQ78" s="90"/>
      <c r="BU78" s="90"/>
      <c r="BV78" s="90"/>
      <c r="BW78" s="90"/>
      <c r="BX78" s="90"/>
      <c r="BY78" s="90"/>
      <c r="BZ78" s="90"/>
    </row>
    <row r="79" ht="15.75" customHeight="1"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T79" s="90"/>
      <c r="AU79" s="90"/>
      <c r="AV79" s="90"/>
      <c r="AW79" s="90"/>
      <c r="AX79" s="90"/>
      <c r="AY79" s="90"/>
      <c r="BC79" s="90"/>
      <c r="BD79" s="90"/>
      <c r="BE79" s="90"/>
      <c r="BF79" s="90"/>
      <c r="BG79" s="90"/>
      <c r="BH79" s="90"/>
      <c r="BL79" s="90"/>
      <c r="BM79" s="90"/>
      <c r="BN79" s="90"/>
      <c r="BO79" s="90"/>
      <c r="BP79" s="90"/>
      <c r="BQ79" s="90"/>
      <c r="BU79" s="90"/>
      <c r="BV79" s="90"/>
      <c r="BW79" s="90"/>
      <c r="BX79" s="90"/>
      <c r="BY79" s="90"/>
      <c r="BZ79" s="90"/>
    </row>
    <row r="80" ht="15.75" customHeight="1"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T80" s="90"/>
      <c r="AU80" s="90"/>
      <c r="AV80" s="90"/>
      <c r="AW80" s="90"/>
      <c r="AX80" s="90"/>
      <c r="AY80" s="90"/>
      <c r="BC80" s="90"/>
      <c r="BD80" s="90"/>
      <c r="BE80" s="90"/>
      <c r="BF80" s="90"/>
      <c r="BG80" s="90"/>
      <c r="BH80" s="90"/>
      <c r="BL80" s="90"/>
      <c r="BM80" s="90"/>
      <c r="BN80" s="90"/>
      <c r="BO80" s="90"/>
      <c r="BP80" s="90"/>
      <c r="BQ80" s="90"/>
      <c r="BU80" s="90"/>
      <c r="BV80" s="90"/>
      <c r="BW80" s="90"/>
      <c r="BX80" s="90"/>
      <c r="BY80" s="90"/>
      <c r="BZ80" s="90"/>
    </row>
    <row r="81" ht="15.75" customHeight="1"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T81" s="90"/>
      <c r="AU81" s="90"/>
      <c r="AV81" s="90"/>
      <c r="AW81" s="90"/>
      <c r="AX81" s="90"/>
      <c r="AY81" s="90"/>
      <c r="BC81" s="90"/>
      <c r="BD81" s="90"/>
      <c r="BE81" s="90"/>
      <c r="BF81" s="90"/>
      <c r="BG81" s="90"/>
      <c r="BH81" s="90"/>
      <c r="BL81" s="90"/>
      <c r="BM81" s="90"/>
      <c r="BN81" s="90"/>
      <c r="BO81" s="90"/>
      <c r="BP81" s="90"/>
      <c r="BQ81" s="90"/>
      <c r="BU81" s="90"/>
      <c r="BV81" s="90"/>
      <c r="BW81" s="90"/>
      <c r="BX81" s="90"/>
      <c r="BY81" s="90"/>
      <c r="BZ81" s="90"/>
    </row>
    <row r="82" ht="15.75" customHeight="1"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T82" s="90"/>
      <c r="AU82" s="90"/>
      <c r="AV82" s="90"/>
      <c r="AW82" s="90"/>
      <c r="AX82" s="90"/>
      <c r="AY82" s="90"/>
      <c r="BC82" s="90"/>
      <c r="BD82" s="90"/>
      <c r="BE82" s="90"/>
      <c r="BF82" s="90"/>
      <c r="BG82" s="90"/>
      <c r="BH82" s="90"/>
      <c r="BL82" s="90"/>
      <c r="BM82" s="90"/>
      <c r="BN82" s="90"/>
      <c r="BO82" s="90"/>
      <c r="BP82" s="90"/>
      <c r="BQ82" s="90"/>
      <c r="BU82" s="90"/>
      <c r="BV82" s="90"/>
      <c r="BW82" s="90"/>
      <c r="BX82" s="90"/>
      <c r="BY82" s="90"/>
      <c r="BZ82" s="90"/>
    </row>
    <row r="83" ht="15.75" customHeight="1"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T83" s="90"/>
      <c r="AU83" s="90"/>
      <c r="AV83" s="90"/>
      <c r="AW83" s="90"/>
      <c r="AX83" s="90"/>
      <c r="AY83" s="90"/>
      <c r="BC83" s="90"/>
      <c r="BD83" s="90"/>
      <c r="BE83" s="90"/>
      <c r="BF83" s="90"/>
      <c r="BG83" s="90"/>
      <c r="BH83" s="90"/>
      <c r="BL83" s="90"/>
      <c r="BM83" s="90"/>
      <c r="BN83" s="90"/>
      <c r="BO83" s="90"/>
      <c r="BP83" s="90"/>
      <c r="BQ83" s="90"/>
      <c r="BU83" s="90"/>
      <c r="BV83" s="90"/>
      <c r="BW83" s="90"/>
      <c r="BX83" s="90"/>
      <c r="BY83" s="90"/>
      <c r="BZ83" s="90"/>
    </row>
    <row r="84" ht="15.75" customHeight="1"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T84" s="90"/>
      <c r="AU84" s="90"/>
      <c r="AV84" s="90"/>
      <c r="AW84" s="90"/>
      <c r="AX84" s="90"/>
      <c r="AY84" s="90"/>
      <c r="BC84" s="90"/>
      <c r="BD84" s="90"/>
      <c r="BE84" s="90"/>
      <c r="BF84" s="90"/>
      <c r="BG84" s="90"/>
      <c r="BH84" s="90"/>
      <c r="BL84" s="90"/>
      <c r="BM84" s="90"/>
      <c r="BN84" s="90"/>
      <c r="BO84" s="90"/>
      <c r="BP84" s="90"/>
      <c r="BQ84" s="90"/>
      <c r="BU84" s="90"/>
      <c r="BV84" s="90"/>
      <c r="BW84" s="90"/>
      <c r="BX84" s="90"/>
      <c r="BY84" s="90"/>
      <c r="BZ84" s="90"/>
    </row>
    <row r="85" ht="15.75" customHeight="1"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T85" s="90"/>
      <c r="AU85" s="90"/>
      <c r="AV85" s="90"/>
      <c r="AW85" s="90"/>
      <c r="AX85" s="90"/>
      <c r="AY85" s="90"/>
      <c r="BC85" s="90"/>
      <c r="BD85" s="90"/>
      <c r="BE85" s="90"/>
      <c r="BF85" s="90"/>
      <c r="BG85" s="90"/>
      <c r="BH85" s="90"/>
      <c r="BL85" s="90"/>
      <c r="BM85" s="90"/>
      <c r="BN85" s="90"/>
      <c r="BO85" s="90"/>
      <c r="BP85" s="90"/>
      <c r="BQ85" s="90"/>
      <c r="BU85" s="90"/>
      <c r="BV85" s="90"/>
      <c r="BW85" s="90"/>
      <c r="BX85" s="90"/>
      <c r="BY85" s="90"/>
      <c r="BZ85" s="90"/>
    </row>
    <row r="86" ht="15.75" customHeight="1"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T86" s="90"/>
      <c r="AU86" s="90"/>
      <c r="AV86" s="90"/>
      <c r="AW86" s="90"/>
      <c r="AX86" s="90"/>
      <c r="AY86" s="90"/>
      <c r="BC86" s="90"/>
      <c r="BD86" s="90"/>
      <c r="BE86" s="90"/>
      <c r="BF86" s="90"/>
      <c r="BG86" s="90"/>
      <c r="BH86" s="90"/>
      <c r="BL86" s="90"/>
      <c r="BM86" s="90"/>
      <c r="BN86" s="90"/>
      <c r="BO86" s="90"/>
      <c r="BP86" s="90"/>
      <c r="BQ86" s="90"/>
      <c r="BU86" s="90"/>
      <c r="BV86" s="90"/>
      <c r="BW86" s="90"/>
      <c r="BX86" s="90"/>
      <c r="BY86" s="90"/>
      <c r="BZ86" s="90"/>
    </row>
    <row r="87" ht="15.75" customHeight="1"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T87" s="90"/>
      <c r="AU87" s="90"/>
      <c r="AV87" s="90"/>
      <c r="AW87" s="90"/>
      <c r="AX87" s="90"/>
      <c r="AY87" s="90"/>
      <c r="BC87" s="90"/>
      <c r="BD87" s="90"/>
      <c r="BE87" s="90"/>
      <c r="BF87" s="90"/>
      <c r="BG87" s="90"/>
      <c r="BH87" s="90"/>
      <c r="BL87" s="90"/>
      <c r="BM87" s="90"/>
      <c r="BN87" s="90"/>
      <c r="BO87" s="90"/>
      <c r="BP87" s="90"/>
      <c r="BQ87" s="90"/>
      <c r="BU87" s="90"/>
      <c r="BV87" s="90"/>
      <c r="BW87" s="90"/>
      <c r="BX87" s="90"/>
      <c r="BY87" s="90"/>
      <c r="BZ87" s="90"/>
    </row>
    <row r="88" ht="15.75" customHeight="1"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T88" s="90"/>
      <c r="AU88" s="90"/>
      <c r="AV88" s="90"/>
      <c r="AW88" s="90"/>
      <c r="AX88" s="90"/>
      <c r="AY88" s="90"/>
      <c r="BC88" s="90"/>
      <c r="BD88" s="90"/>
      <c r="BE88" s="90"/>
      <c r="BF88" s="90"/>
      <c r="BG88" s="90"/>
      <c r="BH88" s="90"/>
      <c r="BL88" s="90"/>
      <c r="BM88" s="90"/>
      <c r="BN88" s="90"/>
      <c r="BO88" s="90"/>
      <c r="BP88" s="90"/>
      <c r="BQ88" s="90"/>
      <c r="BU88" s="90"/>
      <c r="BV88" s="90"/>
      <c r="BW88" s="90"/>
      <c r="BX88" s="90"/>
      <c r="BY88" s="90"/>
      <c r="BZ88" s="90"/>
    </row>
    <row r="89" ht="15.75" customHeight="1"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T89" s="90"/>
      <c r="AU89" s="90"/>
      <c r="AV89" s="90"/>
      <c r="AW89" s="90"/>
      <c r="AX89" s="90"/>
      <c r="AY89" s="90"/>
      <c r="BC89" s="90"/>
      <c r="BD89" s="90"/>
      <c r="BE89" s="90"/>
      <c r="BF89" s="90"/>
      <c r="BG89" s="90"/>
      <c r="BH89" s="90"/>
      <c r="BL89" s="90"/>
      <c r="BM89" s="90"/>
      <c r="BN89" s="90"/>
      <c r="BO89" s="90"/>
      <c r="BP89" s="90"/>
      <c r="BQ89" s="90"/>
      <c r="BU89" s="90"/>
      <c r="BV89" s="90"/>
      <c r="BW89" s="90"/>
      <c r="BX89" s="90"/>
      <c r="BY89" s="90"/>
      <c r="BZ89" s="90"/>
    </row>
    <row r="90" ht="15.75" customHeight="1"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T90" s="90"/>
      <c r="AU90" s="90"/>
      <c r="AV90" s="90"/>
      <c r="AW90" s="90"/>
      <c r="AX90" s="90"/>
      <c r="AY90" s="90"/>
      <c r="BC90" s="90"/>
      <c r="BD90" s="90"/>
      <c r="BE90" s="90"/>
      <c r="BF90" s="90"/>
      <c r="BG90" s="90"/>
      <c r="BH90" s="90"/>
      <c r="BL90" s="90"/>
      <c r="BM90" s="90"/>
      <c r="BN90" s="90"/>
      <c r="BO90" s="90"/>
      <c r="BP90" s="90"/>
      <c r="BQ90" s="90"/>
      <c r="BU90" s="90"/>
      <c r="BV90" s="90"/>
      <c r="BW90" s="90"/>
      <c r="BX90" s="90"/>
      <c r="BY90" s="90"/>
      <c r="BZ90" s="90"/>
    </row>
    <row r="91" ht="15.75" customHeight="1"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T91" s="90"/>
      <c r="AU91" s="90"/>
      <c r="AV91" s="90"/>
      <c r="AW91" s="90"/>
      <c r="AX91" s="90"/>
      <c r="AY91" s="90"/>
      <c r="BC91" s="90"/>
      <c r="BD91" s="90"/>
      <c r="BE91" s="90"/>
      <c r="BF91" s="90"/>
      <c r="BG91" s="90"/>
      <c r="BH91" s="90"/>
      <c r="BL91" s="90"/>
      <c r="BM91" s="90"/>
      <c r="BN91" s="90"/>
      <c r="BO91" s="90"/>
      <c r="BP91" s="90"/>
      <c r="BQ91" s="90"/>
      <c r="BU91" s="90"/>
      <c r="BV91" s="90"/>
      <c r="BW91" s="90"/>
      <c r="BX91" s="90"/>
      <c r="BY91" s="90"/>
      <c r="BZ91" s="90"/>
    </row>
    <row r="92" ht="15.75" customHeight="1"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T92" s="90"/>
      <c r="AU92" s="90"/>
      <c r="AV92" s="90"/>
      <c r="AW92" s="90"/>
      <c r="AX92" s="90"/>
      <c r="AY92" s="90"/>
      <c r="BC92" s="90"/>
      <c r="BD92" s="90"/>
      <c r="BE92" s="90"/>
      <c r="BF92" s="90"/>
      <c r="BG92" s="90"/>
      <c r="BH92" s="90"/>
      <c r="BL92" s="90"/>
      <c r="BM92" s="90"/>
      <c r="BN92" s="90"/>
      <c r="BO92" s="90"/>
      <c r="BP92" s="90"/>
      <c r="BQ92" s="90"/>
      <c r="BU92" s="90"/>
      <c r="BV92" s="90"/>
      <c r="BW92" s="90"/>
      <c r="BX92" s="90"/>
      <c r="BY92" s="90"/>
      <c r="BZ92" s="90"/>
    </row>
    <row r="93" ht="15.75" customHeight="1"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T93" s="90"/>
      <c r="AU93" s="90"/>
      <c r="AV93" s="90"/>
      <c r="AW93" s="90"/>
      <c r="AX93" s="90"/>
      <c r="AY93" s="90"/>
      <c r="BC93" s="90"/>
      <c r="BD93" s="90"/>
      <c r="BE93" s="90"/>
      <c r="BF93" s="90"/>
      <c r="BG93" s="90"/>
      <c r="BH93" s="90"/>
      <c r="BL93" s="90"/>
      <c r="BM93" s="90"/>
      <c r="BN93" s="90"/>
      <c r="BO93" s="90"/>
      <c r="BP93" s="90"/>
      <c r="BQ93" s="90"/>
      <c r="BU93" s="90"/>
      <c r="BV93" s="90"/>
      <c r="BW93" s="90"/>
      <c r="BX93" s="90"/>
      <c r="BY93" s="90"/>
      <c r="BZ93" s="90"/>
    </row>
    <row r="94" ht="15.75" customHeight="1"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T94" s="90"/>
      <c r="AU94" s="90"/>
      <c r="AV94" s="90"/>
      <c r="AW94" s="90"/>
      <c r="AX94" s="90"/>
      <c r="AY94" s="90"/>
      <c r="BC94" s="90"/>
      <c r="BD94" s="90"/>
      <c r="BE94" s="90"/>
      <c r="BF94" s="90"/>
      <c r="BG94" s="90"/>
      <c r="BH94" s="90"/>
      <c r="BL94" s="90"/>
      <c r="BM94" s="90"/>
      <c r="BN94" s="90"/>
      <c r="BO94" s="90"/>
      <c r="BP94" s="90"/>
      <c r="BQ94" s="90"/>
      <c r="BU94" s="90"/>
      <c r="BV94" s="90"/>
      <c r="BW94" s="90"/>
      <c r="BX94" s="90"/>
      <c r="BY94" s="90"/>
      <c r="BZ94" s="90"/>
    </row>
    <row r="95" ht="15.75" customHeight="1"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T95" s="90"/>
      <c r="AU95" s="90"/>
      <c r="AV95" s="90"/>
      <c r="AW95" s="90"/>
      <c r="AX95" s="90"/>
      <c r="AY95" s="90"/>
      <c r="BC95" s="90"/>
      <c r="BD95" s="90"/>
      <c r="BE95" s="90"/>
      <c r="BF95" s="90"/>
      <c r="BG95" s="90"/>
      <c r="BH95" s="90"/>
      <c r="BL95" s="90"/>
      <c r="BM95" s="90"/>
      <c r="BN95" s="90"/>
      <c r="BO95" s="90"/>
      <c r="BP95" s="90"/>
      <c r="BQ95" s="90"/>
      <c r="BU95" s="90"/>
      <c r="BV95" s="90"/>
      <c r="BW95" s="90"/>
      <c r="BX95" s="90"/>
      <c r="BY95" s="90"/>
      <c r="BZ95" s="90"/>
    </row>
    <row r="96" ht="15.75" customHeight="1"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T96" s="90"/>
      <c r="AU96" s="90"/>
      <c r="AV96" s="90"/>
      <c r="AW96" s="90"/>
      <c r="AX96" s="90"/>
      <c r="AY96" s="90"/>
      <c r="BC96" s="90"/>
      <c r="BD96" s="90"/>
      <c r="BE96" s="90"/>
      <c r="BF96" s="90"/>
      <c r="BG96" s="90"/>
      <c r="BH96" s="90"/>
      <c r="BL96" s="90"/>
      <c r="BM96" s="90"/>
      <c r="BN96" s="90"/>
      <c r="BO96" s="90"/>
      <c r="BP96" s="90"/>
      <c r="BQ96" s="90"/>
      <c r="BU96" s="90"/>
      <c r="BV96" s="90"/>
      <c r="BW96" s="90"/>
      <c r="BX96" s="90"/>
      <c r="BY96" s="90"/>
      <c r="BZ96" s="90"/>
    </row>
    <row r="97" ht="15.75" customHeight="1"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T97" s="90"/>
      <c r="AU97" s="90"/>
      <c r="AV97" s="90"/>
      <c r="AW97" s="90"/>
      <c r="AX97" s="90"/>
      <c r="AY97" s="90"/>
      <c r="BC97" s="90"/>
      <c r="BD97" s="90"/>
      <c r="BE97" s="90"/>
      <c r="BF97" s="90"/>
      <c r="BG97" s="90"/>
      <c r="BH97" s="90"/>
      <c r="BL97" s="90"/>
      <c r="BM97" s="90"/>
      <c r="BN97" s="90"/>
      <c r="BO97" s="90"/>
      <c r="BP97" s="90"/>
      <c r="BQ97" s="90"/>
      <c r="BU97" s="90"/>
      <c r="BV97" s="90"/>
      <c r="BW97" s="90"/>
      <c r="BX97" s="90"/>
      <c r="BY97" s="90"/>
      <c r="BZ97" s="90"/>
    </row>
    <row r="98" ht="15.75" customHeight="1"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T98" s="90"/>
      <c r="AU98" s="90"/>
      <c r="AV98" s="90"/>
      <c r="AW98" s="90"/>
      <c r="AX98" s="90"/>
      <c r="AY98" s="90"/>
      <c r="BC98" s="90"/>
      <c r="BD98" s="90"/>
      <c r="BE98" s="90"/>
      <c r="BF98" s="90"/>
      <c r="BG98" s="90"/>
      <c r="BH98" s="90"/>
      <c r="BL98" s="90"/>
      <c r="BM98" s="90"/>
      <c r="BN98" s="90"/>
      <c r="BO98" s="90"/>
      <c r="BP98" s="90"/>
      <c r="BQ98" s="90"/>
      <c r="BU98" s="90"/>
      <c r="BV98" s="90"/>
      <c r="BW98" s="90"/>
      <c r="BX98" s="90"/>
      <c r="BY98" s="90"/>
      <c r="BZ98" s="90"/>
    </row>
    <row r="99" ht="15.75" customHeight="1"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T99" s="90"/>
      <c r="AU99" s="90"/>
      <c r="AV99" s="90"/>
      <c r="AW99" s="90"/>
      <c r="AX99" s="90"/>
      <c r="AY99" s="90"/>
      <c r="BC99" s="90"/>
      <c r="BD99" s="90"/>
      <c r="BE99" s="90"/>
      <c r="BF99" s="90"/>
      <c r="BG99" s="90"/>
      <c r="BH99" s="90"/>
      <c r="BL99" s="90"/>
      <c r="BM99" s="90"/>
      <c r="BN99" s="90"/>
      <c r="BO99" s="90"/>
      <c r="BP99" s="90"/>
      <c r="BQ99" s="90"/>
      <c r="BU99" s="90"/>
      <c r="BV99" s="90"/>
      <c r="BW99" s="90"/>
      <c r="BX99" s="90"/>
      <c r="BY99" s="90"/>
      <c r="BZ99" s="90"/>
    </row>
    <row r="100" ht="15.75" customHeight="1"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T100" s="90"/>
      <c r="AU100" s="90"/>
      <c r="AV100" s="90"/>
      <c r="AW100" s="90"/>
      <c r="AX100" s="90"/>
      <c r="AY100" s="90"/>
      <c r="BC100" s="90"/>
      <c r="BD100" s="90"/>
      <c r="BE100" s="90"/>
      <c r="BF100" s="90"/>
      <c r="BG100" s="90"/>
      <c r="BH100" s="90"/>
      <c r="BL100" s="90"/>
      <c r="BM100" s="90"/>
      <c r="BN100" s="90"/>
      <c r="BO100" s="90"/>
      <c r="BP100" s="90"/>
      <c r="BQ100" s="90"/>
      <c r="BU100" s="90"/>
      <c r="BV100" s="90"/>
      <c r="BW100" s="90"/>
      <c r="BX100" s="90"/>
      <c r="BY100" s="90"/>
      <c r="BZ100" s="90"/>
    </row>
    <row r="101" ht="15.75" customHeight="1"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T101" s="90"/>
      <c r="AU101" s="90"/>
      <c r="AV101" s="90"/>
      <c r="AW101" s="90"/>
      <c r="AX101" s="90"/>
      <c r="AY101" s="90"/>
      <c r="BC101" s="90"/>
      <c r="BD101" s="90"/>
      <c r="BE101" s="90"/>
      <c r="BF101" s="90"/>
      <c r="BG101" s="90"/>
      <c r="BH101" s="90"/>
      <c r="BL101" s="90"/>
      <c r="BM101" s="90"/>
      <c r="BN101" s="90"/>
      <c r="BO101" s="90"/>
      <c r="BP101" s="90"/>
      <c r="BQ101" s="90"/>
      <c r="BU101" s="90"/>
      <c r="BV101" s="90"/>
      <c r="BW101" s="90"/>
      <c r="BX101" s="90"/>
      <c r="BY101" s="90"/>
      <c r="BZ101" s="90"/>
    </row>
    <row r="102" ht="15.75" customHeight="1"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T102" s="90"/>
      <c r="AU102" s="90"/>
      <c r="AV102" s="90"/>
      <c r="AW102" s="90"/>
      <c r="AX102" s="90"/>
      <c r="AY102" s="90"/>
      <c r="BC102" s="90"/>
      <c r="BD102" s="90"/>
      <c r="BE102" s="90"/>
      <c r="BF102" s="90"/>
      <c r="BG102" s="90"/>
      <c r="BH102" s="90"/>
      <c r="BL102" s="90"/>
      <c r="BM102" s="90"/>
      <c r="BN102" s="90"/>
      <c r="BO102" s="90"/>
      <c r="BP102" s="90"/>
      <c r="BQ102" s="90"/>
      <c r="BU102" s="90"/>
      <c r="BV102" s="90"/>
      <c r="BW102" s="90"/>
      <c r="BX102" s="90"/>
      <c r="BY102" s="90"/>
      <c r="BZ102" s="90"/>
    </row>
    <row r="103" ht="15.75" customHeight="1"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T103" s="90"/>
      <c r="AU103" s="90"/>
      <c r="AV103" s="90"/>
      <c r="AW103" s="90"/>
      <c r="AX103" s="90"/>
      <c r="AY103" s="90"/>
      <c r="BC103" s="90"/>
      <c r="BD103" s="90"/>
      <c r="BE103" s="90"/>
      <c r="BF103" s="90"/>
      <c r="BG103" s="90"/>
      <c r="BH103" s="90"/>
      <c r="BL103" s="90"/>
      <c r="BM103" s="90"/>
      <c r="BN103" s="90"/>
      <c r="BO103" s="90"/>
      <c r="BP103" s="90"/>
      <c r="BQ103" s="90"/>
      <c r="BU103" s="90"/>
      <c r="BV103" s="90"/>
      <c r="BW103" s="90"/>
      <c r="BX103" s="90"/>
      <c r="BY103" s="90"/>
      <c r="BZ103" s="90"/>
    </row>
    <row r="104" ht="15.75" customHeight="1"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T104" s="90"/>
      <c r="AU104" s="90"/>
      <c r="AV104" s="90"/>
      <c r="AW104" s="90"/>
      <c r="AX104" s="90"/>
      <c r="AY104" s="90"/>
      <c r="BC104" s="90"/>
      <c r="BD104" s="90"/>
      <c r="BE104" s="90"/>
      <c r="BF104" s="90"/>
      <c r="BG104" s="90"/>
      <c r="BH104" s="90"/>
      <c r="BL104" s="90"/>
      <c r="BM104" s="90"/>
      <c r="BN104" s="90"/>
      <c r="BO104" s="90"/>
      <c r="BP104" s="90"/>
      <c r="BQ104" s="90"/>
      <c r="BU104" s="90"/>
      <c r="BV104" s="90"/>
      <c r="BW104" s="90"/>
      <c r="BX104" s="90"/>
      <c r="BY104" s="90"/>
      <c r="BZ104" s="90"/>
    </row>
    <row r="105" ht="15.75" customHeight="1"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T105" s="90"/>
      <c r="AU105" s="90"/>
      <c r="AV105" s="90"/>
      <c r="AW105" s="90"/>
      <c r="AX105" s="90"/>
      <c r="AY105" s="90"/>
      <c r="BC105" s="90"/>
      <c r="BD105" s="90"/>
      <c r="BE105" s="90"/>
      <c r="BF105" s="90"/>
      <c r="BG105" s="90"/>
      <c r="BH105" s="90"/>
      <c r="BL105" s="90"/>
      <c r="BM105" s="90"/>
      <c r="BN105" s="90"/>
      <c r="BO105" s="90"/>
      <c r="BP105" s="90"/>
      <c r="BQ105" s="90"/>
      <c r="BU105" s="90"/>
      <c r="BV105" s="90"/>
      <c r="BW105" s="90"/>
      <c r="BX105" s="90"/>
      <c r="BY105" s="90"/>
      <c r="BZ105" s="90"/>
    </row>
    <row r="106" ht="15.75" customHeight="1"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T106" s="90"/>
      <c r="AU106" s="90"/>
      <c r="AV106" s="90"/>
      <c r="AW106" s="90"/>
      <c r="AX106" s="90"/>
      <c r="AY106" s="90"/>
      <c r="BC106" s="90"/>
      <c r="BD106" s="90"/>
      <c r="BE106" s="90"/>
      <c r="BF106" s="90"/>
      <c r="BG106" s="90"/>
      <c r="BH106" s="90"/>
      <c r="BL106" s="90"/>
      <c r="BM106" s="90"/>
      <c r="BN106" s="90"/>
      <c r="BO106" s="90"/>
      <c r="BP106" s="90"/>
      <c r="BQ106" s="90"/>
      <c r="BU106" s="90"/>
      <c r="BV106" s="90"/>
      <c r="BW106" s="90"/>
      <c r="BX106" s="90"/>
      <c r="BY106" s="90"/>
      <c r="BZ106" s="90"/>
    </row>
    <row r="107" ht="15.75" customHeight="1"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T107" s="90"/>
      <c r="AU107" s="90"/>
      <c r="AV107" s="90"/>
      <c r="AW107" s="90"/>
      <c r="AX107" s="90"/>
      <c r="AY107" s="90"/>
      <c r="BC107" s="90"/>
      <c r="BD107" s="90"/>
      <c r="BE107" s="90"/>
      <c r="BF107" s="90"/>
      <c r="BG107" s="90"/>
      <c r="BH107" s="90"/>
      <c r="BL107" s="90"/>
      <c r="BM107" s="90"/>
      <c r="BN107" s="90"/>
      <c r="BO107" s="90"/>
      <c r="BP107" s="90"/>
      <c r="BQ107" s="90"/>
      <c r="BU107" s="90"/>
      <c r="BV107" s="90"/>
      <c r="BW107" s="90"/>
      <c r="BX107" s="90"/>
      <c r="BY107" s="90"/>
      <c r="BZ107" s="90"/>
    </row>
    <row r="108" ht="15.75" customHeight="1"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T108" s="90"/>
      <c r="AU108" s="90"/>
      <c r="AV108" s="90"/>
      <c r="AW108" s="90"/>
      <c r="AX108" s="90"/>
      <c r="AY108" s="90"/>
      <c r="BC108" s="90"/>
      <c r="BD108" s="90"/>
      <c r="BE108" s="90"/>
      <c r="BF108" s="90"/>
      <c r="BG108" s="90"/>
      <c r="BH108" s="90"/>
      <c r="BL108" s="90"/>
      <c r="BM108" s="90"/>
      <c r="BN108" s="90"/>
      <c r="BO108" s="90"/>
      <c r="BP108" s="90"/>
      <c r="BQ108" s="90"/>
      <c r="BU108" s="90"/>
      <c r="BV108" s="90"/>
      <c r="BW108" s="90"/>
      <c r="BX108" s="90"/>
      <c r="BY108" s="90"/>
      <c r="BZ108" s="90"/>
    </row>
    <row r="109" ht="15.75" customHeight="1"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T109" s="90"/>
      <c r="AU109" s="90"/>
      <c r="AV109" s="90"/>
      <c r="AW109" s="90"/>
      <c r="AX109" s="90"/>
      <c r="AY109" s="90"/>
      <c r="BC109" s="90"/>
      <c r="BD109" s="90"/>
      <c r="BE109" s="90"/>
      <c r="BF109" s="90"/>
      <c r="BG109" s="90"/>
      <c r="BH109" s="90"/>
      <c r="BL109" s="90"/>
      <c r="BM109" s="90"/>
      <c r="BN109" s="90"/>
      <c r="BO109" s="90"/>
      <c r="BP109" s="90"/>
      <c r="BQ109" s="90"/>
      <c r="BU109" s="90"/>
      <c r="BV109" s="90"/>
      <c r="BW109" s="90"/>
      <c r="BX109" s="90"/>
      <c r="BY109" s="90"/>
      <c r="BZ109" s="90"/>
    </row>
    <row r="110" ht="15.75" customHeight="1"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T110" s="90"/>
      <c r="AU110" s="90"/>
      <c r="AV110" s="90"/>
      <c r="AW110" s="90"/>
      <c r="AX110" s="90"/>
      <c r="AY110" s="90"/>
      <c r="BC110" s="90"/>
      <c r="BD110" s="90"/>
      <c r="BE110" s="90"/>
      <c r="BF110" s="90"/>
      <c r="BG110" s="90"/>
      <c r="BH110" s="90"/>
      <c r="BL110" s="90"/>
      <c r="BM110" s="90"/>
      <c r="BN110" s="90"/>
      <c r="BO110" s="90"/>
      <c r="BP110" s="90"/>
      <c r="BQ110" s="90"/>
      <c r="BU110" s="90"/>
      <c r="BV110" s="90"/>
      <c r="BW110" s="90"/>
      <c r="BX110" s="90"/>
      <c r="BY110" s="90"/>
      <c r="BZ110" s="90"/>
    </row>
    <row r="111" ht="15.75" customHeight="1"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T111" s="90"/>
      <c r="AU111" s="90"/>
      <c r="AV111" s="90"/>
      <c r="AW111" s="90"/>
      <c r="AX111" s="90"/>
      <c r="AY111" s="90"/>
      <c r="BC111" s="90"/>
      <c r="BD111" s="90"/>
      <c r="BE111" s="90"/>
      <c r="BF111" s="90"/>
      <c r="BG111" s="90"/>
      <c r="BH111" s="90"/>
      <c r="BL111" s="90"/>
      <c r="BM111" s="90"/>
      <c r="BN111" s="90"/>
      <c r="BO111" s="90"/>
      <c r="BP111" s="90"/>
      <c r="BQ111" s="90"/>
      <c r="BU111" s="90"/>
      <c r="BV111" s="90"/>
      <c r="BW111" s="90"/>
      <c r="BX111" s="90"/>
      <c r="BY111" s="90"/>
      <c r="BZ111" s="90"/>
    </row>
    <row r="112" ht="15.75" customHeight="1"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T112" s="90"/>
      <c r="AU112" s="90"/>
      <c r="AV112" s="90"/>
      <c r="AW112" s="90"/>
      <c r="AX112" s="90"/>
      <c r="AY112" s="90"/>
      <c r="BC112" s="90"/>
      <c r="BD112" s="90"/>
      <c r="BE112" s="90"/>
      <c r="BF112" s="90"/>
      <c r="BG112" s="90"/>
      <c r="BH112" s="90"/>
      <c r="BL112" s="90"/>
      <c r="BM112" s="90"/>
      <c r="BN112" s="90"/>
      <c r="BO112" s="90"/>
      <c r="BP112" s="90"/>
      <c r="BQ112" s="90"/>
      <c r="BU112" s="90"/>
      <c r="BV112" s="90"/>
      <c r="BW112" s="90"/>
      <c r="BX112" s="90"/>
      <c r="BY112" s="90"/>
      <c r="BZ112" s="90"/>
    </row>
    <row r="113" ht="15.75" customHeight="1"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T113" s="90"/>
      <c r="AU113" s="90"/>
      <c r="AV113" s="90"/>
      <c r="AW113" s="90"/>
      <c r="AX113" s="90"/>
      <c r="AY113" s="90"/>
      <c r="BC113" s="90"/>
      <c r="BD113" s="90"/>
      <c r="BE113" s="90"/>
      <c r="BF113" s="90"/>
      <c r="BG113" s="90"/>
      <c r="BH113" s="90"/>
      <c r="BL113" s="90"/>
      <c r="BM113" s="90"/>
      <c r="BN113" s="90"/>
      <c r="BO113" s="90"/>
      <c r="BP113" s="90"/>
      <c r="BQ113" s="90"/>
      <c r="BU113" s="90"/>
      <c r="BV113" s="90"/>
      <c r="BW113" s="90"/>
      <c r="BX113" s="90"/>
      <c r="BY113" s="90"/>
      <c r="BZ113" s="90"/>
    </row>
    <row r="114" ht="15.75" customHeight="1"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T114" s="90"/>
      <c r="AU114" s="90"/>
      <c r="AV114" s="90"/>
      <c r="AW114" s="90"/>
      <c r="AX114" s="90"/>
      <c r="AY114" s="90"/>
      <c r="BC114" s="90"/>
      <c r="BD114" s="90"/>
      <c r="BE114" s="90"/>
      <c r="BF114" s="90"/>
      <c r="BG114" s="90"/>
      <c r="BH114" s="90"/>
      <c r="BL114" s="90"/>
      <c r="BM114" s="90"/>
      <c r="BN114" s="90"/>
      <c r="BO114" s="90"/>
      <c r="BP114" s="90"/>
      <c r="BQ114" s="90"/>
      <c r="BU114" s="90"/>
      <c r="BV114" s="90"/>
      <c r="BW114" s="90"/>
      <c r="BX114" s="90"/>
      <c r="BY114" s="90"/>
      <c r="BZ114" s="90"/>
    </row>
    <row r="115" ht="15.75" customHeight="1"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T115" s="90"/>
      <c r="AU115" s="90"/>
      <c r="AV115" s="90"/>
      <c r="AW115" s="90"/>
      <c r="AX115" s="90"/>
      <c r="AY115" s="90"/>
      <c r="BC115" s="90"/>
      <c r="BD115" s="90"/>
      <c r="BE115" s="90"/>
      <c r="BF115" s="90"/>
      <c r="BG115" s="90"/>
      <c r="BH115" s="90"/>
      <c r="BL115" s="90"/>
      <c r="BM115" s="90"/>
      <c r="BN115" s="90"/>
      <c r="BO115" s="90"/>
      <c r="BP115" s="90"/>
      <c r="BQ115" s="90"/>
      <c r="BU115" s="90"/>
      <c r="BV115" s="90"/>
      <c r="BW115" s="90"/>
      <c r="BX115" s="90"/>
      <c r="BY115" s="90"/>
      <c r="BZ115" s="90"/>
    </row>
    <row r="116" ht="15.75" customHeight="1"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T116" s="90"/>
      <c r="AU116" s="90"/>
      <c r="AV116" s="90"/>
      <c r="AW116" s="90"/>
      <c r="AX116" s="90"/>
      <c r="AY116" s="90"/>
      <c r="BC116" s="90"/>
      <c r="BD116" s="90"/>
      <c r="BE116" s="90"/>
      <c r="BF116" s="90"/>
      <c r="BG116" s="90"/>
      <c r="BH116" s="90"/>
      <c r="BL116" s="90"/>
      <c r="BM116" s="90"/>
      <c r="BN116" s="90"/>
      <c r="BO116" s="90"/>
      <c r="BP116" s="90"/>
      <c r="BQ116" s="90"/>
      <c r="BU116" s="90"/>
      <c r="BV116" s="90"/>
      <c r="BW116" s="90"/>
      <c r="BX116" s="90"/>
      <c r="BY116" s="90"/>
      <c r="BZ116" s="90"/>
    </row>
    <row r="117" ht="15.75" customHeight="1"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T117" s="90"/>
      <c r="AU117" s="90"/>
      <c r="AV117" s="90"/>
      <c r="AW117" s="90"/>
      <c r="AX117" s="90"/>
      <c r="AY117" s="90"/>
      <c r="BC117" s="90"/>
      <c r="BD117" s="90"/>
      <c r="BE117" s="90"/>
      <c r="BF117" s="90"/>
      <c r="BG117" s="90"/>
      <c r="BH117" s="90"/>
      <c r="BL117" s="90"/>
      <c r="BM117" s="90"/>
      <c r="BN117" s="90"/>
      <c r="BO117" s="90"/>
      <c r="BP117" s="90"/>
      <c r="BQ117" s="90"/>
      <c r="BU117" s="90"/>
      <c r="BV117" s="90"/>
      <c r="BW117" s="90"/>
      <c r="BX117" s="90"/>
      <c r="BY117" s="90"/>
      <c r="BZ117" s="90"/>
    </row>
    <row r="118" ht="15.75" customHeight="1"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T118" s="90"/>
      <c r="AU118" s="90"/>
      <c r="AV118" s="90"/>
      <c r="AW118" s="90"/>
      <c r="AX118" s="90"/>
      <c r="AY118" s="90"/>
      <c r="BC118" s="90"/>
      <c r="BD118" s="90"/>
      <c r="BE118" s="90"/>
      <c r="BF118" s="90"/>
      <c r="BG118" s="90"/>
      <c r="BH118" s="90"/>
      <c r="BL118" s="90"/>
      <c r="BM118" s="90"/>
      <c r="BN118" s="90"/>
      <c r="BO118" s="90"/>
      <c r="BP118" s="90"/>
      <c r="BQ118" s="90"/>
      <c r="BU118" s="90"/>
      <c r="BV118" s="90"/>
      <c r="BW118" s="90"/>
      <c r="BX118" s="90"/>
      <c r="BY118" s="90"/>
      <c r="BZ118" s="90"/>
    </row>
    <row r="119" ht="15.75" customHeight="1"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T119" s="90"/>
      <c r="AU119" s="90"/>
      <c r="AV119" s="90"/>
      <c r="AW119" s="90"/>
      <c r="AX119" s="90"/>
      <c r="AY119" s="90"/>
      <c r="BC119" s="90"/>
      <c r="BD119" s="90"/>
      <c r="BE119" s="90"/>
      <c r="BF119" s="90"/>
      <c r="BG119" s="90"/>
      <c r="BH119" s="90"/>
      <c r="BL119" s="90"/>
      <c r="BM119" s="90"/>
      <c r="BN119" s="90"/>
      <c r="BO119" s="90"/>
      <c r="BP119" s="90"/>
      <c r="BQ119" s="90"/>
      <c r="BU119" s="90"/>
      <c r="BV119" s="90"/>
      <c r="BW119" s="90"/>
      <c r="BX119" s="90"/>
      <c r="BY119" s="90"/>
      <c r="BZ119" s="90"/>
    </row>
    <row r="120" ht="15.75" customHeight="1"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T120" s="90"/>
      <c r="AU120" s="90"/>
      <c r="AV120" s="90"/>
      <c r="AW120" s="90"/>
      <c r="AX120" s="90"/>
      <c r="AY120" s="90"/>
      <c r="BC120" s="90"/>
      <c r="BD120" s="90"/>
      <c r="BE120" s="90"/>
      <c r="BF120" s="90"/>
      <c r="BG120" s="90"/>
      <c r="BH120" s="90"/>
      <c r="BL120" s="90"/>
      <c r="BM120" s="90"/>
      <c r="BN120" s="90"/>
      <c r="BO120" s="90"/>
      <c r="BP120" s="90"/>
      <c r="BQ120" s="90"/>
      <c r="BU120" s="90"/>
      <c r="BV120" s="90"/>
      <c r="BW120" s="90"/>
      <c r="BX120" s="90"/>
      <c r="BY120" s="90"/>
      <c r="BZ120" s="90"/>
    </row>
    <row r="121" ht="15.75" customHeight="1"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T121" s="90"/>
      <c r="AU121" s="90"/>
      <c r="AV121" s="90"/>
      <c r="AW121" s="90"/>
      <c r="AX121" s="90"/>
      <c r="AY121" s="90"/>
      <c r="BC121" s="90"/>
      <c r="BD121" s="90"/>
      <c r="BE121" s="90"/>
      <c r="BF121" s="90"/>
      <c r="BG121" s="90"/>
      <c r="BH121" s="90"/>
      <c r="BL121" s="90"/>
      <c r="BM121" s="90"/>
      <c r="BN121" s="90"/>
      <c r="BO121" s="90"/>
      <c r="BP121" s="90"/>
      <c r="BQ121" s="90"/>
      <c r="BU121" s="90"/>
      <c r="BV121" s="90"/>
      <c r="BW121" s="90"/>
      <c r="BX121" s="90"/>
      <c r="BY121" s="90"/>
      <c r="BZ121" s="90"/>
    </row>
    <row r="122" ht="15.75" customHeight="1"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T122" s="90"/>
      <c r="AU122" s="90"/>
      <c r="AV122" s="90"/>
      <c r="AW122" s="90"/>
      <c r="AX122" s="90"/>
      <c r="AY122" s="90"/>
      <c r="BC122" s="90"/>
      <c r="BD122" s="90"/>
      <c r="BE122" s="90"/>
      <c r="BF122" s="90"/>
      <c r="BG122" s="90"/>
      <c r="BH122" s="90"/>
      <c r="BL122" s="90"/>
      <c r="BM122" s="90"/>
      <c r="BN122" s="90"/>
      <c r="BO122" s="90"/>
      <c r="BP122" s="90"/>
      <c r="BQ122" s="90"/>
      <c r="BU122" s="90"/>
      <c r="BV122" s="90"/>
      <c r="BW122" s="90"/>
      <c r="BX122" s="90"/>
      <c r="BY122" s="90"/>
      <c r="BZ122" s="90"/>
    </row>
    <row r="123" ht="15.75" customHeight="1"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T123" s="90"/>
      <c r="AU123" s="90"/>
      <c r="AV123" s="90"/>
      <c r="AW123" s="90"/>
      <c r="AX123" s="90"/>
      <c r="AY123" s="90"/>
      <c r="BC123" s="90"/>
      <c r="BD123" s="90"/>
      <c r="BE123" s="90"/>
      <c r="BF123" s="90"/>
      <c r="BG123" s="90"/>
      <c r="BH123" s="90"/>
      <c r="BL123" s="90"/>
      <c r="BM123" s="90"/>
      <c r="BN123" s="90"/>
      <c r="BO123" s="90"/>
      <c r="BP123" s="90"/>
      <c r="BQ123" s="90"/>
      <c r="BU123" s="90"/>
      <c r="BV123" s="90"/>
      <c r="BW123" s="90"/>
      <c r="BX123" s="90"/>
      <c r="BY123" s="90"/>
      <c r="BZ123" s="90"/>
    </row>
    <row r="124" ht="15.75" customHeight="1"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T124" s="90"/>
      <c r="AU124" s="90"/>
      <c r="AV124" s="90"/>
      <c r="AW124" s="90"/>
      <c r="AX124" s="90"/>
      <c r="AY124" s="90"/>
      <c r="BC124" s="90"/>
      <c r="BD124" s="90"/>
      <c r="BE124" s="90"/>
      <c r="BF124" s="90"/>
      <c r="BG124" s="90"/>
      <c r="BH124" s="90"/>
      <c r="BL124" s="90"/>
      <c r="BM124" s="90"/>
      <c r="BN124" s="90"/>
      <c r="BO124" s="90"/>
      <c r="BP124" s="90"/>
      <c r="BQ124" s="90"/>
      <c r="BU124" s="90"/>
      <c r="BV124" s="90"/>
      <c r="BW124" s="90"/>
      <c r="BX124" s="90"/>
      <c r="BY124" s="90"/>
      <c r="BZ124" s="90"/>
    </row>
    <row r="125" ht="15.75" customHeight="1"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T125" s="90"/>
      <c r="AU125" s="90"/>
      <c r="AV125" s="90"/>
      <c r="AW125" s="90"/>
      <c r="AX125" s="90"/>
      <c r="AY125" s="90"/>
      <c r="BC125" s="90"/>
      <c r="BD125" s="90"/>
      <c r="BE125" s="90"/>
      <c r="BF125" s="90"/>
      <c r="BG125" s="90"/>
      <c r="BH125" s="90"/>
      <c r="BL125" s="90"/>
      <c r="BM125" s="90"/>
      <c r="BN125" s="90"/>
      <c r="BO125" s="90"/>
      <c r="BP125" s="90"/>
      <c r="BQ125" s="90"/>
      <c r="BU125" s="90"/>
      <c r="BV125" s="90"/>
      <c r="BW125" s="90"/>
      <c r="BX125" s="90"/>
      <c r="BY125" s="90"/>
      <c r="BZ125" s="90"/>
    </row>
    <row r="126" ht="15.75" customHeight="1"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T126" s="90"/>
      <c r="AU126" s="90"/>
      <c r="AV126" s="90"/>
      <c r="AW126" s="90"/>
      <c r="AX126" s="90"/>
      <c r="AY126" s="90"/>
      <c r="BC126" s="90"/>
      <c r="BD126" s="90"/>
      <c r="BE126" s="90"/>
      <c r="BF126" s="90"/>
      <c r="BG126" s="90"/>
      <c r="BH126" s="90"/>
      <c r="BL126" s="90"/>
      <c r="BM126" s="90"/>
      <c r="BN126" s="90"/>
      <c r="BO126" s="90"/>
      <c r="BP126" s="90"/>
      <c r="BQ126" s="90"/>
      <c r="BU126" s="90"/>
      <c r="BV126" s="90"/>
      <c r="BW126" s="90"/>
      <c r="BX126" s="90"/>
      <c r="BY126" s="90"/>
      <c r="BZ126" s="90"/>
    </row>
    <row r="127" ht="15.75" customHeight="1"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T127" s="90"/>
      <c r="AU127" s="90"/>
      <c r="AV127" s="90"/>
      <c r="AW127" s="90"/>
      <c r="AX127" s="90"/>
      <c r="AY127" s="90"/>
      <c r="BC127" s="90"/>
      <c r="BD127" s="90"/>
      <c r="BE127" s="90"/>
      <c r="BF127" s="90"/>
      <c r="BG127" s="90"/>
      <c r="BH127" s="90"/>
      <c r="BL127" s="90"/>
      <c r="BM127" s="90"/>
      <c r="BN127" s="90"/>
      <c r="BO127" s="90"/>
      <c r="BP127" s="90"/>
      <c r="BQ127" s="90"/>
      <c r="BU127" s="90"/>
      <c r="BV127" s="90"/>
      <c r="BW127" s="90"/>
      <c r="BX127" s="90"/>
      <c r="BY127" s="90"/>
      <c r="BZ127" s="90"/>
    </row>
    <row r="128" ht="15.75" customHeight="1"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T128" s="90"/>
      <c r="AU128" s="90"/>
      <c r="AV128" s="90"/>
      <c r="AW128" s="90"/>
      <c r="AX128" s="90"/>
      <c r="AY128" s="90"/>
      <c r="BC128" s="90"/>
      <c r="BD128" s="90"/>
      <c r="BE128" s="90"/>
      <c r="BF128" s="90"/>
      <c r="BG128" s="90"/>
      <c r="BH128" s="90"/>
      <c r="BL128" s="90"/>
      <c r="BM128" s="90"/>
      <c r="BN128" s="90"/>
      <c r="BO128" s="90"/>
      <c r="BP128" s="90"/>
      <c r="BQ128" s="90"/>
      <c r="BU128" s="90"/>
      <c r="BV128" s="90"/>
      <c r="BW128" s="90"/>
      <c r="BX128" s="90"/>
      <c r="BY128" s="90"/>
      <c r="BZ128" s="90"/>
    </row>
    <row r="129" ht="15.75" customHeight="1"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T129" s="90"/>
      <c r="AU129" s="90"/>
      <c r="AV129" s="90"/>
      <c r="AW129" s="90"/>
      <c r="AX129" s="90"/>
      <c r="AY129" s="90"/>
      <c r="BC129" s="90"/>
      <c r="BD129" s="90"/>
      <c r="BE129" s="90"/>
      <c r="BF129" s="90"/>
      <c r="BG129" s="90"/>
      <c r="BH129" s="90"/>
      <c r="BL129" s="90"/>
      <c r="BM129" s="90"/>
      <c r="BN129" s="90"/>
      <c r="BO129" s="90"/>
      <c r="BP129" s="90"/>
      <c r="BQ129" s="90"/>
      <c r="BU129" s="90"/>
      <c r="BV129" s="90"/>
      <c r="BW129" s="90"/>
      <c r="BX129" s="90"/>
      <c r="BY129" s="90"/>
      <c r="BZ129" s="90"/>
    </row>
    <row r="130" ht="15.75" customHeight="1"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T130" s="90"/>
      <c r="AU130" s="90"/>
      <c r="AV130" s="90"/>
      <c r="AW130" s="90"/>
      <c r="AX130" s="90"/>
      <c r="AY130" s="90"/>
      <c r="BC130" s="90"/>
      <c r="BD130" s="90"/>
      <c r="BE130" s="90"/>
      <c r="BF130" s="90"/>
      <c r="BG130" s="90"/>
      <c r="BH130" s="90"/>
      <c r="BL130" s="90"/>
      <c r="BM130" s="90"/>
      <c r="BN130" s="90"/>
      <c r="BO130" s="90"/>
      <c r="BP130" s="90"/>
      <c r="BQ130" s="90"/>
      <c r="BU130" s="90"/>
      <c r="BV130" s="90"/>
      <c r="BW130" s="90"/>
      <c r="BX130" s="90"/>
      <c r="BY130" s="90"/>
      <c r="BZ130" s="90"/>
    </row>
    <row r="131" ht="15.75" customHeight="1"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T131" s="90"/>
      <c r="AU131" s="90"/>
      <c r="AV131" s="90"/>
      <c r="AW131" s="90"/>
      <c r="AX131" s="90"/>
      <c r="AY131" s="90"/>
      <c r="BC131" s="90"/>
      <c r="BD131" s="90"/>
      <c r="BE131" s="90"/>
      <c r="BF131" s="90"/>
      <c r="BG131" s="90"/>
      <c r="BH131" s="90"/>
      <c r="BL131" s="90"/>
      <c r="BM131" s="90"/>
      <c r="BN131" s="90"/>
      <c r="BO131" s="90"/>
      <c r="BP131" s="90"/>
      <c r="BQ131" s="90"/>
      <c r="BU131" s="90"/>
      <c r="BV131" s="90"/>
      <c r="BW131" s="90"/>
      <c r="BX131" s="90"/>
      <c r="BY131" s="90"/>
      <c r="BZ131" s="90"/>
    </row>
    <row r="132" ht="15.75" customHeight="1"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T132" s="90"/>
      <c r="AU132" s="90"/>
      <c r="AV132" s="90"/>
      <c r="AW132" s="90"/>
      <c r="AX132" s="90"/>
      <c r="AY132" s="90"/>
      <c r="BC132" s="90"/>
      <c r="BD132" s="90"/>
      <c r="BE132" s="90"/>
      <c r="BF132" s="90"/>
      <c r="BG132" s="90"/>
      <c r="BH132" s="90"/>
      <c r="BL132" s="90"/>
      <c r="BM132" s="90"/>
      <c r="BN132" s="90"/>
      <c r="BO132" s="90"/>
      <c r="BP132" s="90"/>
      <c r="BQ132" s="90"/>
      <c r="BU132" s="90"/>
      <c r="BV132" s="90"/>
      <c r="BW132" s="90"/>
      <c r="BX132" s="90"/>
      <c r="BY132" s="90"/>
      <c r="BZ132" s="90"/>
    </row>
    <row r="133" ht="15.75" customHeight="1"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T133" s="90"/>
      <c r="AU133" s="90"/>
      <c r="AV133" s="90"/>
      <c r="AW133" s="90"/>
      <c r="AX133" s="90"/>
      <c r="AY133" s="90"/>
      <c r="BC133" s="90"/>
      <c r="BD133" s="90"/>
      <c r="BE133" s="90"/>
      <c r="BF133" s="90"/>
      <c r="BG133" s="90"/>
      <c r="BH133" s="90"/>
      <c r="BL133" s="90"/>
      <c r="BM133" s="90"/>
      <c r="BN133" s="90"/>
      <c r="BO133" s="90"/>
      <c r="BP133" s="90"/>
      <c r="BQ133" s="90"/>
      <c r="BU133" s="90"/>
      <c r="BV133" s="90"/>
      <c r="BW133" s="90"/>
      <c r="BX133" s="90"/>
      <c r="BY133" s="90"/>
      <c r="BZ133" s="90"/>
    </row>
    <row r="134" ht="15.75" customHeight="1"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T134" s="90"/>
      <c r="AU134" s="90"/>
      <c r="AV134" s="90"/>
      <c r="AW134" s="90"/>
      <c r="AX134" s="90"/>
      <c r="AY134" s="90"/>
      <c r="BC134" s="90"/>
      <c r="BD134" s="90"/>
      <c r="BE134" s="90"/>
      <c r="BF134" s="90"/>
      <c r="BG134" s="90"/>
      <c r="BH134" s="90"/>
      <c r="BL134" s="90"/>
      <c r="BM134" s="90"/>
      <c r="BN134" s="90"/>
      <c r="BO134" s="90"/>
      <c r="BP134" s="90"/>
      <c r="BQ134" s="90"/>
      <c r="BU134" s="90"/>
      <c r="BV134" s="90"/>
      <c r="BW134" s="90"/>
      <c r="BX134" s="90"/>
      <c r="BY134" s="90"/>
      <c r="BZ134" s="90"/>
    </row>
    <row r="135" ht="15.75" customHeight="1"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T135" s="90"/>
      <c r="AU135" s="90"/>
      <c r="AV135" s="90"/>
      <c r="AW135" s="90"/>
      <c r="AX135" s="90"/>
      <c r="AY135" s="90"/>
      <c r="BC135" s="90"/>
      <c r="BD135" s="90"/>
      <c r="BE135" s="90"/>
      <c r="BF135" s="90"/>
      <c r="BG135" s="90"/>
      <c r="BH135" s="90"/>
      <c r="BL135" s="90"/>
      <c r="BM135" s="90"/>
      <c r="BN135" s="90"/>
      <c r="BO135" s="90"/>
      <c r="BP135" s="90"/>
      <c r="BQ135" s="90"/>
      <c r="BU135" s="90"/>
      <c r="BV135" s="90"/>
      <c r="BW135" s="90"/>
      <c r="BX135" s="90"/>
      <c r="BY135" s="90"/>
      <c r="BZ135" s="90"/>
    </row>
    <row r="136" ht="15.75" customHeight="1"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T136" s="90"/>
      <c r="AU136" s="90"/>
      <c r="AV136" s="90"/>
      <c r="AW136" s="90"/>
      <c r="AX136" s="90"/>
      <c r="AY136" s="90"/>
      <c r="BC136" s="90"/>
      <c r="BD136" s="90"/>
      <c r="BE136" s="90"/>
      <c r="BF136" s="90"/>
      <c r="BG136" s="90"/>
      <c r="BH136" s="90"/>
      <c r="BL136" s="90"/>
      <c r="BM136" s="90"/>
      <c r="BN136" s="90"/>
      <c r="BO136" s="90"/>
      <c r="BP136" s="90"/>
      <c r="BQ136" s="90"/>
      <c r="BU136" s="90"/>
      <c r="BV136" s="90"/>
      <c r="BW136" s="90"/>
      <c r="BX136" s="90"/>
      <c r="BY136" s="90"/>
      <c r="BZ136" s="90"/>
    </row>
    <row r="137" ht="15.75" customHeight="1"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T137" s="90"/>
      <c r="AU137" s="90"/>
      <c r="AV137" s="90"/>
      <c r="AW137" s="90"/>
      <c r="AX137" s="90"/>
      <c r="AY137" s="90"/>
      <c r="BC137" s="90"/>
      <c r="BD137" s="90"/>
      <c r="BE137" s="90"/>
      <c r="BF137" s="90"/>
      <c r="BG137" s="90"/>
      <c r="BH137" s="90"/>
      <c r="BL137" s="90"/>
      <c r="BM137" s="90"/>
      <c r="BN137" s="90"/>
      <c r="BO137" s="90"/>
      <c r="BP137" s="90"/>
      <c r="BQ137" s="90"/>
      <c r="BU137" s="90"/>
      <c r="BV137" s="90"/>
      <c r="BW137" s="90"/>
      <c r="BX137" s="90"/>
      <c r="BY137" s="90"/>
      <c r="BZ137" s="90"/>
    </row>
    <row r="138" ht="15.75" customHeight="1"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T138" s="90"/>
      <c r="AU138" s="90"/>
      <c r="AV138" s="90"/>
      <c r="AW138" s="90"/>
      <c r="AX138" s="90"/>
      <c r="AY138" s="90"/>
      <c r="BC138" s="90"/>
      <c r="BD138" s="90"/>
      <c r="BE138" s="90"/>
      <c r="BF138" s="90"/>
      <c r="BG138" s="90"/>
      <c r="BH138" s="90"/>
      <c r="BL138" s="90"/>
      <c r="BM138" s="90"/>
      <c r="BN138" s="90"/>
      <c r="BO138" s="90"/>
      <c r="BP138" s="90"/>
      <c r="BQ138" s="90"/>
      <c r="BU138" s="90"/>
      <c r="BV138" s="90"/>
      <c r="BW138" s="90"/>
      <c r="BX138" s="90"/>
      <c r="BY138" s="90"/>
      <c r="BZ138" s="90"/>
    </row>
    <row r="139" ht="15.75" customHeight="1"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T139" s="90"/>
      <c r="AU139" s="90"/>
      <c r="AV139" s="90"/>
      <c r="AW139" s="90"/>
      <c r="AX139" s="90"/>
      <c r="AY139" s="90"/>
      <c r="BC139" s="90"/>
      <c r="BD139" s="90"/>
      <c r="BE139" s="90"/>
      <c r="BF139" s="90"/>
      <c r="BG139" s="90"/>
      <c r="BH139" s="90"/>
      <c r="BL139" s="90"/>
      <c r="BM139" s="90"/>
      <c r="BN139" s="90"/>
      <c r="BO139" s="90"/>
      <c r="BP139" s="90"/>
      <c r="BQ139" s="90"/>
      <c r="BU139" s="90"/>
      <c r="BV139" s="90"/>
      <c r="BW139" s="90"/>
      <c r="BX139" s="90"/>
      <c r="BY139" s="90"/>
      <c r="BZ139" s="90"/>
    </row>
    <row r="140" ht="15.75" customHeight="1"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T140" s="90"/>
      <c r="AU140" s="90"/>
      <c r="AV140" s="90"/>
      <c r="AW140" s="90"/>
      <c r="AX140" s="90"/>
      <c r="AY140" s="90"/>
      <c r="BC140" s="90"/>
      <c r="BD140" s="90"/>
      <c r="BE140" s="90"/>
      <c r="BF140" s="90"/>
      <c r="BG140" s="90"/>
      <c r="BH140" s="90"/>
      <c r="BL140" s="90"/>
      <c r="BM140" s="90"/>
      <c r="BN140" s="90"/>
      <c r="BO140" s="90"/>
      <c r="BP140" s="90"/>
      <c r="BQ140" s="90"/>
      <c r="BU140" s="90"/>
      <c r="BV140" s="90"/>
      <c r="BW140" s="90"/>
      <c r="BX140" s="90"/>
      <c r="BY140" s="90"/>
      <c r="BZ140" s="90"/>
    </row>
    <row r="141" ht="15.75" customHeight="1"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T141" s="90"/>
      <c r="AU141" s="90"/>
      <c r="AV141" s="90"/>
      <c r="AW141" s="90"/>
      <c r="AX141" s="90"/>
      <c r="AY141" s="90"/>
      <c r="BC141" s="90"/>
      <c r="BD141" s="90"/>
      <c r="BE141" s="90"/>
      <c r="BF141" s="90"/>
      <c r="BG141" s="90"/>
      <c r="BH141" s="90"/>
      <c r="BL141" s="90"/>
      <c r="BM141" s="90"/>
      <c r="BN141" s="90"/>
      <c r="BO141" s="90"/>
      <c r="BP141" s="90"/>
      <c r="BQ141" s="90"/>
      <c r="BU141" s="90"/>
      <c r="BV141" s="90"/>
      <c r="BW141" s="90"/>
      <c r="BX141" s="90"/>
      <c r="BY141" s="90"/>
      <c r="BZ141" s="90"/>
    </row>
    <row r="142" ht="15.75" customHeight="1"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T142" s="90"/>
      <c r="AU142" s="90"/>
      <c r="AV142" s="90"/>
      <c r="AW142" s="90"/>
      <c r="AX142" s="90"/>
      <c r="AY142" s="90"/>
      <c r="BC142" s="90"/>
      <c r="BD142" s="90"/>
      <c r="BE142" s="90"/>
      <c r="BF142" s="90"/>
      <c r="BG142" s="90"/>
      <c r="BH142" s="90"/>
      <c r="BL142" s="90"/>
      <c r="BM142" s="90"/>
      <c r="BN142" s="90"/>
      <c r="BO142" s="90"/>
      <c r="BP142" s="90"/>
      <c r="BQ142" s="90"/>
      <c r="BU142" s="90"/>
      <c r="BV142" s="90"/>
      <c r="BW142" s="90"/>
      <c r="BX142" s="90"/>
      <c r="BY142" s="90"/>
      <c r="BZ142" s="90"/>
    </row>
    <row r="143" ht="15.75" customHeight="1"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T143" s="90"/>
      <c r="AU143" s="90"/>
      <c r="AV143" s="90"/>
      <c r="AW143" s="90"/>
      <c r="AX143" s="90"/>
      <c r="AY143" s="90"/>
      <c r="BC143" s="90"/>
      <c r="BD143" s="90"/>
      <c r="BE143" s="90"/>
      <c r="BF143" s="90"/>
      <c r="BG143" s="90"/>
      <c r="BH143" s="90"/>
      <c r="BL143" s="90"/>
      <c r="BM143" s="90"/>
      <c r="BN143" s="90"/>
      <c r="BO143" s="90"/>
      <c r="BP143" s="90"/>
      <c r="BQ143" s="90"/>
      <c r="BU143" s="90"/>
      <c r="BV143" s="90"/>
      <c r="BW143" s="90"/>
      <c r="BX143" s="90"/>
      <c r="BY143" s="90"/>
      <c r="BZ143" s="90"/>
    </row>
    <row r="144" ht="15.75" customHeight="1"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T144" s="90"/>
      <c r="AU144" s="90"/>
      <c r="AV144" s="90"/>
      <c r="AW144" s="90"/>
      <c r="AX144" s="90"/>
      <c r="AY144" s="90"/>
      <c r="BC144" s="90"/>
      <c r="BD144" s="90"/>
      <c r="BE144" s="90"/>
      <c r="BF144" s="90"/>
      <c r="BG144" s="90"/>
      <c r="BH144" s="90"/>
      <c r="BL144" s="90"/>
      <c r="BM144" s="90"/>
      <c r="BN144" s="90"/>
      <c r="BO144" s="90"/>
      <c r="BP144" s="90"/>
      <c r="BQ144" s="90"/>
      <c r="BU144" s="90"/>
      <c r="BV144" s="90"/>
      <c r="BW144" s="90"/>
      <c r="BX144" s="90"/>
      <c r="BY144" s="90"/>
      <c r="BZ144" s="90"/>
    </row>
    <row r="145" ht="15.75" customHeight="1"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T145" s="90"/>
      <c r="AU145" s="90"/>
      <c r="AV145" s="90"/>
      <c r="AW145" s="90"/>
      <c r="AX145" s="90"/>
      <c r="AY145" s="90"/>
      <c r="BC145" s="90"/>
      <c r="BD145" s="90"/>
      <c r="BE145" s="90"/>
      <c r="BF145" s="90"/>
      <c r="BG145" s="90"/>
      <c r="BH145" s="90"/>
      <c r="BL145" s="90"/>
      <c r="BM145" s="90"/>
      <c r="BN145" s="90"/>
      <c r="BO145" s="90"/>
      <c r="BP145" s="90"/>
      <c r="BQ145" s="90"/>
      <c r="BU145" s="90"/>
      <c r="BV145" s="90"/>
      <c r="BW145" s="90"/>
      <c r="BX145" s="90"/>
      <c r="BY145" s="90"/>
      <c r="BZ145" s="90"/>
    </row>
    <row r="146" ht="15.75" customHeight="1"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T146" s="90"/>
      <c r="AU146" s="90"/>
      <c r="AV146" s="90"/>
      <c r="AW146" s="90"/>
      <c r="AX146" s="90"/>
      <c r="AY146" s="90"/>
      <c r="BC146" s="90"/>
      <c r="BD146" s="90"/>
      <c r="BE146" s="90"/>
      <c r="BF146" s="90"/>
      <c r="BG146" s="90"/>
      <c r="BH146" s="90"/>
      <c r="BL146" s="90"/>
      <c r="BM146" s="90"/>
      <c r="BN146" s="90"/>
      <c r="BO146" s="90"/>
      <c r="BP146" s="90"/>
      <c r="BQ146" s="90"/>
      <c r="BU146" s="90"/>
      <c r="BV146" s="90"/>
      <c r="BW146" s="90"/>
      <c r="BX146" s="90"/>
      <c r="BY146" s="90"/>
      <c r="BZ146" s="90"/>
    </row>
    <row r="147" ht="15.75" customHeight="1"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T147" s="90"/>
      <c r="AU147" s="90"/>
      <c r="AV147" s="90"/>
      <c r="AW147" s="90"/>
      <c r="AX147" s="90"/>
      <c r="AY147" s="90"/>
      <c r="BC147" s="90"/>
      <c r="BD147" s="90"/>
      <c r="BE147" s="90"/>
      <c r="BF147" s="90"/>
      <c r="BG147" s="90"/>
      <c r="BH147" s="90"/>
      <c r="BL147" s="90"/>
      <c r="BM147" s="90"/>
      <c r="BN147" s="90"/>
      <c r="BO147" s="90"/>
      <c r="BP147" s="90"/>
      <c r="BQ147" s="90"/>
      <c r="BU147" s="90"/>
      <c r="BV147" s="90"/>
      <c r="BW147" s="90"/>
      <c r="BX147" s="90"/>
      <c r="BY147" s="90"/>
      <c r="BZ147" s="90"/>
    </row>
    <row r="148" ht="15.75" customHeight="1"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T148" s="90"/>
      <c r="AU148" s="90"/>
      <c r="AV148" s="90"/>
      <c r="AW148" s="90"/>
      <c r="AX148" s="90"/>
      <c r="AY148" s="90"/>
      <c r="BC148" s="90"/>
      <c r="BD148" s="90"/>
      <c r="BE148" s="90"/>
      <c r="BF148" s="90"/>
      <c r="BG148" s="90"/>
      <c r="BH148" s="90"/>
      <c r="BL148" s="90"/>
      <c r="BM148" s="90"/>
      <c r="BN148" s="90"/>
      <c r="BO148" s="90"/>
      <c r="BP148" s="90"/>
      <c r="BQ148" s="90"/>
      <c r="BU148" s="90"/>
      <c r="BV148" s="90"/>
      <c r="BW148" s="90"/>
      <c r="BX148" s="90"/>
      <c r="BY148" s="90"/>
      <c r="BZ148" s="90"/>
    </row>
    <row r="149" ht="15.75" customHeight="1"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T149" s="90"/>
      <c r="AU149" s="90"/>
      <c r="AV149" s="90"/>
      <c r="AW149" s="90"/>
      <c r="AX149" s="90"/>
      <c r="AY149" s="90"/>
      <c r="BC149" s="90"/>
      <c r="BD149" s="90"/>
      <c r="BE149" s="90"/>
      <c r="BF149" s="90"/>
      <c r="BG149" s="90"/>
      <c r="BH149" s="90"/>
      <c r="BL149" s="90"/>
      <c r="BM149" s="90"/>
      <c r="BN149" s="90"/>
      <c r="BO149" s="90"/>
      <c r="BP149" s="90"/>
      <c r="BQ149" s="90"/>
      <c r="BU149" s="90"/>
      <c r="BV149" s="90"/>
      <c r="BW149" s="90"/>
      <c r="BX149" s="90"/>
      <c r="BY149" s="90"/>
      <c r="BZ149" s="90"/>
    </row>
    <row r="150" ht="15.75" customHeight="1"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T150" s="90"/>
      <c r="AU150" s="90"/>
      <c r="AV150" s="90"/>
      <c r="AW150" s="90"/>
      <c r="AX150" s="90"/>
      <c r="AY150" s="90"/>
      <c r="BC150" s="90"/>
      <c r="BD150" s="90"/>
      <c r="BE150" s="90"/>
      <c r="BF150" s="90"/>
      <c r="BG150" s="90"/>
      <c r="BH150" s="90"/>
      <c r="BL150" s="90"/>
      <c r="BM150" s="90"/>
      <c r="BN150" s="90"/>
      <c r="BO150" s="90"/>
      <c r="BP150" s="90"/>
      <c r="BQ150" s="90"/>
      <c r="BU150" s="90"/>
      <c r="BV150" s="90"/>
      <c r="BW150" s="90"/>
      <c r="BX150" s="90"/>
      <c r="BY150" s="90"/>
      <c r="BZ150" s="90"/>
    </row>
    <row r="151" ht="15.75" customHeight="1"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T151" s="90"/>
      <c r="AU151" s="90"/>
      <c r="AV151" s="90"/>
      <c r="AW151" s="90"/>
      <c r="AX151" s="90"/>
      <c r="AY151" s="90"/>
      <c r="BC151" s="90"/>
      <c r="BD151" s="90"/>
      <c r="BE151" s="90"/>
      <c r="BF151" s="90"/>
      <c r="BG151" s="90"/>
      <c r="BH151" s="90"/>
      <c r="BL151" s="90"/>
      <c r="BM151" s="90"/>
      <c r="BN151" s="90"/>
      <c r="BO151" s="90"/>
      <c r="BP151" s="90"/>
      <c r="BQ151" s="90"/>
      <c r="BU151" s="90"/>
      <c r="BV151" s="90"/>
      <c r="BW151" s="90"/>
      <c r="BX151" s="90"/>
      <c r="BY151" s="90"/>
      <c r="BZ151" s="90"/>
    </row>
    <row r="152" ht="15.75" customHeight="1"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T152" s="90"/>
      <c r="AU152" s="90"/>
      <c r="AV152" s="90"/>
      <c r="AW152" s="90"/>
      <c r="AX152" s="90"/>
      <c r="AY152" s="90"/>
      <c r="BC152" s="90"/>
      <c r="BD152" s="90"/>
      <c r="BE152" s="90"/>
      <c r="BF152" s="90"/>
      <c r="BG152" s="90"/>
      <c r="BH152" s="90"/>
      <c r="BL152" s="90"/>
      <c r="BM152" s="90"/>
      <c r="BN152" s="90"/>
      <c r="BO152" s="90"/>
      <c r="BP152" s="90"/>
      <c r="BQ152" s="90"/>
      <c r="BU152" s="90"/>
      <c r="BV152" s="90"/>
      <c r="BW152" s="90"/>
      <c r="BX152" s="90"/>
      <c r="BY152" s="90"/>
      <c r="BZ152" s="90"/>
    </row>
    <row r="153" ht="15.75" customHeight="1"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T153" s="90"/>
      <c r="AU153" s="90"/>
      <c r="AV153" s="90"/>
      <c r="AW153" s="90"/>
      <c r="AX153" s="90"/>
      <c r="AY153" s="90"/>
      <c r="BC153" s="90"/>
      <c r="BD153" s="90"/>
      <c r="BE153" s="90"/>
      <c r="BF153" s="90"/>
      <c r="BG153" s="90"/>
      <c r="BH153" s="90"/>
      <c r="BL153" s="90"/>
      <c r="BM153" s="90"/>
      <c r="BN153" s="90"/>
      <c r="BO153" s="90"/>
      <c r="BP153" s="90"/>
      <c r="BQ153" s="90"/>
      <c r="BU153" s="90"/>
      <c r="BV153" s="90"/>
      <c r="BW153" s="90"/>
      <c r="BX153" s="90"/>
      <c r="BY153" s="90"/>
      <c r="BZ153" s="90"/>
    </row>
    <row r="154" ht="15.75" customHeight="1"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T154" s="90"/>
      <c r="AU154" s="90"/>
      <c r="AV154" s="90"/>
      <c r="AW154" s="90"/>
      <c r="AX154" s="90"/>
      <c r="AY154" s="90"/>
      <c r="BC154" s="90"/>
      <c r="BD154" s="90"/>
      <c r="BE154" s="90"/>
      <c r="BF154" s="90"/>
      <c r="BG154" s="90"/>
      <c r="BH154" s="90"/>
      <c r="BL154" s="90"/>
      <c r="BM154" s="90"/>
      <c r="BN154" s="90"/>
      <c r="BO154" s="90"/>
      <c r="BP154" s="90"/>
      <c r="BQ154" s="90"/>
      <c r="BU154" s="90"/>
      <c r="BV154" s="90"/>
      <c r="BW154" s="90"/>
      <c r="BX154" s="90"/>
      <c r="BY154" s="90"/>
      <c r="BZ154" s="90"/>
    </row>
    <row r="155" ht="15.75" customHeight="1"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T155" s="90"/>
      <c r="AU155" s="90"/>
      <c r="AV155" s="90"/>
      <c r="AW155" s="90"/>
      <c r="AX155" s="90"/>
      <c r="AY155" s="90"/>
      <c r="BC155" s="90"/>
      <c r="BD155" s="90"/>
      <c r="BE155" s="90"/>
      <c r="BF155" s="90"/>
      <c r="BG155" s="90"/>
      <c r="BH155" s="90"/>
      <c r="BL155" s="90"/>
      <c r="BM155" s="90"/>
      <c r="BN155" s="90"/>
      <c r="BO155" s="90"/>
      <c r="BP155" s="90"/>
      <c r="BQ155" s="90"/>
      <c r="BU155" s="90"/>
      <c r="BV155" s="90"/>
      <c r="BW155" s="90"/>
      <c r="BX155" s="90"/>
      <c r="BY155" s="90"/>
      <c r="BZ155" s="90"/>
    </row>
    <row r="156" ht="15.75" customHeight="1"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T156" s="90"/>
      <c r="AU156" s="90"/>
      <c r="AV156" s="90"/>
      <c r="AW156" s="90"/>
      <c r="AX156" s="90"/>
      <c r="AY156" s="90"/>
      <c r="BC156" s="90"/>
      <c r="BD156" s="90"/>
      <c r="BE156" s="90"/>
      <c r="BF156" s="90"/>
      <c r="BG156" s="90"/>
      <c r="BH156" s="90"/>
      <c r="BL156" s="90"/>
      <c r="BM156" s="90"/>
      <c r="BN156" s="90"/>
      <c r="BO156" s="90"/>
      <c r="BP156" s="90"/>
      <c r="BQ156" s="90"/>
      <c r="BU156" s="90"/>
      <c r="BV156" s="90"/>
      <c r="BW156" s="90"/>
      <c r="BX156" s="90"/>
      <c r="BY156" s="90"/>
      <c r="BZ156" s="90"/>
    </row>
    <row r="157" ht="15.75" customHeight="1"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T157" s="90"/>
      <c r="AU157" s="90"/>
      <c r="AV157" s="90"/>
      <c r="AW157" s="90"/>
      <c r="AX157" s="90"/>
      <c r="AY157" s="90"/>
      <c r="BC157" s="90"/>
      <c r="BD157" s="90"/>
      <c r="BE157" s="90"/>
      <c r="BF157" s="90"/>
      <c r="BG157" s="90"/>
      <c r="BH157" s="90"/>
      <c r="BL157" s="90"/>
      <c r="BM157" s="90"/>
      <c r="BN157" s="90"/>
      <c r="BO157" s="90"/>
      <c r="BP157" s="90"/>
      <c r="BQ157" s="90"/>
      <c r="BU157" s="90"/>
      <c r="BV157" s="90"/>
      <c r="BW157" s="90"/>
      <c r="BX157" s="90"/>
      <c r="BY157" s="90"/>
      <c r="BZ157" s="90"/>
    </row>
    <row r="158" ht="15.75" customHeight="1"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T158" s="90"/>
      <c r="AU158" s="90"/>
      <c r="AV158" s="90"/>
      <c r="AW158" s="90"/>
      <c r="AX158" s="90"/>
      <c r="AY158" s="90"/>
      <c r="BC158" s="90"/>
      <c r="BD158" s="90"/>
      <c r="BE158" s="90"/>
      <c r="BF158" s="90"/>
      <c r="BG158" s="90"/>
      <c r="BH158" s="90"/>
      <c r="BL158" s="90"/>
      <c r="BM158" s="90"/>
      <c r="BN158" s="90"/>
      <c r="BO158" s="90"/>
      <c r="BP158" s="90"/>
      <c r="BQ158" s="90"/>
      <c r="BU158" s="90"/>
      <c r="BV158" s="90"/>
      <c r="BW158" s="90"/>
      <c r="BX158" s="90"/>
      <c r="BY158" s="90"/>
      <c r="BZ158" s="90"/>
    </row>
    <row r="159" ht="15.75" customHeight="1"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T159" s="90"/>
      <c r="AU159" s="90"/>
      <c r="AV159" s="90"/>
      <c r="AW159" s="90"/>
      <c r="AX159" s="90"/>
      <c r="AY159" s="90"/>
      <c r="BC159" s="90"/>
      <c r="BD159" s="90"/>
      <c r="BE159" s="90"/>
      <c r="BF159" s="90"/>
      <c r="BG159" s="90"/>
      <c r="BH159" s="90"/>
      <c r="BL159" s="90"/>
      <c r="BM159" s="90"/>
      <c r="BN159" s="90"/>
      <c r="BO159" s="90"/>
      <c r="BP159" s="90"/>
      <c r="BQ159" s="90"/>
      <c r="BU159" s="90"/>
      <c r="BV159" s="90"/>
      <c r="BW159" s="90"/>
      <c r="BX159" s="90"/>
      <c r="BY159" s="90"/>
      <c r="BZ159" s="90"/>
    </row>
    <row r="160" ht="15.75" customHeight="1"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T160" s="90"/>
      <c r="AU160" s="90"/>
      <c r="AV160" s="90"/>
      <c r="AW160" s="90"/>
      <c r="AX160" s="90"/>
      <c r="AY160" s="90"/>
      <c r="BC160" s="90"/>
      <c r="BD160" s="90"/>
      <c r="BE160" s="90"/>
      <c r="BF160" s="90"/>
      <c r="BG160" s="90"/>
      <c r="BH160" s="90"/>
      <c r="BL160" s="90"/>
      <c r="BM160" s="90"/>
      <c r="BN160" s="90"/>
      <c r="BO160" s="90"/>
      <c r="BP160" s="90"/>
      <c r="BQ160" s="90"/>
      <c r="BU160" s="90"/>
      <c r="BV160" s="90"/>
      <c r="BW160" s="90"/>
      <c r="BX160" s="90"/>
      <c r="BY160" s="90"/>
      <c r="BZ160" s="90"/>
    </row>
    <row r="161" ht="15.75" customHeight="1"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T161" s="90"/>
      <c r="AU161" s="90"/>
      <c r="AV161" s="90"/>
      <c r="AW161" s="90"/>
      <c r="AX161" s="90"/>
      <c r="AY161" s="90"/>
      <c r="BC161" s="90"/>
      <c r="BD161" s="90"/>
      <c r="BE161" s="90"/>
      <c r="BF161" s="90"/>
      <c r="BG161" s="90"/>
      <c r="BH161" s="90"/>
      <c r="BL161" s="90"/>
      <c r="BM161" s="90"/>
      <c r="BN161" s="90"/>
      <c r="BO161" s="90"/>
      <c r="BP161" s="90"/>
      <c r="BQ161" s="90"/>
      <c r="BU161" s="90"/>
      <c r="BV161" s="90"/>
      <c r="BW161" s="90"/>
      <c r="BX161" s="90"/>
      <c r="BY161" s="90"/>
      <c r="BZ161" s="90"/>
    </row>
    <row r="162" ht="15.75" customHeight="1"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T162" s="90"/>
      <c r="AU162" s="90"/>
      <c r="AV162" s="90"/>
      <c r="AW162" s="90"/>
      <c r="AX162" s="90"/>
      <c r="AY162" s="90"/>
      <c r="BC162" s="90"/>
      <c r="BD162" s="90"/>
      <c r="BE162" s="90"/>
      <c r="BF162" s="90"/>
      <c r="BG162" s="90"/>
      <c r="BH162" s="90"/>
      <c r="BL162" s="90"/>
      <c r="BM162" s="90"/>
      <c r="BN162" s="90"/>
      <c r="BO162" s="90"/>
      <c r="BP162" s="90"/>
      <c r="BQ162" s="90"/>
      <c r="BU162" s="90"/>
      <c r="BV162" s="90"/>
      <c r="BW162" s="90"/>
      <c r="BX162" s="90"/>
      <c r="BY162" s="90"/>
      <c r="BZ162" s="90"/>
    </row>
    <row r="163" ht="15.75" customHeight="1"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T163" s="90"/>
      <c r="AU163" s="90"/>
      <c r="AV163" s="90"/>
      <c r="AW163" s="90"/>
      <c r="AX163" s="90"/>
      <c r="AY163" s="90"/>
      <c r="BC163" s="90"/>
      <c r="BD163" s="90"/>
      <c r="BE163" s="90"/>
      <c r="BF163" s="90"/>
      <c r="BG163" s="90"/>
      <c r="BH163" s="90"/>
      <c r="BL163" s="90"/>
      <c r="BM163" s="90"/>
      <c r="BN163" s="90"/>
      <c r="BO163" s="90"/>
      <c r="BP163" s="90"/>
      <c r="BQ163" s="90"/>
      <c r="BU163" s="90"/>
      <c r="BV163" s="90"/>
      <c r="BW163" s="90"/>
      <c r="BX163" s="90"/>
      <c r="BY163" s="90"/>
      <c r="BZ163" s="90"/>
    </row>
    <row r="164" ht="15.75" customHeight="1"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T164" s="90"/>
      <c r="AU164" s="90"/>
      <c r="AV164" s="90"/>
      <c r="AW164" s="90"/>
      <c r="AX164" s="90"/>
      <c r="AY164" s="90"/>
      <c r="BC164" s="90"/>
      <c r="BD164" s="90"/>
      <c r="BE164" s="90"/>
      <c r="BF164" s="90"/>
      <c r="BG164" s="90"/>
      <c r="BH164" s="90"/>
      <c r="BL164" s="90"/>
      <c r="BM164" s="90"/>
      <c r="BN164" s="90"/>
      <c r="BO164" s="90"/>
      <c r="BP164" s="90"/>
      <c r="BQ164" s="90"/>
      <c r="BU164" s="90"/>
      <c r="BV164" s="90"/>
      <c r="BW164" s="90"/>
      <c r="BX164" s="90"/>
      <c r="BY164" s="90"/>
      <c r="BZ164" s="90"/>
    </row>
    <row r="165" ht="15.75" customHeight="1"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T165" s="90"/>
      <c r="AU165" s="90"/>
      <c r="AV165" s="90"/>
      <c r="AW165" s="90"/>
      <c r="AX165" s="90"/>
      <c r="AY165" s="90"/>
      <c r="BC165" s="90"/>
      <c r="BD165" s="90"/>
      <c r="BE165" s="90"/>
      <c r="BF165" s="90"/>
      <c r="BG165" s="90"/>
      <c r="BH165" s="90"/>
      <c r="BL165" s="90"/>
      <c r="BM165" s="90"/>
      <c r="BN165" s="90"/>
      <c r="BO165" s="90"/>
      <c r="BP165" s="90"/>
      <c r="BQ165" s="90"/>
      <c r="BU165" s="90"/>
      <c r="BV165" s="90"/>
      <c r="BW165" s="90"/>
      <c r="BX165" s="90"/>
      <c r="BY165" s="90"/>
      <c r="BZ165" s="90"/>
    </row>
    <row r="166" ht="15.75" customHeight="1"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T166" s="90"/>
      <c r="AU166" s="90"/>
      <c r="AV166" s="90"/>
      <c r="AW166" s="90"/>
      <c r="AX166" s="90"/>
      <c r="AY166" s="90"/>
      <c r="BC166" s="90"/>
      <c r="BD166" s="90"/>
      <c r="BE166" s="90"/>
      <c r="BF166" s="90"/>
      <c r="BG166" s="90"/>
      <c r="BH166" s="90"/>
      <c r="BL166" s="90"/>
      <c r="BM166" s="90"/>
      <c r="BN166" s="90"/>
      <c r="BO166" s="90"/>
      <c r="BP166" s="90"/>
      <c r="BQ166" s="90"/>
      <c r="BU166" s="90"/>
      <c r="BV166" s="90"/>
      <c r="BW166" s="90"/>
      <c r="BX166" s="90"/>
      <c r="BY166" s="90"/>
      <c r="BZ166" s="90"/>
    </row>
    <row r="167" ht="15.75" customHeight="1"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T167" s="90"/>
      <c r="AU167" s="90"/>
      <c r="AV167" s="90"/>
      <c r="AW167" s="90"/>
      <c r="AX167" s="90"/>
      <c r="AY167" s="90"/>
      <c r="BC167" s="90"/>
      <c r="BD167" s="90"/>
      <c r="BE167" s="90"/>
      <c r="BF167" s="90"/>
      <c r="BG167" s="90"/>
      <c r="BH167" s="90"/>
      <c r="BL167" s="90"/>
      <c r="BM167" s="90"/>
      <c r="BN167" s="90"/>
      <c r="BO167" s="90"/>
      <c r="BP167" s="90"/>
      <c r="BQ167" s="90"/>
      <c r="BU167" s="90"/>
      <c r="BV167" s="90"/>
      <c r="BW167" s="90"/>
      <c r="BX167" s="90"/>
      <c r="BY167" s="90"/>
      <c r="BZ167" s="90"/>
    </row>
    <row r="168" ht="15.75" customHeight="1"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T168" s="90"/>
      <c r="AU168" s="90"/>
      <c r="AV168" s="90"/>
      <c r="AW168" s="90"/>
      <c r="AX168" s="90"/>
      <c r="AY168" s="90"/>
      <c r="BC168" s="90"/>
      <c r="BD168" s="90"/>
      <c r="BE168" s="90"/>
      <c r="BF168" s="90"/>
      <c r="BG168" s="90"/>
      <c r="BH168" s="90"/>
      <c r="BL168" s="90"/>
      <c r="BM168" s="90"/>
      <c r="BN168" s="90"/>
      <c r="BO168" s="90"/>
      <c r="BP168" s="90"/>
      <c r="BQ168" s="90"/>
      <c r="BU168" s="90"/>
      <c r="BV168" s="90"/>
      <c r="BW168" s="90"/>
      <c r="BX168" s="90"/>
      <c r="BY168" s="90"/>
      <c r="BZ168" s="90"/>
    </row>
    <row r="169" ht="15.75" customHeight="1"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T169" s="90"/>
      <c r="AU169" s="90"/>
      <c r="AV169" s="90"/>
      <c r="AW169" s="90"/>
      <c r="AX169" s="90"/>
      <c r="AY169" s="90"/>
      <c r="BC169" s="90"/>
      <c r="BD169" s="90"/>
      <c r="BE169" s="90"/>
      <c r="BF169" s="90"/>
      <c r="BG169" s="90"/>
      <c r="BH169" s="90"/>
      <c r="BL169" s="90"/>
      <c r="BM169" s="90"/>
      <c r="BN169" s="90"/>
      <c r="BO169" s="90"/>
      <c r="BP169" s="90"/>
      <c r="BQ169" s="90"/>
      <c r="BU169" s="90"/>
      <c r="BV169" s="90"/>
      <c r="BW169" s="90"/>
      <c r="BX169" s="90"/>
      <c r="BY169" s="90"/>
      <c r="BZ169" s="90"/>
    </row>
    <row r="170" ht="15.75" customHeight="1"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T170" s="90"/>
      <c r="AU170" s="90"/>
      <c r="AV170" s="90"/>
      <c r="AW170" s="90"/>
      <c r="AX170" s="90"/>
      <c r="AY170" s="90"/>
      <c r="BC170" s="90"/>
      <c r="BD170" s="90"/>
      <c r="BE170" s="90"/>
      <c r="BF170" s="90"/>
      <c r="BG170" s="90"/>
      <c r="BH170" s="90"/>
      <c r="BL170" s="90"/>
      <c r="BM170" s="90"/>
      <c r="BN170" s="90"/>
      <c r="BO170" s="90"/>
      <c r="BP170" s="90"/>
      <c r="BQ170" s="90"/>
      <c r="BU170" s="90"/>
      <c r="BV170" s="90"/>
      <c r="BW170" s="90"/>
      <c r="BX170" s="90"/>
      <c r="BY170" s="90"/>
      <c r="BZ170" s="90"/>
    </row>
    <row r="171" ht="15.75" customHeight="1"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T171" s="90"/>
      <c r="AU171" s="90"/>
      <c r="AV171" s="90"/>
      <c r="AW171" s="90"/>
      <c r="AX171" s="90"/>
      <c r="AY171" s="90"/>
      <c r="BC171" s="90"/>
      <c r="BD171" s="90"/>
      <c r="BE171" s="90"/>
      <c r="BF171" s="90"/>
      <c r="BG171" s="90"/>
      <c r="BH171" s="90"/>
      <c r="BL171" s="90"/>
      <c r="BM171" s="90"/>
      <c r="BN171" s="90"/>
      <c r="BO171" s="90"/>
      <c r="BP171" s="90"/>
      <c r="BQ171" s="90"/>
      <c r="BU171" s="90"/>
      <c r="BV171" s="90"/>
      <c r="BW171" s="90"/>
      <c r="BX171" s="90"/>
      <c r="BY171" s="90"/>
      <c r="BZ171" s="90"/>
    </row>
    <row r="172" ht="15.75" customHeight="1"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T172" s="90"/>
      <c r="AU172" s="90"/>
      <c r="AV172" s="90"/>
      <c r="AW172" s="90"/>
      <c r="AX172" s="90"/>
      <c r="AY172" s="90"/>
      <c r="BC172" s="90"/>
      <c r="BD172" s="90"/>
      <c r="BE172" s="90"/>
      <c r="BF172" s="90"/>
      <c r="BG172" s="90"/>
      <c r="BH172" s="90"/>
      <c r="BL172" s="90"/>
      <c r="BM172" s="90"/>
      <c r="BN172" s="90"/>
      <c r="BO172" s="90"/>
      <c r="BP172" s="90"/>
      <c r="BQ172" s="90"/>
      <c r="BU172" s="90"/>
      <c r="BV172" s="90"/>
      <c r="BW172" s="90"/>
      <c r="BX172" s="90"/>
      <c r="BY172" s="90"/>
      <c r="BZ172" s="90"/>
    </row>
    <row r="173" ht="15.75" customHeight="1"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T173" s="90"/>
      <c r="AU173" s="90"/>
      <c r="AV173" s="90"/>
      <c r="AW173" s="90"/>
      <c r="AX173" s="90"/>
      <c r="AY173" s="90"/>
      <c r="BC173" s="90"/>
      <c r="BD173" s="90"/>
      <c r="BE173" s="90"/>
      <c r="BF173" s="90"/>
      <c r="BG173" s="90"/>
      <c r="BH173" s="90"/>
      <c r="BL173" s="90"/>
      <c r="BM173" s="90"/>
      <c r="BN173" s="90"/>
      <c r="BO173" s="90"/>
      <c r="BP173" s="90"/>
      <c r="BQ173" s="90"/>
      <c r="BU173" s="90"/>
      <c r="BV173" s="90"/>
      <c r="BW173" s="90"/>
      <c r="BX173" s="90"/>
      <c r="BY173" s="90"/>
      <c r="BZ173" s="90"/>
    </row>
    <row r="174" ht="15.75" customHeight="1"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T174" s="90"/>
      <c r="AU174" s="90"/>
      <c r="AV174" s="90"/>
      <c r="AW174" s="90"/>
      <c r="AX174" s="90"/>
      <c r="AY174" s="90"/>
      <c r="BC174" s="90"/>
      <c r="BD174" s="90"/>
      <c r="BE174" s="90"/>
      <c r="BF174" s="90"/>
      <c r="BG174" s="90"/>
      <c r="BH174" s="90"/>
      <c r="BL174" s="90"/>
      <c r="BM174" s="90"/>
      <c r="BN174" s="90"/>
      <c r="BO174" s="90"/>
      <c r="BP174" s="90"/>
      <c r="BQ174" s="90"/>
      <c r="BU174" s="90"/>
      <c r="BV174" s="90"/>
      <c r="BW174" s="90"/>
      <c r="BX174" s="90"/>
      <c r="BY174" s="90"/>
      <c r="BZ174" s="90"/>
    </row>
    <row r="175" ht="15.75" customHeight="1"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T175" s="90"/>
      <c r="AU175" s="90"/>
      <c r="AV175" s="90"/>
      <c r="AW175" s="90"/>
      <c r="AX175" s="90"/>
      <c r="AY175" s="90"/>
      <c r="BC175" s="90"/>
      <c r="BD175" s="90"/>
      <c r="BE175" s="90"/>
      <c r="BF175" s="90"/>
      <c r="BG175" s="90"/>
      <c r="BH175" s="90"/>
      <c r="BL175" s="90"/>
      <c r="BM175" s="90"/>
      <c r="BN175" s="90"/>
      <c r="BO175" s="90"/>
      <c r="BP175" s="90"/>
      <c r="BQ175" s="90"/>
      <c r="BU175" s="90"/>
      <c r="BV175" s="90"/>
      <c r="BW175" s="90"/>
      <c r="BX175" s="90"/>
      <c r="BY175" s="90"/>
      <c r="BZ175" s="90"/>
    </row>
    <row r="176" ht="15.75" customHeight="1"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T176" s="90"/>
      <c r="AU176" s="90"/>
      <c r="AV176" s="90"/>
      <c r="AW176" s="90"/>
      <c r="AX176" s="90"/>
      <c r="AY176" s="90"/>
      <c r="BC176" s="90"/>
      <c r="BD176" s="90"/>
      <c r="BE176" s="90"/>
      <c r="BF176" s="90"/>
      <c r="BG176" s="90"/>
      <c r="BH176" s="90"/>
      <c r="BL176" s="90"/>
      <c r="BM176" s="90"/>
      <c r="BN176" s="90"/>
      <c r="BO176" s="90"/>
      <c r="BP176" s="90"/>
      <c r="BQ176" s="90"/>
      <c r="BU176" s="90"/>
      <c r="BV176" s="90"/>
      <c r="BW176" s="90"/>
      <c r="BX176" s="90"/>
      <c r="BY176" s="90"/>
      <c r="BZ176" s="90"/>
    </row>
    <row r="177" ht="15.75" customHeight="1"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T177" s="90"/>
      <c r="AU177" s="90"/>
      <c r="AV177" s="90"/>
      <c r="AW177" s="90"/>
      <c r="AX177" s="90"/>
      <c r="AY177" s="90"/>
      <c r="BC177" s="90"/>
      <c r="BD177" s="90"/>
      <c r="BE177" s="90"/>
      <c r="BF177" s="90"/>
      <c r="BG177" s="90"/>
      <c r="BH177" s="90"/>
      <c r="BL177" s="90"/>
      <c r="BM177" s="90"/>
      <c r="BN177" s="90"/>
      <c r="BO177" s="90"/>
      <c r="BP177" s="90"/>
      <c r="BQ177" s="90"/>
      <c r="BU177" s="90"/>
      <c r="BV177" s="90"/>
      <c r="BW177" s="90"/>
      <c r="BX177" s="90"/>
      <c r="BY177" s="90"/>
      <c r="BZ177" s="90"/>
    </row>
    <row r="178" ht="15.75" customHeight="1"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T178" s="90"/>
      <c r="AU178" s="90"/>
      <c r="AV178" s="90"/>
      <c r="AW178" s="90"/>
      <c r="AX178" s="90"/>
      <c r="AY178" s="90"/>
      <c r="BC178" s="90"/>
      <c r="BD178" s="90"/>
      <c r="BE178" s="90"/>
      <c r="BF178" s="90"/>
      <c r="BG178" s="90"/>
      <c r="BH178" s="90"/>
      <c r="BL178" s="90"/>
      <c r="BM178" s="90"/>
      <c r="BN178" s="90"/>
      <c r="BO178" s="90"/>
      <c r="BP178" s="90"/>
      <c r="BQ178" s="90"/>
      <c r="BU178" s="90"/>
      <c r="BV178" s="90"/>
      <c r="BW178" s="90"/>
      <c r="BX178" s="90"/>
      <c r="BY178" s="90"/>
      <c r="BZ178" s="90"/>
    </row>
    <row r="179" ht="15.75" customHeight="1"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T179" s="90"/>
      <c r="AU179" s="90"/>
      <c r="AV179" s="90"/>
      <c r="AW179" s="90"/>
      <c r="AX179" s="90"/>
      <c r="AY179" s="90"/>
      <c r="BC179" s="90"/>
      <c r="BD179" s="90"/>
      <c r="BE179" s="90"/>
      <c r="BF179" s="90"/>
      <c r="BG179" s="90"/>
      <c r="BH179" s="90"/>
      <c r="BL179" s="90"/>
      <c r="BM179" s="90"/>
      <c r="BN179" s="90"/>
      <c r="BO179" s="90"/>
      <c r="BP179" s="90"/>
      <c r="BQ179" s="90"/>
      <c r="BU179" s="90"/>
      <c r="BV179" s="90"/>
      <c r="BW179" s="90"/>
      <c r="BX179" s="90"/>
      <c r="BY179" s="90"/>
      <c r="BZ179" s="90"/>
    </row>
    <row r="180" ht="15.75" customHeight="1"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T180" s="90"/>
      <c r="AU180" s="90"/>
      <c r="AV180" s="90"/>
      <c r="AW180" s="90"/>
      <c r="AX180" s="90"/>
      <c r="AY180" s="90"/>
      <c r="BC180" s="90"/>
      <c r="BD180" s="90"/>
      <c r="BE180" s="90"/>
      <c r="BF180" s="90"/>
      <c r="BG180" s="90"/>
      <c r="BH180" s="90"/>
      <c r="BL180" s="90"/>
      <c r="BM180" s="90"/>
      <c r="BN180" s="90"/>
      <c r="BO180" s="90"/>
      <c r="BP180" s="90"/>
      <c r="BQ180" s="90"/>
      <c r="BU180" s="90"/>
      <c r="BV180" s="90"/>
      <c r="BW180" s="90"/>
      <c r="BX180" s="90"/>
      <c r="BY180" s="90"/>
      <c r="BZ180" s="90"/>
    </row>
    <row r="181" ht="15.75" customHeight="1"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T181" s="90"/>
      <c r="AU181" s="90"/>
      <c r="AV181" s="90"/>
      <c r="AW181" s="90"/>
      <c r="AX181" s="90"/>
      <c r="AY181" s="90"/>
      <c r="BC181" s="90"/>
      <c r="BD181" s="90"/>
      <c r="BE181" s="90"/>
      <c r="BF181" s="90"/>
      <c r="BG181" s="90"/>
      <c r="BH181" s="90"/>
      <c r="BL181" s="90"/>
      <c r="BM181" s="90"/>
      <c r="BN181" s="90"/>
      <c r="BO181" s="90"/>
      <c r="BP181" s="90"/>
      <c r="BQ181" s="90"/>
      <c r="BU181" s="90"/>
      <c r="BV181" s="90"/>
      <c r="BW181" s="90"/>
      <c r="BX181" s="90"/>
      <c r="BY181" s="90"/>
      <c r="BZ181" s="90"/>
    </row>
    <row r="182" ht="15.75" customHeight="1"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T182" s="90"/>
      <c r="AU182" s="90"/>
      <c r="AV182" s="90"/>
      <c r="AW182" s="90"/>
      <c r="AX182" s="90"/>
      <c r="AY182" s="90"/>
      <c r="BC182" s="90"/>
      <c r="BD182" s="90"/>
      <c r="BE182" s="90"/>
      <c r="BF182" s="90"/>
      <c r="BG182" s="90"/>
      <c r="BH182" s="90"/>
      <c r="BL182" s="90"/>
      <c r="BM182" s="90"/>
      <c r="BN182" s="90"/>
      <c r="BO182" s="90"/>
      <c r="BP182" s="90"/>
      <c r="BQ182" s="90"/>
      <c r="BU182" s="90"/>
      <c r="BV182" s="90"/>
      <c r="BW182" s="90"/>
      <c r="BX182" s="90"/>
      <c r="BY182" s="90"/>
      <c r="BZ182" s="90"/>
    </row>
    <row r="183" ht="15.75" customHeight="1"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T183" s="90"/>
      <c r="AU183" s="90"/>
      <c r="AV183" s="90"/>
      <c r="AW183" s="90"/>
      <c r="AX183" s="90"/>
      <c r="AY183" s="90"/>
      <c r="BC183" s="90"/>
      <c r="BD183" s="90"/>
      <c r="BE183" s="90"/>
      <c r="BF183" s="90"/>
      <c r="BG183" s="90"/>
      <c r="BH183" s="90"/>
      <c r="BL183" s="90"/>
      <c r="BM183" s="90"/>
      <c r="BN183" s="90"/>
      <c r="BO183" s="90"/>
      <c r="BP183" s="90"/>
      <c r="BQ183" s="90"/>
      <c r="BU183" s="90"/>
      <c r="BV183" s="90"/>
      <c r="BW183" s="90"/>
      <c r="BX183" s="90"/>
      <c r="BY183" s="90"/>
      <c r="BZ183" s="90"/>
    </row>
    <row r="184" ht="15.75" customHeight="1"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T184" s="90"/>
      <c r="AU184" s="90"/>
      <c r="AV184" s="90"/>
      <c r="AW184" s="90"/>
      <c r="AX184" s="90"/>
      <c r="AY184" s="90"/>
      <c r="BC184" s="90"/>
      <c r="BD184" s="90"/>
      <c r="BE184" s="90"/>
      <c r="BF184" s="90"/>
      <c r="BG184" s="90"/>
      <c r="BH184" s="90"/>
      <c r="BL184" s="90"/>
      <c r="BM184" s="90"/>
      <c r="BN184" s="90"/>
      <c r="BO184" s="90"/>
      <c r="BP184" s="90"/>
      <c r="BQ184" s="90"/>
      <c r="BU184" s="90"/>
      <c r="BV184" s="90"/>
      <c r="BW184" s="90"/>
      <c r="BX184" s="90"/>
      <c r="BY184" s="90"/>
      <c r="BZ184" s="90"/>
    </row>
    <row r="185" ht="15.75" customHeight="1"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T185" s="90"/>
      <c r="AU185" s="90"/>
      <c r="AV185" s="90"/>
      <c r="AW185" s="90"/>
      <c r="AX185" s="90"/>
      <c r="AY185" s="90"/>
      <c r="BC185" s="90"/>
      <c r="BD185" s="90"/>
      <c r="BE185" s="90"/>
      <c r="BF185" s="90"/>
      <c r="BG185" s="90"/>
      <c r="BH185" s="90"/>
      <c r="BL185" s="90"/>
      <c r="BM185" s="90"/>
      <c r="BN185" s="90"/>
      <c r="BO185" s="90"/>
      <c r="BP185" s="90"/>
      <c r="BQ185" s="90"/>
      <c r="BU185" s="90"/>
      <c r="BV185" s="90"/>
      <c r="BW185" s="90"/>
      <c r="BX185" s="90"/>
      <c r="BY185" s="90"/>
      <c r="BZ185" s="90"/>
    </row>
    <row r="186" ht="15.75" customHeight="1"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T186" s="90"/>
      <c r="AU186" s="90"/>
      <c r="AV186" s="90"/>
      <c r="AW186" s="90"/>
      <c r="AX186" s="90"/>
      <c r="AY186" s="90"/>
      <c r="BC186" s="90"/>
      <c r="BD186" s="90"/>
      <c r="BE186" s="90"/>
      <c r="BF186" s="90"/>
      <c r="BG186" s="90"/>
      <c r="BH186" s="90"/>
      <c r="BL186" s="90"/>
      <c r="BM186" s="90"/>
      <c r="BN186" s="90"/>
      <c r="BO186" s="90"/>
      <c r="BP186" s="90"/>
      <c r="BQ186" s="90"/>
      <c r="BU186" s="90"/>
      <c r="BV186" s="90"/>
      <c r="BW186" s="90"/>
      <c r="BX186" s="90"/>
      <c r="BY186" s="90"/>
      <c r="BZ186" s="90"/>
    </row>
    <row r="187" ht="15.75" customHeight="1"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T187" s="90"/>
      <c r="AU187" s="90"/>
      <c r="AV187" s="90"/>
      <c r="AW187" s="90"/>
      <c r="AX187" s="90"/>
      <c r="AY187" s="90"/>
      <c r="BC187" s="90"/>
      <c r="BD187" s="90"/>
      <c r="BE187" s="90"/>
      <c r="BF187" s="90"/>
      <c r="BG187" s="90"/>
      <c r="BH187" s="90"/>
      <c r="BL187" s="90"/>
      <c r="BM187" s="90"/>
      <c r="BN187" s="90"/>
      <c r="BO187" s="90"/>
      <c r="BP187" s="90"/>
      <c r="BQ187" s="90"/>
      <c r="BU187" s="90"/>
      <c r="BV187" s="90"/>
      <c r="BW187" s="90"/>
      <c r="BX187" s="90"/>
      <c r="BY187" s="90"/>
      <c r="BZ187" s="90"/>
    </row>
    <row r="188" ht="15.75" customHeight="1"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T188" s="90"/>
      <c r="AU188" s="90"/>
      <c r="AV188" s="90"/>
      <c r="AW188" s="90"/>
      <c r="AX188" s="90"/>
      <c r="AY188" s="90"/>
      <c r="BC188" s="90"/>
      <c r="BD188" s="90"/>
      <c r="BE188" s="90"/>
      <c r="BF188" s="90"/>
      <c r="BG188" s="90"/>
      <c r="BH188" s="90"/>
      <c r="BL188" s="90"/>
      <c r="BM188" s="90"/>
      <c r="BN188" s="90"/>
      <c r="BO188" s="90"/>
      <c r="BP188" s="90"/>
      <c r="BQ188" s="90"/>
      <c r="BU188" s="90"/>
      <c r="BV188" s="90"/>
      <c r="BW188" s="90"/>
      <c r="BX188" s="90"/>
      <c r="BY188" s="90"/>
      <c r="BZ188" s="90"/>
    </row>
    <row r="189" ht="15.75" customHeight="1"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T189" s="90"/>
      <c r="AU189" s="90"/>
      <c r="AV189" s="90"/>
      <c r="AW189" s="90"/>
      <c r="AX189" s="90"/>
      <c r="AY189" s="90"/>
      <c r="BC189" s="90"/>
      <c r="BD189" s="90"/>
      <c r="BE189" s="90"/>
      <c r="BF189" s="90"/>
      <c r="BG189" s="90"/>
      <c r="BH189" s="90"/>
      <c r="BL189" s="90"/>
      <c r="BM189" s="90"/>
      <c r="BN189" s="90"/>
      <c r="BO189" s="90"/>
      <c r="BP189" s="90"/>
      <c r="BQ189" s="90"/>
      <c r="BU189" s="90"/>
      <c r="BV189" s="90"/>
      <c r="BW189" s="90"/>
      <c r="BX189" s="90"/>
      <c r="BY189" s="90"/>
      <c r="BZ189" s="90"/>
    </row>
    <row r="190" ht="15.75" customHeight="1"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T190" s="90"/>
      <c r="AU190" s="90"/>
      <c r="AV190" s="90"/>
      <c r="AW190" s="90"/>
      <c r="AX190" s="90"/>
      <c r="AY190" s="90"/>
      <c r="BC190" s="90"/>
      <c r="BD190" s="90"/>
      <c r="BE190" s="90"/>
      <c r="BF190" s="90"/>
      <c r="BG190" s="90"/>
      <c r="BH190" s="90"/>
      <c r="BL190" s="90"/>
      <c r="BM190" s="90"/>
      <c r="BN190" s="90"/>
      <c r="BO190" s="90"/>
      <c r="BP190" s="90"/>
      <c r="BQ190" s="90"/>
      <c r="BU190" s="90"/>
      <c r="BV190" s="90"/>
      <c r="BW190" s="90"/>
      <c r="BX190" s="90"/>
      <c r="BY190" s="90"/>
      <c r="BZ190" s="90"/>
    </row>
    <row r="191" ht="15.75" customHeight="1"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T191" s="90"/>
      <c r="AU191" s="90"/>
      <c r="AV191" s="90"/>
      <c r="AW191" s="90"/>
      <c r="AX191" s="90"/>
      <c r="AY191" s="90"/>
      <c r="BC191" s="90"/>
      <c r="BD191" s="90"/>
      <c r="BE191" s="90"/>
      <c r="BF191" s="90"/>
      <c r="BG191" s="90"/>
      <c r="BH191" s="90"/>
      <c r="BL191" s="90"/>
      <c r="BM191" s="90"/>
      <c r="BN191" s="90"/>
      <c r="BO191" s="90"/>
      <c r="BP191" s="90"/>
      <c r="BQ191" s="90"/>
      <c r="BU191" s="90"/>
      <c r="BV191" s="90"/>
      <c r="BW191" s="90"/>
      <c r="BX191" s="90"/>
      <c r="BY191" s="90"/>
      <c r="BZ191" s="90"/>
    </row>
    <row r="192" ht="15.75" customHeight="1"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T192" s="90"/>
      <c r="AU192" s="90"/>
      <c r="AV192" s="90"/>
      <c r="AW192" s="90"/>
      <c r="AX192" s="90"/>
      <c r="AY192" s="90"/>
      <c r="BC192" s="90"/>
      <c r="BD192" s="90"/>
      <c r="BE192" s="90"/>
      <c r="BF192" s="90"/>
      <c r="BG192" s="90"/>
      <c r="BH192" s="90"/>
      <c r="BL192" s="90"/>
      <c r="BM192" s="90"/>
      <c r="BN192" s="90"/>
      <c r="BO192" s="90"/>
      <c r="BP192" s="90"/>
      <c r="BQ192" s="90"/>
      <c r="BU192" s="90"/>
      <c r="BV192" s="90"/>
      <c r="BW192" s="90"/>
      <c r="BX192" s="90"/>
      <c r="BY192" s="90"/>
      <c r="BZ192" s="90"/>
    </row>
    <row r="193" ht="15.75" customHeight="1"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T193" s="90"/>
      <c r="AU193" s="90"/>
      <c r="AV193" s="90"/>
      <c r="AW193" s="90"/>
      <c r="AX193" s="90"/>
      <c r="AY193" s="90"/>
      <c r="BC193" s="90"/>
      <c r="BD193" s="90"/>
      <c r="BE193" s="90"/>
      <c r="BF193" s="90"/>
      <c r="BG193" s="90"/>
      <c r="BH193" s="90"/>
      <c r="BL193" s="90"/>
      <c r="BM193" s="90"/>
      <c r="BN193" s="90"/>
      <c r="BO193" s="90"/>
      <c r="BP193" s="90"/>
      <c r="BQ193" s="90"/>
      <c r="BU193" s="90"/>
      <c r="BV193" s="90"/>
      <c r="BW193" s="90"/>
      <c r="BX193" s="90"/>
      <c r="BY193" s="90"/>
      <c r="BZ193" s="90"/>
    </row>
    <row r="194" ht="15.75" customHeight="1"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T194" s="90"/>
      <c r="AU194" s="90"/>
      <c r="AV194" s="90"/>
      <c r="AW194" s="90"/>
      <c r="AX194" s="90"/>
      <c r="AY194" s="90"/>
      <c r="BC194" s="90"/>
      <c r="BD194" s="90"/>
      <c r="BE194" s="90"/>
      <c r="BF194" s="90"/>
      <c r="BG194" s="90"/>
      <c r="BH194" s="90"/>
      <c r="BL194" s="90"/>
      <c r="BM194" s="90"/>
      <c r="BN194" s="90"/>
      <c r="BO194" s="90"/>
      <c r="BP194" s="90"/>
      <c r="BQ194" s="90"/>
      <c r="BU194" s="90"/>
      <c r="BV194" s="90"/>
      <c r="BW194" s="90"/>
      <c r="BX194" s="90"/>
      <c r="BY194" s="90"/>
      <c r="BZ194" s="90"/>
    </row>
    <row r="195" ht="15.75" customHeight="1"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T195" s="90"/>
      <c r="AU195" s="90"/>
      <c r="AV195" s="90"/>
      <c r="AW195" s="90"/>
      <c r="AX195" s="90"/>
      <c r="AY195" s="90"/>
      <c r="BC195" s="90"/>
      <c r="BD195" s="90"/>
      <c r="BE195" s="90"/>
      <c r="BF195" s="90"/>
      <c r="BG195" s="90"/>
      <c r="BH195" s="90"/>
      <c r="BL195" s="90"/>
      <c r="BM195" s="90"/>
      <c r="BN195" s="90"/>
      <c r="BO195" s="90"/>
      <c r="BP195" s="90"/>
      <c r="BQ195" s="90"/>
      <c r="BU195" s="90"/>
      <c r="BV195" s="90"/>
      <c r="BW195" s="90"/>
      <c r="BX195" s="90"/>
      <c r="BY195" s="90"/>
      <c r="BZ195" s="90"/>
    </row>
    <row r="196" ht="15.75" customHeight="1"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T196" s="90"/>
      <c r="AU196" s="90"/>
      <c r="AV196" s="90"/>
      <c r="AW196" s="90"/>
      <c r="AX196" s="90"/>
      <c r="AY196" s="90"/>
      <c r="BC196" s="90"/>
      <c r="BD196" s="90"/>
      <c r="BE196" s="90"/>
      <c r="BF196" s="90"/>
      <c r="BG196" s="90"/>
      <c r="BH196" s="90"/>
      <c r="BL196" s="90"/>
      <c r="BM196" s="90"/>
      <c r="BN196" s="90"/>
      <c r="BO196" s="90"/>
      <c r="BP196" s="90"/>
      <c r="BQ196" s="90"/>
      <c r="BU196" s="90"/>
      <c r="BV196" s="90"/>
      <c r="BW196" s="90"/>
      <c r="BX196" s="90"/>
      <c r="BY196" s="90"/>
      <c r="BZ196" s="90"/>
    </row>
    <row r="197" ht="15.75" customHeight="1"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T197" s="90"/>
      <c r="AU197" s="90"/>
      <c r="AV197" s="90"/>
      <c r="AW197" s="90"/>
      <c r="AX197" s="90"/>
      <c r="AY197" s="90"/>
      <c r="BC197" s="90"/>
      <c r="BD197" s="90"/>
      <c r="BE197" s="90"/>
      <c r="BF197" s="90"/>
      <c r="BG197" s="90"/>
      <c r="BH197" s="90"/>
      <c r="BL197" s="90"/>
      <c r="BM197" s="90"/>
      <c r="BN197" s="90"/>
      <c r="BO197" s="90"/>
      <c r="BP197" s="90"/>
      <c r="BQ197" s="90"/>
      <c r="BU197" s="90"/>
      <c r="BV197" s="90"/>
      <c r="BW197" s="90"/>
      <c r="BX197" s="90"/>
      <c r="BY197" s="90"/>
      <c r="BZ197" s="90"/>
    </row>
    <row r="198" ht="15.75" customHeight="1"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T198" s="90"/>
      <c r="AU198" s="90"/>
      <c r="AV198" s="90"/>
      <c r="AW198" s="90"/>
      <c r="AX198" s="90"/>
      <c r="AY198" s="90"/>
      <c r="BC198" s="90"/>
      <c r="BD198" s="90"/>
      <c r="BE198" s="90"/>
      <c r="BF198" s="90"/>
      <c r="BG198" s="90"/>
      <c r="BH198" s="90"/>
      <c r="BL198" s="90"/>
      <c r="BM198" s="90"/>
      <c r="BN198" s="90"/>
      <c r="BO198" s="90"/>
      <c r="BP198" s="90"/>
      <c r="BQ198" s="90"/>
      <c r="BU198" s="90"/>
      <c r="BV198" s="90"/>
      <c r="BW198" s="90"/>
      <c r="BX198" s="90"/>
      <c r="BY198" s="90"/>
      <c r="BZ198" s="90"/>
    </row>
    <row r="199" ht="15.75" customHeight="1"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T199" s="90"/>
      <c r="AU199" s="90"/>
      <c r="AV199" s="90"/>
      <c r="AW199" s="90"/>
      <c r="AX199" s="90"/>
      <c r="AY199" s="90"/>
      <c r="BC199" s="90"/>
      <c r="BD199" s="90"/>
      <c r="BE199" s="90"/>
      <c r="BF199" s="90"/>
      <c r="BG199" s="90"/>
      <c r="BH199" s="90"/>
      <c r="BL199" s="90"/>
      <c r="BM199" s="90"/>
      <c r="BN199" s="90"/>
      <c r="BO199" s="90"/>
      <c r="BP199" s="90"/>
      <c r="BQ199" s="90"/>
      <c r="BU199" s="90"/>
      <c r="BV199" s="90"/>
      <c r="BW199" s="90"/>
      <c r="BX199" s="90"/>
      <c r="BY199" s="90"/>
      <c r="BZ199" s="90"/>
    </row>
    <row r="200" ht="15.75" customHeight="1"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T200" s="90"/>
      <c r="AU200" s="90"/>
      <c r="AV200" s="90"/>
      <c r="AW200" s="90"/>
      <c r="AX200" s="90"/>
      <c r="AY200" s="90"/>
      <c r="BC200" s="90"/>
      <c r="BD200" s="90"/>
      <c r="BE200" s="90"/>
      <c r="BF200" s="90"/>
      <c r="BG200" s="90"/>
      <c r="BH200" s="90"/>
      <c r="BL200" s="90"/>
      <c r="BM200" s="90"/>
      <c r="BN200" s="90"/>
      <c r="BO200" s="90"/>
      <c r="BP200" s="90"/>
      <c r="BQ200" s="90"/>
      <c r="BU200" s="90"/>
      <c r="BV200" s="90"/>
      <c r="BW200" s="90"/>
      <c r="BX200" s="90"/>
      <c r="BY200" s="90"/>
      <c r="BZ200" s="90"/>
    </row>
    <row r="201" ht="15.75" customHeight="1"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T201" s="90"/>
      <c r="AU201" s="90"/>
      <c r="AV201" s="90"/>
      <c r="AW201" s="90"/>
      <c r="AX201" s="90"/>
      <c r="AY201" s="90"/>
      <c r="BC201" s="90"/>
      <c r="BD201" s="90"/>
      <c r="BE201" s="90"/>
      <c r="BF201" s="90"/>
      <c r="BG201" s="90"/>
      <c r="BH201" s="90"/>
      <c r="BL201" s="90"/>
      <c r="BM201" s="90"/>
      <c r="BN201" s="90"/>
      <c r="BO201" s="90"/>
      <c r="BP201" s="90"/>
      <c r="BQ201" s="90"/>
      <c r="BU201" s="90"/>
      <c r="BV201" s="90"/>
      <c r="BW201" s="90"/>
      <c r="BX201" s="90"/>
      <c r="BY201" s="90"/>
      <c r="BZ201" s="90"/>
    </row>
    <row r="202" ht="15.75" customHeight="1"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T202" s="90"/>
      <c r="AU202" s="90"/>
      <c r="AV202" s="90"/>
      <c r="AW202" s="90"/>
      <c r="AX202" s="90"/>
      <c r="AY202" s="90"/>
      <c r="BC202" s="90"/>
      <c r="BD202" s="90"/>
      <c r="BE202" s="90"/>
      <c r="BF202" s="90"/>
      <c r="BG202" s="90"/>
      <c r="BH202" s="90"/>
      <c r="BL202" s="90"/>
      <c r="BM202" s="90"/>
      <c r="BN202" s="90"/>
      <c r="BO202" s="90"/>
      <c r="BP202" s="90"/>
      <c r="BQ202" s="90"/>
      <c r="BU202" s="90"/>
      <c r="BV202" s="90"/>
      <c r="BW202" s="90"/>
      <c r="BX202" s="90"/>
      <c r="BY202" s="90"/>
      <c r="BZ202" s="90"/>
    </row>
    <row r="203" ht="15.75" customHeight="1"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T203" s="90"/>
      <c r="AU203" s="90"/>
      <c r="AV203" s="90"/>
      <c r="AW203" s="90"/>
      <c r="AX203" s="90"/>
      <c r="AY203" s="90"/>
      <c r="BC203" s="90"/>
      <c r="BD203" s="90"/>
      <c r="BE203" s="90"/>
      <c r="BF203" s="90"/>
      <c r="BG203" s="90"/>
      <c r="BH203" s="90"/>
      <c r="BL203" s="90"/>
      <c r="BM203" s="90"/>
      <c r="BN203" s="90"/>
      <c r="BO203" s="90"/>
      <c r="BP203" s="90"/>
      <c r="BQ203" s="90"/>
      <c r="BU203" s="90"/>
      <c r="BV203" s="90"/>
      <c r="BW203" s="90"/>
      <c r="BX203" s="90"/>
      <c r="BY203" s="90"/>
      <c r="BZ203" s="90"/>
    </row>
    <row r="204" ht="15.75" customHeight="1"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T204" s="90"/>
      <c r="AU204" s="90"/>
      <c r="AV204" s="90"/>
      <c r="AW204" s="90"/>
      <c r="AX204" s="90"/>
      <c r="AY204" s="90"/>
      <c r="BC204" s="90"/>
      <c r="BD204" s="90"/>
      <c r="BE204" s="90"/>
      <c r="BF204" s="90"/>
      <c r="BG204" s="90"/>
      <c r="BH204" s="90"/>
      <c r="BL204" s="90"/>
      <c r="BM204" s="90"/>
      <c r="BN204" s="90"/>
      <c r="BO204" s="90"/>
      <c r="BP204" s="90"/>
      <c r="BQ204" s="90"/>
      <c r="BU204" s="90"/>
      <c r="BV204" s="90"/>
      <c r="BW204" s="90"/>
      <c r="BX204" s="90"/>
      <c r="BY204" s="90"/>
      <c r="BZ204" s="90"/>
    </row>
    <row r="205" ht="15.75" customHeight="1"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T205" s="90"/>
      <c r="AU205" s="90"/>
      <c r="AV205" s="90"/>
      <c r="AW205" s="90"/>
      <c r="AX205" s="90"/>
      <c r="AY205" s="90"/>
      <c r="BC205" s="90"/>
      <c r="BD205" s="90"/>
      <c r="BE205" s="90"/>
      <c r="BF205" s="90"/>
      <c r="BG205" s="90"/>
      <c r="BH205" s="90"/>
      <c r="BL205" s="90"/>
      <c r="BM205" s="90"/>
      <c r="BN205" s="90"/>
      <c r="BO205" s="90"/>
      <c r="BP205" s="90"/>
      <c r="BQ205" s="90"/>
      <c r="BU205" s="90"/>
      <c r="BV205" s="90"/>
      <c r="BW205" s="90"/>
      <c r="BX205" s="90"/>
      <c r="BY205" s="90"/>
      <c r="BZ205" s="90"/>
    </row>
    <row r="206" ht="15.75" customHeight="1"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T206" s="90"/>
      <c r="AU206" s="90"/>
      <c r="AV206" s="90"/>
      <c r="AW206" s="90"/>
      <c r="AX206" s="90"/>
      <c r="AY206" s="90"/>
      <c r="BC206" s="90"/>
      <c r="BD206" s="90"/>
      <c r="BE206" s="90"/>
      <c r="BF206" s="90"/>
      <c r="BG206" s="90"/>
      <c r="BH206" s="90"/>
      <c r="BL206" s="90"/>
      <c r="BM206" s="90"/>
      <c r="BN206" s="90"/>
      <c r="BO206" s="90"/>
      <c r="BP206" s="90"/>
      <c r="BQ206" s="90"/>
      <c r="BU206" s="90"/>
      <c r="BV206" s="90"/>
      <c r="BW206" s="90"/>
      <c r="BX206" s="90"/>
      <c r="BY206" s="90"/>
      <c r="BZ206" s="90"/>
    </row>
    <row r="207" ht="15.75" customHeight="1"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T207" s="90"/>
      <c r="AU207" s="90"/>
      <c r="AV207" s="90"/>
      <c r="AW207" s="90"/>
      <c r="AX207" s="90"/>
      <c r="AY207" s="90"/>
      <c r="BC207" s="90"/>
      <c r="BD207" s="90"/>
      <c r="BE207" s="90"/>
      <c r="BF207" s="90"/>
      <c r="BG207" s="90"/>
      <c r="BH207" s="90"/>
      <c r="BL207" s="90"/>
      <c r="BM207" s="90"/>
      <c r="BN207" s="90"/>
      <c r="BO207" s="90"/>
      <c r="BP207" s="90"/>
      <c r="BQ207" s="90"/>
      <c r="BU207" s="90"/>
      <c r="BV207" s="90"/>
      <c r="BW207" s="90"/>
      <c r="BX207" s="90"/>
      <c r="BY207" s="90"/>
      <c r="BZ207" s="90"/>
    </row>
    <row r="208" ht="15.75" customHeight="1"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T208" s="90"/>
      <c r="AU208" s="90"/>
      <c r="AV208" s="90"/>
      <c r="AW208" s="90"/>
      <c r="AX208" s="90"/>
      <c r="AY208" s="90"/>
      <c r="BC208" s="90"/>
      <c r="BD208" s="90"/>
      <c r="BE208" s="90"/>
      <c r="BF208" s="90"/>
      <c r="BG208" s="90"/>
      <c r="BH208" s="90"/>
      <c r="BL208" s="90"/>
      <c r="BM208" s="90"/>
      <c r="BN208" s="90"/>
      <c r="BO208" s="90"/>
      <c r="BP208" s="90"/>
      <c r="BQ208" s="90"/>
      <c r="BU208" s="90"/>
      <c r="BV208" s="90"/>
      <c r="BW208" s="90"/>
      <c r="BX208" s="90"/>
      <c r="BY208" s="90"/>
      <c r="BZ208" s="90"/>
    </row>
    <row r="209" ht="15.75" customHeight="1"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T209" s="90"/>
      <c r="AU209" s="90"/>
      <c r="AV209" s="90"/>
      <c r="AW209" s="90"/>
      <c r="AX209" s="90"/>
      <c r="AY209" s="90"/>
      <c r="BC209" s="90"/>
      <c r="BD209" s="90"/>
      <c r="BE209" s="90"/>
      <c r="BF209" s="90"/>
      <c r="BG209" s="90"/>
      <c r="BH209" s="90"/>
      <c r="BL209" s="90"/>
      <c r="BM209" s="90"/>
      <c r="BN209" s="90"/>
      <c r="BO209" s="90"/>
      <c r="BP209" s="90"/>
      <c r="BQ209" s="90"/>
      <c r="BU209" s="90"/>
      <c r="BV209" s="90"/>
      <c r="BW209" s="90"/>
      <c r="BX209" s="90"/>
      <c r="BY209" s="90"/>
      <c r="BZ209" s="90"/>
    </row>
    <row r="210" ht="15.75" customHeight="1"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T210" s="90"/>
      <c r="AU210" s="90"/>
      <c r="AV210" s="90"/>
      <c r="AW210" s="90"/>
      <c r="AX210" s="90"/>
      <c r="AY210" s="90"/>
      <c r="BC210" s="90"/>
      <c r="BD210" s="90"/>
      <c r="BE210" s="90"/>
      <c r="BF210" s="90"/>
      <c r="BG210" s="90"/>
      <c r="BH210" s="90"/>
      <c r="BL210" s="90"/>
      <c r="BM210" s="90"/>
      <c r="BN210" s="90"/>
      <c r="BO210" s="90"/>
      <c r="BP210" s="90"/>
      <c r="BQ210" s="90"/>
      <c r="BU210" s="90"/>
      <c r="BV210" s="90"/>
      <c r="BW210" s="90"/>
      <c r="BX210" s="90"/>
      <c r="BY210" s="90"/>
      <c r="BZ210" s="90"/>
    </row>
    <row r="211" ht="15.75" customHeight="1"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T211" s="90"/>
      <c r="AU211" s="90"/>
      <c r="AV211" s="90"/>
      <c r="AW211" s="90"/>
      <c r="AX211" s="90"/>
      <c r="AY211" s="90"/>
      <c r="BC211" s="90"/>
      <c r="BD211" s="90"/>
      <c r="BE211" s="90"/>
      <c r="BF211" s="90"/>
      <c r="BG211" s="90"/>
      <c r="BH211" s="90"/>
      <c r="BL211" s="90"/>
      <c r="BM211" s="90"/>
      <c r="BN211" s="90"/>
      <c r="BO211" s="90"/>
      <c r="BP211" s="90"/>
      <c r="BQ211" s="90"/>
      <c r="BU211" s="90"/>
      <c r="BV211" s="90"/>
      <c r="BW211" s="90"/>
      <c r="BX211" s="90"/>
      <c r="BY211" s="90"/>
      <c r="BZ211" s="90"/>
    </row>
    <row r="212" ht="15.75" customHeight="1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T212" s="90"/>
      <c r="AU212" s="90"/>
      <c r="AV212" s="90"/>
      <c r="AW212" s="90"/>
      <c r="AX212" s="90"/>
      <c r="AY212" s="90"/>
      <c r="BC212" s="90"/>
      <c r="BD212" s="90"/>
      <c r="BE212" s="90"/>
      <c r="BF212" s="90"/>
      <c r="BG212" s="90"/>
      <c r="BH212" s="90"/>
      <c r="BL212" s="90"/>
      <c r="BM212" s="90"/>
      <c r="BN212" s="90"/>
      <c r="BO212" s="90"/>
      <c r="BP212" s="90"/>
      <c r="BQ212" s="90"/>
      <c r="BU212" s="90"/>
      <c r="BV212" s="90"/>
      <c r="BW212" s="90"/>
      <c r="BX212" s="90"/>
      <c r="BY212" s="90"/>
      <c r="BZ212" s="90"/>
    </row>
    <row r="213" ht="15.75" customHeight="1"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T213" s="90"/>
      <c r="AU213" s="90"/>
      <c r="AV213" s="90"/>
      <c r="AW213" s="90"/>
      <c r="AX213" s="90"/>
      <c r="AY213" s="90"/>
      <c r="BC213" s="90"/>
      <c r="BD213" s="90"/>
      <c r="BE213" s="90"/>
      <c r="BF213" s="90"/>
      <c r="BG213" s="90"/>
      <c r="BH213" s="90"/>
      <c r="BL213" s="90"/>
      <c r="BM213" s="90"/>
      <c r="BN213" s="90"/>
      <c r="BO213" s="90"/>
      <c r="BP213" s="90"/>
      <c r="BQ213" s="90"/>
      <c r="BU213" s="90"/>
      <c r="BV213" s="90"/>
      <c r="BW213" s="90"/>
      <c r="BX213" s="90"/>
      <c r="BY213" s="90"/>
      <c r="BZ213" s="90"/>
    </row>
    <row r="214" ht="15.75" customHeight="1"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T214" s="90"/>
      <c r="AU214" s="90"/>
      <c r="AV214" s="90"/>
      <c r="AW214" s="90"/>
      <c r="AX214" s="90"/>
      <c r="AY214" s="90"/>
      <c r="BC214" s="90"/>
      <c r="BD214" s="90"/>
      <c r="BE214" s="90"/>
      <c r="BF214" s="90"/>
      <c r="BG214" s="90"/>
      <c r="BH214" s="90"/>
      <c r="BL214" s="90"/>
      <c r="BM214" s="90"/>
      <c r="BN214" s="90"/>
      <c r="BO214" s="90"/>
      <c r="BP214" s="90"/>
      <c r="BQ214" s="90"/>
      <c r="BU214" s="90"/>
      <c r="BV214" s="90"/>
      <c r="BW214" s="90"/>
      <c r="BX214" s="90"/>
      <c r="BY214" s="90"/>
      <c r="BZ214" s="90"/>
    </row>
    <row r="215" ht="15.75" customHeight="1"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T215" s="90"/>
      <c r="AU215" s="90"/>
      <c r="AV215" s="90"/>
      <c r="AW215" s="90"/>
      <c r="AX215" s="90"/>
      <c r="AY215" s="90"/>
      <c r="BC215" s="90"/>
      <c r="BD215" s="90"/>
      <c r="BE215" s="90"/>
      <c r="BF215" s="90"/>
      <c r="BG215" s="90"/>
      <c r="BH215" s="90"/>
      <c r="BL215" s="90"/>
      <c r="BM215" s="90"/>
      <c r="BN215" s="90"/>
      <c r="BO215" s="90"/>
      <c r="BP215" s="90"/>
      <c r="BQ215" s="90"/>
      <c r="BU215" s="90"/>
      <c r="BV215" s="90"/>
      <c r="BW215" s="90"/>
      <c r="BX215" s="90"/>
      <c r="BY215" s="90"/>
      <c r="BZ215" s="90"/>
    </row>
    <row r="216" ht="15.75" customHeight="1"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T216" s="90"/>
      <c r="AU216" s="90"/>
      <c r="AV216" s="90"/>
      <c r="AW216" s="90"/>
      <c r="AX216" s="90"/>
      <c r="AY216" s="90"/>
      <c r="BC216" s="90"/>
      <c r="BD216" s="90"/>
      <c r="BE216" s="90"/>
      <c r="BF216" s="90"/>
      <c r="BG216" s="90"/>
      <c r="BH216" s="90"/>
      <c r="BL216" s="90"/>
      <c r="BM216" s="90"/>
      <c r="BN216" s="90"/>
      <c r="BO216" s="90"/>
      <c r="BP216" s="90"/>
      <c r="BQ216" s="90"/>
      <c r="BU216" s="90"/>
      <c r="BV216" s="90"/>
      <c r="BW216" s="90"/>
      <c r="BX216" s="90"/>
      <c r="BY216" s="90"/>
      <c r="BZ216" s="90"/>
    </row>
    <row r="217" ht="15.75" customHeight="1"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T217" s="90"/>
      <c r="AU217" s="90"/>
      <c r="AV217" s="90"/>
      <c r="AW217" s="90"/>
      <c r="AX217" s="90"/>
      <c r="AY217" s="90"/>
      <c r="BC217" s="90"/>
      <c r="BD217" s="90"/>
      <c r="BE217" s="90"/>
      <c r="BF217" s="90"/>
      <c r="BG217" s="90"/>
      <c r="BH217" s="90"/>
      <c r="BL217" s="90"/>
      <c r="BM217" s="90"/>
      <c r="BN217" s="90"/>
      <c r="BO217" s="90"/>
      <c r="BP217" s="90"/>
      <c r="BQ217" s="90"/>
      <c r="BU217" s="90"/>
      <c r="BV217" s="90"/>
      <c r="BW217" s="90"/>
      <c r="BX217" s="90"/>
      <c r="BY217" s="90"/>
      <c r="BZ217" s="90"/>
    </row>
    <row r="218" ht="15.75" customHeight="1"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T218" s="90"/>
      <c r="AU218" s="90"/>
      <c r="AV218" s="90"/>
      <c r="AW218" s="90"/>
      <c r="AX218" s="90"/>
      <c r="AY218" s="90"/>
      <c r="BC218" s="90"/>
      <c r="BD218" s="90"/>
      <c r="BE218" s="90"/>
      <c r="BF218" s="90"/>
      <c r="BG218" s="90"/>
      <c r="BH218" s="90"/>
      <c r="BL218" s="90"/>
      <c r="BM218" s="90"/>
      <c r="BN218" s="90"/>
      <c r="BO218" s="90"/>
      <c r="BP218" s="90"/>
      <c r="BQ218" s="90"/>
      <c r="BU218" s="90"/>
      <c r="BV218" s="90"/>
      <c r="BW218" s="90"/>
      <c r="BX218" s="90"/>
      <c r="BY218" s="90"/>
      <c r="BZ218" s="90"/>
    </row>
    <row r="219" ht="15.75" customHeight="1"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T219" s="90"/>
      <c r="AU219" s="90"/>
      <c r="AV219" s="90"/>
      <c r="AW219" s="90"/>
      <c r="AX219" s="90"/>
      <c r="AY219" s="90"/>
      <c r="BC219" s="90"/>
      <c r="BD219" s="90"/>
      <c r="BE219" s="90"/>
      <c r="BF219" s="90"/>
      <c r="BG219" s="90"/>
      <c r="BH219" s="90"/>
      <c r="BL219" s="90"/>
      <c r="BM219" s="90"/>
      <c r="BN219" s="90"/>
      <c r="BO219" s="90"/>
      <c r="BP219" s="90"/>
      <c r="BQ219" s="90"/>
      <c r="BU219" s="90"/>
      <c r="BV219" s="90"/>
      <c r="BW219" s="90"/>
      <c r="BX219" s="90"/>
      <c r="BY219" s="90"/>
      <c r="BZ219" s="90"/>
    </row>
    <row r="220" ht="15.75" customHeight="1"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T220" s="90"/>
      <c r="AU220" s="90"/>
      <c r="AV220" s="90"/>
      <c r="AW220" s="90"/>
      <c r="AX220" s="90"/>
      <c r="AY220" s="90"/>
      <c r="BC220" s="90"/>
      <c r="BD220" s="90"/>
      <c r="BE220" s="90"/>
      <c r="BF220" s="90"/>
      <c r="BG220" s="90"/>
      <c r="BH220" s="90"/>
      <c r="BL220" s="90"/>
      <c r="BM220" s="90"/>
      <c r="BN220" s="90"/>
      <c r="BO220" s="90"/>
      <c r="BP220" s="90"/>
      <c r="BQ220" s="90"/>
      <c r="BU220" s="90"/>
      <c r="BV220" s="90"/>
      <c r="BW220" s="90"/>
      <c r="BX220" s="90"/>
      <c r="BY220" s="90"/>
      <c r="BZ220" s="90"/>
    </row>
    <row r="221" ht="15.75" customHeight="1"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T221" s="90"/>
      <c r="AU221" s="90"/>
      <c r="AV221" s="90"/>
      <c r="AW221" s="90"/>
      <c r="AX221" s="90"/>
      <c r="AY221" s="90"/>
      <c r="BC221" s="90"/>
      <c r="BD221" s="90"/>
      <c r="BE221" s="90"/>
      <c r="BF221" s="90"/>
      <c r="BG221" s="90"/>
      <c r="BH221" s="90"/>
      <c r="BL221" s="90"/>
      <c r="BM221" s="90"/>
      <c r="BN221" s="90"/>
      <c r="BO221" s="90"/>
      <c r="BP221" s="90"/>
      <c r="BQ221" s="90"/>
      <c r="BU221" s="90"/>
      <c r="BV221" s="90"/>
      <c r="BW221" s="90"/>
      <c r="BX221" s="90"/>
      <c r="BY221" s="90"/>
      <c r="BZ221" s="90"/>
    </row>
    <row r="222" ht="15.75" customHeight="1"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T222" s="90"/>
      <c r="AU222" s="90"/>
      <c r="AV222" s="90"/>
      <c r="AW222" s="90"/>
      <c r="AX222" s="90"/>
      <c r="AY222" s="90"/>
      <c r="BC222" s="90"/>
      <c r="BD222" s="90"/>
      <c r="BE222" s="90"/>
      <c r="BF222" s="90"/>
      <c r="BG222" s="90"/>
      <c r="BH222" s="90"/>
      <c r="BL222" s="90"/>
      <c r="BM222" s="90"/>
      <c r="BN222" s="90"/>
      <c r="BO222" s="90"/>
      <c r="BP222" s="90"/>
      <c r="BQ222" s="90"/>
      <c r="BU222" s="90"/>
      <c r="BV222" s="90"/>
      <c r="BW222" s="90"/>
      <c r="BX222" s="90"/>
      <c r="BY222" s="90"/>
      <c r="BZ222" s="90"/>
    </row>
    <row r="223" ht="15.75" customHeight="1"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T223" s="90"/>
      <c r="AU223" s="90"/>
      <c r="AV223" s="90"/>
      <c r="AW223" s="90"/>
      <c r="AX223" s="90"/>
      <c r="AY223" s="90"/>
      <c r="BC223" s="90"/>
      <c r="BD223" s="90"/>
      <c r="BE223" s="90"/>
      <c r="BF223" s="90"/>
      <c r="BG223" s="90"/>
      <c r="BH223" s="90"/>
      <c r="BL223" s="90"/>
      <c r="BM223" s="90"/>
      <c r="BN223" s="90"/>
      <c r="BO223" s="90"/>
      <c r="BP223" s="90"/>
      <c r="BQ223" s="90"/>
      <c r="BU223" s="90"/>
      <c r="BV223" s="90"/>
      <c r="BW223" s="90"/>
      <c r="BX223" s="90"/>
      <c r="BY223" s="90"/>
      <c r="BZ223" s="90"/>
    </row>
    <row r="224" ht="15.75" customHeight="1"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T224" s="90"/>
      <c r="AU224" s="90"/>
      <c r="AV224" s="90"/>
      <c r="AW224" s="90"/>
      <c r="AX224" s="90"/>
      <c r="AY224" s="90"/>
      <c r="BC224" s="90"/>
      <c r="BD224" s="90"/>
      <c r="BE224" s="90"/>
      <c r="BF224" s="90"/>
      <c r="BG224" s="90"/>
      <c r="BH224" s="90"/>
      <c r="BL224" s="90"/>
      <c r="BM224" s="90"/>
      <c r="BN224" s="90"/>
      <c r="BO224" s="90"/>
      <c r="BP224" s="90"/>
      <c r="BQ224" s="90"/>
      <c r="BU224" s="90"/>
      <c r="BV224" s="90"/>
      <c r="BW224" s="90"/>
      <c r="BX224" s="90"/>
      <c r="BY224" s="90"/>
      <c r="BZ224" s="90"/>
    </row>
    <row r="225" ht="15.75" customHeight="1"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T225" s="90"/>
      <c r="AU225" s="90"/>
      <c r="AV225" s="90"/>
      <c r="AW225" s="90"/>
      <c r="AX225" s="90"/>
      <c r="AY225" s="90"/>
      <c r="BC225" s="90"/>
      <c r="BD225" s="90"/>
      <c r="BE225" s="90"/>
      <c r="BF225" s="90"/>
      <c r="BG225" s="90"/>
      <c r="BH225" s="90"/>
      <c r="BL225" s="90"/>
      <c r="BM225" s="90"/>
      <c r="BN225" s="90"/>
      <c r="BO225" s="90"/>
      <c r="BP225" s="90"/>
      <c r="BQ225" s="90"/>
      <c r="BU225" s="90"/>
      <c r="BV225" s="90"/>
      <c r="BW225" s="90"/>
      <c r="BX225" s="90"/>
      <c r="BY225" s="90"/>
      <c r="BZ225" s="90"/>
    </row>
    <row r="226" ht="15.75" customHeight="1"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T226" s="90"/>
      <c r="AU226" s="90"/>
      <c r="AV226" s="90"/>
      <c r="AW226" s="90"/>
      <c r="AX226" s="90"/>
      <c r="AY226" s="90"/>
      <c r="BC226" s="90"/>
      <c r="BD226" s="90"/>
      <c r="BE226" s="90"/>
      <c r="BF226" s="90"/>
      <c r="BG226" s="90"/>
      <c r="BH226" s="90"/>
      <c r="BL226" s="90"/>
      <c r="BM226" s="90"/>
      <c r="BN226" s="90"/>
      <c r="BO226" s="90"/>
      <c r="BP226" s="90"/>
      <c r="BQ226" s="90"/>
      <c r="BU226" s="90"/>
      <c r="BV226" s="90"/>
      <c r="BW226" s="90"/>
      <c r="BX226" s="90"/>
      <c r="BY226" s="90"/>
      <c r="BZ226" s="90"/>
    </row>
    <row r="227" ht="15.75" customHeight="1"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T227" s="90"/>
      <c r="AU227" s="90"/>
      <c r="AV227" s="90"/>
      <c r="AW227" s="90"/>
      <c r="AX227" s="90"/>
      <c r="AY227" s="90"/>
      <c r="BC227" s="90"/>
      <c r="BD227" s="90"/>
      <c r="BE227" s="90"/>
      <c r="BF227" s="90"/>
      <c r="BG227" s="90"/>
      <c r="BH227" s="90"/>
      <c r="BL227" s="90"/>
      <c r="BM227" s="90"/>
      <c r="BN227" s="90"/>
      <c r="BO227" s="90"/>
      <c r="BP227" s="90"/>
      <c r="BQ227" s="90"/>
      <c r="BU227" s="90"/>
      <c r="BV227" s="90"/>
      <c r="BW227" s="90"/>
      <c r="BX227" s="90"/>
      <c r="BY227" s="90"/>
      <c r="BZ227" s="90"/>
    </row>
    <row r="228" ht="15.75" customHeight="1"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T228" s="90"/>
      <c r="AU228" s="90"/>
      <c r="AV228" s="90"/>
      <c r="AW228" s="90"/>
      <c r="AX228" s="90"/>
      <c r="AY228" s="90"/>
      <c r="BC228" s="90"/>
      <c r="BD228" s="90"/>
      <c r="BE228" s="90"/>
      <c r="BF228" s="90"/>
      <c r="BG228" s="90"/>
      <c r="BH228" s="90"/>
      <c r="BL228" s="90"/>
      <c r="BM228" s="90"/>
      <c r="BN228" s="90"/>
      <c r="BO228" s="90"/>
      <c r="BP228" s="90"/>
      <c r="BQ228" s="90"/>
      <c r="BU228" s="90"/>
      <c r="BV228" s="90"/>
      <c r="BW228" s="90"/>
      <c r="BX228" s="90"/>
      <c r="BY228" s="90"/>
      <c r="BZ228" s="90"/>
    </row>
    <row r="229" ht="15.75" customHeight="1"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T229" s="90"/>
      <c r="AU229" s="90"/>
      <c r="AV229" s="90"/>
      <c r="AW229" s="90"/>
      <c r="AX229" s="90"/>
      <c r="AY229" s="90"/>
      <c r="BC229" s="90"/>
      <c r="BD229" s="90"/>
      <c r="BE229" s="90"/>
      <c r="BF229" s="90"/>
      <c r="BG229" s="90"/>
      <c r="BH229" s="90"/>
      <c r="BL229" s="90"/>
      <c r="BM229" s="90"/>
      <c r="BN229" s="90"/>
      <c r="BO229" s="90"/>
      <c r="BP229" s="90"/>
      <c r="BQ229" s="90"/>
      <c r="BU229" s="90"/>
      <c r="BV229" s="90"/>
      <c r="BW229" s="90"/>
      <c r="BX229" s="90"/>
      <c r="BY229" s="90"/>
      <c r="BZ229" s="90"/>
    </row>
    <row r="230" ht="15.75" customHeight="1"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T230" s="90"/>
      <c r="AU230" s="90"/>
      <c r="AV230" s="90"/>
      <c r="AW230" s="90"/>
      <c r="AX230" s="90"/>
      <c r="AY230" s="90"/>
      <c r="BC230" s="90"/>
      <c r="BD230" s="90"/>
      <c r="BE230" s="90"/>
      <c r="BF230" s="90"/>
      <c r="BG230" s="90"/>
      <c r="BH230" s="90"/>
      <c r="BL230" s="90"/>
      <c r="BM230" s="90"/>
      <c r="BN230" s="90"/>
      <c r="BO230" s="90"/>
      <c r="BP230" s="90"/>
      <c r="BQ230" s="90"/>
      <c r="BU230" s="90"/>
      <c r="BV230" s="90"/>
      <c r="BW230" s="90"/>
      <c r="BX230" s="90"/>
      <c r="BY230" s="90"/>
      <c r="BZ230" s="90"/>
    </row>
    <row r="231" ht="15.75" customHeight="1"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T231" s="90"/>
      <c r="AU231" s="90"/>
      <c r="AV231" s="90"/>
      <c r="AW231" s="90"/>
      <c r="AX231" s="90"/>
      <c r="AY231" s="90"/>
      <c r="BC231" s="90"/>
      <c r="BD231" s="90"/>
      <c r="BE231" s="90"/>
      <c r="BF231" s="90"/>
      <c r="BG231" s="90"/>
      <c r="BH231" s="90"/>
      <c r="BL231" s="90"/>
      <c r="BM231" s="90"/>
      <c r="BN231" s="90"/>
      <c r="BO231" s="90"/>
      <c r="BP231" s="90"/>
      <c r="BQ231" s="90"/>
      <c r="BU231" s="90"/>
      <c r="BV231" s="90"/>
      <c r="BW231" s="90"/>
      <c r="BX231" s="90"/>
      <c r="BY231" s="90"/>
      <c r="BZ231" s="90"/>
    </row>
    <row r="232" ht="15.75" customHeight="1"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T232" s="90"/>
      <c r="AU232" s="90"/>
      <c r="AV232" s="90"/>
      <c r="AW232" s="90"/>
      <c r="AX232" s="90"/>
      <c r="AY232" s="90"/>
      <c r="BC232" s="90"/>
      <c r="BD232" s="90"/>
      <c r="BE232" s="90"/>
      <c r="BF232" s="90"/>
      <c r="BG232" s="90"/>
      <c r="BH232" s="90"/>
      <c r="BL232" s="90"/>
      <c r="BM232" s="90"/>
      <c r="BN232" s="90"/>
      <c r="BO232" s="90"/>
      <c r="BP232" s="90"/>
      <c r="BQ232" s="90"/>
      <c r="BU232" s="90"/>
      <c r="BV232" s="90"/>
      <c r="BW232" s="90"/>
      <c r="BX232" s="90"/>
      <c r="BY232" s="90"/>
      <c r="BZ232" s="90"/>
    </row>
    <row r="233" ht="15.75" customHeight="1"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T233" s="90"/>
      <c r="AU233" s="90"/>
      <c r="AV233" s="90"/>
      <c r="AW233" s="90"/>
      <c r="AX233" s="90"/>
      <c r="AY233" s="90"/>
      <c r="BC233" s="90"/>
      <c r="BD233" s="90"/>
      <c r="BE233" s="90"/>
      <c r="BF233" s="90"/>
      <c r="BG233" s="90"/>
      <c r="BH233" s="90"/>
      <c r="BL233" s="90"/>
      <c r="BM233" s="90"/>
      <c r="BN233" s="90"/>
      <c r="BO233" s="90"/>
      <c r="BP233" s="90"/>
      <c r="BQ233" s="90"/>
      <c r="BU233" s="90"/>
      <c r="BV233" s="90"/>
      <c r="BW233" s="90"/>
      <c r="BX233" s="90"/>
      <c r="BY233" s="90"/>
      <c r="BZ233" s="90"/>
    </row>
    <row r="234" ht="15.75" customHeight="1"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T234" s="90"/>
      <c r="AU234" s="90"/>
      <c r="AV234" s="90"/>
      <c r="AW234" s="90"/>
      <c r="AX234" s="90"/>
      <c r="AY234" s="90"/>
      <c r="BC234" s="90"/>
      <c r="BD234" s="90"/>
      <c r="BE234" s="90"/>
      <c r="BF234" s="90"/>
      <c r="BG234" s="90"/>
      <c r="BH234" s="90"/>
      <c r="BL234" s="90"/>
      <c r="BM234" s="90"/>
      <c r="BN234" s="90"/>
      <c r="BO234" s="90"/>
      <c r="BP234" s="90"/>
      <c r="BQ234" s="90"/>
      <c r="BU234" s="90"/>
      <c r="BV234" s="90"/>
      <c r="BW234" s="90"/>
      <c r="BX234" s="90"/>
      <c r="BY234" s="90"/>
      <c r="BZ234" s="90"/>
    </row>
    <row r="235" ht="15.75" customHeight="1"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T235" s="90"/>
      <c r="AU235" s="90"/>
      <c r="AV235" s="90"/>
      <c r="AW235" s="90"/>
      <c r="AX235" s="90"/>
      <c r="AY235" s="90"/>
      <c r="BC235" s="90"/>
      <c r="BD235" s="90"/>
      <c r="BE235" s="90"/>
      <c r="BF235" s="90"/>
      <c r="BG235" s="90"/>
      <c r="BH235" s="90"/>
      <c r="BL235" s="90"/>
      <c r="BM235" s="90"/>
      <c r="BN235" s="90"/>
      <c r="BO235" s="90"/>
      <c r="BP235" s="90"/>
      <c r="BQ235" s="90"/>
      <c r="BU235" s="90"/>
      <c r="BV235" s="90"/>
      <c r="BW235" s="90"/>
      <c r="BX235" s="90"/>
      <c r="BY235" s="90"/>
      <c r="BZ235" s="90"/>
    </row>
    <row r="236" ht="15.75" customHeight="1"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T236" s="90"/>
      <c r="AU236" s="90"/>
      <c r="AV236" s="90"/>
      <c r="AW236" s="90"/>
      <c r="AX236" s="90"/>
      <c r="AY236" s="90"/>
      <c r="BC236" s="90"/>
      <c r="BD236" s="90"/>
      <c r="BE236" s="90"/>
      <c r="BF236" s="90"/>
      <c r="BG236" s="90"/>
      <c r="BH236" s="90"/>
      <c r="BL236" s="90"/>
      <c r="BM236" s="90"/>
      <c r="BN236" s="90"/>
      <c r="BO236" s="90"/>
      <c r="BP236" s="90"/>
      <c r="BQ236" s="90"/>
      <c r="BU236" s="90"/>
      <c r="BV236" s="90"/>
      <c r="BW236" s="90"/>
      <c r="BX236" s="90"/>
      <c r="BY236" s="90"/>
      <c r="BZ236" s="90"/>
    </row>
    <row r="237" ht="15.75" customHeight="1"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T237" s="90"/>
      <c r="AU237" s="90"/>
      <c r="AV237" s="90"/>
      <c r="AW237" s="90"/>
      <c r="AX237" s="90"/>
      <c r="AY237" s="90"/>
      <c r="BC237" s="90"/>
      <c r="BD237" s="90"/>
      <c r="BE237" s="90"/>
      <c r="BF237" s="90"/>
      <c r="BG237" s="90"/>
      <c r="BH237" s="90"/>
      <c r="BL237" s="90"/>
      <c r="BM237" s="90"/>
      <c r="BN237" s="90"/>
      <c r="BO237" s="90"/>
      <c r="BP237" s="90"/>
      <c r="BQ237" s="90"/>
      <c r="BU237" s="90"/>
      <c r="BV237" s="90"/>
      <c r="BW237" s="90"/>
      <c r="BX237" s="90"/>
      <c r="BY237" s="90"/>
      <c r="BZ237" s="90"/>
    </row>
    <row r="238" ht="15.75" customHeight="1"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T238" s="90"/>
      <c r="AU238" s="90"/>
      <c r="AV238" s="90"/>
      <c r="AW238" s="90"/>
      <c r="AX238" s="90"/>
      <c r="AY238" s="90"/>
      <c r="BC238" s="90"/>
      <c r="BD238" s="90"/>
      <c r="BE238" s="90"/>
      <c r="BF238" s="90"/>
      <c r="BG238" s="90"/>
      <c r="BH238" s="90"/>
      <c r="BL238" s="90"/>
      <c r="BM238" s="90"/>
      <c r="BN238" s="90"/>
      <c r="BO238" s="90"/>
      <c r="BP238" s="90"/>
      <c r="BQ238" s="90"/>
      <c r="BU238" s="90"/>
      <c r="BV238" s="90"/>
      <c r="BW238" s="90"/>
      <c r="BX238" s="90"/>
      <c r="BY238" s="90"/>
      <c r="BZ238" s="90"/>
    </row>
    <row r="239" ht="15.75" customHeight="1"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T239" s="90"/>
      <c r="AU239" s="90"/>
      <c r="AV239" s="90"/>
      <c r="AW239" s="90"/>
      <c r="AX239" s="90"/>
      <c r="AY239" s="90"/>
      <c r="BC239" s="90"/>
      <c r="BD239" s="90"/>
      <c r="BE239" s="90"/>
      <c r="BF239" s="90"/>
      <c r="BG239" s="90"/>
      <c r="BH239" s="90"/>
      <c r="BL239" s="90"/>
      <c r="BM239" s="90"/>
      <c r="BN239" s="90"/>
      <c r="BO239" s="90"/>
      <c r="BP239" s="90"/>
      <c r="BQ239" s="90"/>
      <c r="BU239" s="90"/>
      <c r="BV239" s="90"/>
      <c r="BW239" s="90"/>
      <c r="BX239" s="90"/>
      <c r="BY239" s="90"/>
      <c r="BZ239" s="90"/>
    </row>
    <row r="240" ht="15.75" customHeight="1"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T240" s="90"/>
      <c r="AU240" s="90"/>
      <c r="AV240" s="90"/>
      <c r="AW240" s="90"/>
      <c r="AX240" s="90"/>
      <c r="AY240" s="90"/>
      <c r="BC240" s="90"/>
      <c r="BD240" s="90"/>
      <c r="BE240" s="90"/>
      <c r="BF240" s="90"/>
      <c r="BG240" s="90"/>
      <c r="BH240" s="90"/>
      <c r="BL240" s="90"/>
      <c r="BM240" s="90"/>
      <c r="BN240" s="90"/>
      <c r="BO240" s="90"/>
      <c r="BP240" s="90"/>
      <c r="BQ240" s="90"/>
      <c r="BU240" s="90"/>
      <c r="BV240" s="90"/>
      <c r="BW240" s="90"/>
      <c r="BX240" s="90"/>
      <c r="BY240" s="90"/>
      <c r="BZ240" s="90"/>
    </row>
    <row r="241" ht="15.75" customHeight="1"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T241" s="90"/>
      <c r="AU241" s="90"/>
      <c r="AV241" s="90"/>
      <c r="AW241" s="90"/>
      <c r="AX241" s="90"/>
      <c r="AY241" s="90"/>
      <c r="BC241" s="90"/>
      <c r="BD241" s="90"/>
      <c r="BE241" s="90"/>
      <c r="BF241" s="90"/>
      <c r="BG241" s="90"/>
      <c r="BH241" s="90"/>
      <c r="BL241" s="90"/>
      <c r="BM241" s="90"/>
      <c r="BN241" s="90"/>
      <c r="BO241" s="90"/>
      <c r="BP241" s="90"/>
      <c r="BQ241" s="90"/>
      <c r="BU241" s="90"/>
      <c r="BV241" s="90"/>
      <c r="BW241" s="90"/>
      <c r="BX241" s="90"/>
      <c r="BY241" s="90"/>
      <c r="BZ241" s="90"/>
    </row>
    <row r="242" ht="15.75" customHeight="1"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T242" s="90"/>
      <c r="AU242" s="90"/>
      <c r="AV242" s="90"/>
      <c r="AW242" s="90"/>
      <c r="AX242" s="90"/>
      <c r="AY242" s="90"/>
      <c r="BC242" s="90"/>
      <c r="BD242" s="90"/>
      <c r="BE242" s="90"/>
      <c r="BF242" s="90"/>
      <c r="BG242" s="90"/>
      <c r="BH242" s="90"/>
      <c r="BL242" s="90"/>
      <c r="BM242" s="90"/>
      <c r="BN242" s="90"/>
      <c r="BO242" s="90"/>
      <c r="BP242" s="90"/>
      <c r="BQ242" s="90"/>
      <c r="BU242" s="90"/>
      <c r="BV242" s="90"/>
      <c r="BW242" s="90"/>
      <c r="BX242" s="90"/>
      <c r="BY242" s="90"/>
      <c r="BZ242" s="90"/>
    </row>
    <row r="243" ht="15.75" customHeight="1"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T243" s="90"/>
      <c r="AU243" s="90"/>
      <c r="AV243" s="90"/>
      <c r="AW243" s="90"/>
      <c r="AX243" s="90"/>
      <c r="AY243" s="90"/>
      <c r="BC243" s="90"/>
      <c r="BD243" s="90"/>
      <c r="BE243" s="90"/>
      <c r="BF243" s="90"/>
      <c r="BG243" s="90"/>
      <c r="BH243" s="90"/>
      <c r="BL243" s="90"/>
      <c r="BM243" s="90"/>
      <c r="BN243" s="90"/>
      <c r="BO243" s="90"/>
      <c r="BP243" s="90"/>
      <c r="BQ243" s="90"/>
      <c r="BU243" s="90"/>
      <c r="BV243" s="90"/>
      <c r="BW243" s="90"/>
      <c r="BX243" s="90"/>
      <c r="BY243" s="90"/>
      <c r="BZ243" s="90"/>
    </row>
    <row r="244" ht="15.75" customHeight="1"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T244" s="90"/>
      <c r="AU244" s="90"/>
      <c r="AV244" s="90"/>
      <c r="AW244" s="90"/>
      <c r="AX244" s="90"/>
      <c r="AY244" s="90"/>
      <c r="BC244" s="90"/>
      <c r="BD244" s="90"/>
      <c r="BE244" s="90"/>
      <c r="BF244" s="90"/>
      <c r="BG244" s="90"/>
      <c r="BH244" s="90"/>
      <c r="BL244" s="90"/>
      <c r="BM244" s="90"/>
      <c r="BN244" s="90"/>
      <c r="BO244" s="90"/>
      <c r="BP244" s="90"/>
      <c r="BQ244" s="90"/>
      <c r="BU244" s="90"/>
      <c r="BV244" s="90"/>
      <c r="BW244" s="90"/>
      <c r="BX244" s="90"/>
      <c r="BY244" s="90"/>
      <c r="BZ244" s="90"/>
    </row>
    <row r="245" ht="15.75" customHeight="1"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T245" s="90"/>
      <c r="AU245" s="90"/>
      <c r="AV245" s="90"/>
      <c r="AW245" s="90"/>
      <c r="AX245" s="90"/>
      <c r="AY245" s="90"/>
      <c r="BC245" s="90"/>
      <c r="BD245" s="90"/>
      <c r="BE245" s="90"/>
      <c r="BF245" s="90"/>
      <c r="BG245" s="90"/>
      <c r="BH245" s="90"/>
      <c r="BL245" s="90"/>
      <c r="BM245" s="90"/>
      <c r="BN245" s="90"/>
      <c r="BO245" s="90"/>
      <c r="BP245" s="90"/>
      <c r="BQ245" s="90"/>
      <c r="BU245" s="90"/>
      <c r="BV245" s="90"/>
      <c r="BW245" s="90"/>
      <c r="BX245" s="90"/>
      <c r="BY245" s="90"/>
      <c r="BZ245" s="90"/>
    </row>
    <row r="246" ht="15.75" customHeight="1"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T246" s="90"/>
      <c r="AU246" s="90"/>
      <c r="AV246" s="90"/>
      <c r="AW246" s="90"/>
      <c r="AX246" s="90"/>
      <c r="AY246" s="90"/>
      <c r="BC246" s="90"/>
      <c r="BD246" s="90"/>
      <c r="BE246" s="90"/>
      <c r="BF246" s="90"/>
      <c r="BG246" s="90"/>
      <c r="BH246" s="90"/>
      <c r="BL246" s="90"/>
      <c r="BM246" s="90"/>
      <c r="BN246" s="90"/>
      <c r="BO246" s="90"/>
      <c r="BP246" s="90"/>
      <c r="BQ246" s="90"/>
      <c r="BU246" s="90"/>
      <c r="BV246" s="90"/>
      <c r="BW246" s="90"/>
      <c r="BX246" s="90"/>
      <c r="BY246" s="90"/>
      <c r="BZ246" s="90"/>
    </row>
    <row r="247" ht="15.75" customHeight="1"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T247" s="90"/>
      <c r="AU247" s="90"/>
      <c r="AV247" s="90"/>
      <c r="AW247" s="90"/>
      <c r="AX247" s="90"/>
      <c r="AY247" s="90"/>
      <c r="BC247" s="90"/>
      <c r="BD247" s="90"/>
      <c r="BE247" s="90"/>
      <c r="BF247" s="90"/>
      <c r="BG247" s="90"/>
      <c r="BH247" s="90"/>
      <c r="BL247" s="90"/>
      <c r="BM247" s="90"/>
      <c r="BN247" s="90"/>
      <c r="BO247" s="90"/>
      <c r="BP247" s="90"/>
      <c r="BQ247" s="90"/>
      <c r="BU247" s="90"/>
      <c r="BV247" s="90"/>
      <c r="BW247" s="90"/>
      <c r="BX247" s="90"/>
      <c r="BY247" s="90"/>
      <c r="BZ247" s="90"/>
    </row>
    <row r="248" ht="15.75" customHeight="1"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T248" s="90"/>
      <c r="AU248" s="90"/>
      <c r="AV248" s="90"/>
      <c r="AW248" s="90"/>
      <c r="AX248" s="90"/>
      <c r="AY248" s="90"/>
      <c r="BC248" s="90"/>
      <c r="BD248" s="90"/>
      <c r="BE248" s="90"/>
      <c r="BF248" s="90"/>
      <c r="BG248" s="90"/>
      <c r="BH248" s="90"/>
      <c r="BL248" s="90"/>
      <c r="BM248" s="90"/>
      <c r="BN248" s="90"/>
      <c r="BO248" s="90"/>
      <c r="BP248" s="90"/>
      <c r="BQ248" s="90"/>
      <c r="BU248" s="90"/>
      <c r="BV248" s="90"/>
      <c r="BW248" s="90"/>
      <c r="BX248" s="90"/>
      <c r="BY248" s="90"/>
      <c r="BZ248" s="90"/>
    </row>
    <row r="249" ht="15.75" customHeight="1"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T249" s="90"/>
      <c r="AU249" s="90"/>
      <c r="AV249" s="90"/>
      <c r="AW249" s="90"/>
      <c r="AX249" s="90"/>
      <c r="AY249" s="90"/>
      <c r="BC249" s="90"/>
      <c r="BD249" s="90"/>
      <c r="BE249" s="90"/>
      <c r="BF249" s="90"/>
      <c r="BG249" s="90"/>
      <c r="BH249" s="90"/>
      <c r="BL249" s="90"/>
      <c r="BM249" s="90"/>
      <c r="BN249" s="90"/>
      <c r="BO249" s="90"/>
      <c r="BP249" s="90"/>
      <c r="BQ249" s="90"/>
      <c r="BU249" s="90"/>
      <c r="BV249" s="90"/>
      <c r="BW249" s="90"/>
      <c r="BX249" s="90"/>
      <c r="BY249" s="90"/>
      <c r="BZ249" s="90"/>
    </row>
    <row r="250" ht="15.75" customHeight="1"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T250" s="90"/>
      <c r="AU250" s="90"/>
      <c r="AV250" s="90"/>
      <c r="AW250" s="90"/>
      <c r="AX250" s="90"/>
      <c r="AY250" s="90"/>
      <c r="BC250" s="90"/>
      <c r="BD250" s="90"/>
      <c r="BE250" s="90"/>
      <c r="BF250" s="90"/>
      <c r="BG250" s="90"/>
      <c r="BH250" s="90"/>
      <c r="BL250" s="90"/>
      <c r="BM250" s="90"/>
      <c r="BN250" s="90"/>
      <c r="BO250" s="90"/>
      <c r="BP250" s="90"/>
      <c r="BQ250" s="90"/>
      <c r="BU250" s="90"/>
      <c r="BV250" s="90"/>
      <c r="BW250" s="90"/>
      <c r="BX250" s="90"/>
      <c r="BY250" s="90"/>
      <c r="BZ250" s="90"/>
    </row>
    <row r="251" ht="15.75" customHeight="1"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T251" s="90"/>
      <c r="AU251" s="90"/>
      <c r="AV251" s="90"/>
      <c r="AW251" s="90"/>
      <c r="AX251" s="90"/>
      <c r="AY251" s="90"/>
      <c r="BC251" s="90"/>
      <c r="BD251" s="90"/>
      <c r="BE251" s="90"/>
      <c r="BF251" s="90"/>
      <c r="BG251" s="90"/>
      <c r="BH251" s="90"/>
      <c r="BL251" s="90"/>
      <c r="BM251" s="90"/>
      <c r="BN251" s="90"/>
      <c r="BO251" s="90"/>
      <c r="BP251" s="90"/>
      <c r="BQ251" s="90"/>
      <c r="BU251" s="90"/>
      <c r="BV251" s="90"/>
      <c r="BW251" s="90"/>
      <c r="BX251" s="90"/>
      <c r="BY251" s="90"/>
      <c r="BZ251" s="90"/>
    </row>
    <row r="252" ht="15.75" customHeight="1"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T252" s="90"/>
      <c r="AU252" s="90"/>
      <c r="AV252" s="90"/>
      <c r="AW252" s="90"/>
      <c r="AX252" s="90"/>
      <c r="AY252" s="90"/>
      <c r="BC252" s="90"/>
      <c r="BD252" s="90"/>
      <c r="BE252" s="90"/>
      <c r="BF252" s="90"/>
      <c r="BG252" s="90"/>
      <c r="BH252" s="90"/>
      <c r="BL252" s="90"/>
      <c r="BM252" s="90"/>
      <c r="BN252" s="90"/>
      <c r="BO252" s="90"/>
      <c r="BP252" s="90"/>
      <c r="BQ252" s="90"/>
      <c r="BU252" s="90"/>
      <c r="BV252" s="90"/>
      <c r="BW252" s="90"/>
      <c r="BX252" s="90"/>
      <c r="BY252" s="90"/>
      <c r="BZ252" s="90"/>
    </row>
    <row r="253" ht="15.75" customHeight="1"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T253" s="90"/>
      <c r="AU253" s="90"/>
      <c r="AV253" s="90"/>
      <c r="AW253" s="90"/>
      <c r="AX253" s="90"/>
      <c r="AY253" s="90"/>
      <c r="BC253" s="90"/>
      <c r="BD253" s="90"/>
      <c r="BE253" s="90"/>
      <c r="BF253" s="90"/>
      <c r="BG253" s="90"/>
      <c r="BH253" s="90"/>
      <c r="BL253" s="90"/>
      <c r="BM253" s="90"/>
      <c r="BN253" s="90"/>
      <c r="BO253" s="90"/>
      <c r="BP253" s="90"/>
      <c r="BQ253" s="90"/>
      <c r="BU253" s="90"/>
      <c r="BV253" s="90"/>
      <c r="BW253" s="90"/>
      <c r="BX253" s="90"/>
      <c r="BY253" s="90"/>
      <c r="BZ253" s="90"/>
    </row>
    <row r="254" ht="15.75" customHeight="1"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T254" s="90"/>
      <c r="AU254" s="90"/>
      <c r="AV254" s="90"/>
      <c r="AW254" s="90"/>
      <c r="AX254" s="90"/>
      <c r="AY254" s="90"/>
      <c r="BC254" s="90"/>
      <c r="BD254" s="90"/>
      <c r="BE254" s="90"/>
      <c r="BF254" s="90"/>
      <c r="BG254" s="90"/>
      <c r="BH254" s="90"/>
      <c r="BL254" s="90"/>
      <c r="BM254" s="90"/>
      <c r="BN254" s="90"/>
      <c r="BO254" s="90"/>
      <c r="BP254" s="90"/>
      <c r="BQ254" s="90"/>
      <c r="BU254" s="90"/>
      <c r="BV254" s="90"/>
      <c r="BW254" s="90"/>
      <c r="BX254" s="90"/>
      <c r="BY254" s="90"/>
      <c r="BZ254" s="90"/>
    </row>
    <row r="255" ht="15.75" customHeight="1"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T255" s="90"/>
      <c r="AU255" s="90"/>
      <c r="AV255" s="90"/>
      <c r="AW255" s="90"/>
      <c r="AX255" s="90"/>
      <c r="AY255" s="90"/>
      <c r="BC255" s="90"/>
      <c r="BD255" s="90"/>
      <c r="BE255" s="90"/>
      <c r="BF255" s="90"/>
      <c r="BG255" s="90"/>
      <c r="BH255" s="90"/>
      <c r="BL255" s="90"/>
      <c r="BM255" s="90"/>
      <c r="BN255" s="90"/>
      <c r="BO255" s="90"/>
      <c r="BP255" s="90"/>
      <c r="BQ255" s="90"/>
      <c r="BU255" s="90"/>
      <c r="BV255" s="90"/>
      <c r="BW255" s="90"/>
      <c r="BX255" s="90"/>
      <c r="BY255" s="90"/>
      <c r="BZ255" s="90"/>
    </row>
    <row r="256" ht="15.75" customHeight="1"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T256" s="90"/>
      <c r="AU256" s="90"/>
      <c r="AV256" s="90"/>
      <c r="AW256" s="90"/>
      <c r="AX256" s="90"/>
      <c r="AY256" s="90"/>
      <c r="BC256" s="90"/>
      <c r="BD256" s="90"/>
      <c r="BE256" s="90"/>
      <c r="BF256" s="90"/>
      <c r="BG256" s="90"/>
      <c r="BH256" s="90"/>
      <c r="BL256" s="90"/>
      <c r="BM256" s="90"/>
      <c r="BN256" s="90"/>
      <c r="BO256" s="90"/>
      <c r="BP256" s="90"/>
      <c r="BQ256" s="90"/>
      <c r="BU256" s="90"/>
      <c r="BV256" s="90"/>
      <c r="BW256" s="90"/>
      <c r="BX256" s="90"/>
      <c r="BY256" s="90"/>
      <c r="BZ256" s="90"/>
    </row>
    <row r="257" ht="15.75" customHeight="1"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T257" s="90"/>
      <c r="AU257" s="90"/>
      <c r="AV257" s="90"/>
      <c r="AW257" s="90"/>
      <c r="AX257" s="90"/>
      <c r="AY257" s="90"/>
      <c r="BC257" s="90"/>
      <c r="BD257" s="90"/>
      <c r="BE257" s="90"/>
      <c r="BF257" s="90"/>
      <c r="BG257" s="90"/>
      <c r="BH257" s="90"/>
      <c r="BL257" s="90"/>
      <c r="BM257" s="90"/>
      <c r="BN257" s="90"/>
      <c r="BO257" s="90"/>
      <c r="BP257" s="90"/>
      <c r="BQ257" s="90"/>
      <c r="BU257" s="90"/>
      <c r="BV257" s="90"/>
      <c r="BW257" s="90"/>
      <c r="BX257" s="90"/>
      <c r="BY257" s="90"/>
      <c r="BZ257" s="90"/>
    </row>
    <row r="258" ht="15.75" customHeight="1"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T258" s="90"/>
      <c r="AU258" s="90"/>
      <c r="AV258" s="90"/>
      <c r="AW258" s="90"/>
      <c r="AX258" s="90"/>
      <c r="AY258" s="90"/>
      <c r="BC258" s="90"/>
      <c r="BD258" s="90"/>
      <c r="BE258" s="90"/>
      <c r="BF258" s="90"/>
      <c r="BG258" s="90"/>
      <c r="BH258" s="90"/>
      <c r="BL258" s="90"/>
      <c r="BM258" s="90"/>
      <c r="BN258" s="90"/>
      <c r="BO258" s="90"/>
      <c r="BP258" s="90"/>
      <c r="BQ258" s="90"/>
      <c r="BU258" s="90"/>
      <c r="BV258" s="90"/>
      <c r="BW258" s="90"/>
      <c r="BX258" s="90"/>
      <c r="BY258" s="90"/>
      <c r="BZ258" s="90"/>
    </row>
    <row r="259" ht="15.75" customHeight="1"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T259" s="90"/>
      <c r="AU259" s="90"/>
      <c r="AV259" s="90"/>
      <c r="AW259" s="90"/>
      <c r="AX259" s="90"/>
      <c r="AY259" s="90"/>
      <c r="BC259" s="90"/>
      <c r="BD259" s="90"/>
      <c r="BE259" s="90"/>
      <c r="BF259" s="90"/>
      <c r="BG259" s="90"/>
      <c r="BH259" s="90"/>
      <c r="BL259" s="90"/>
      <c r="BM259" s="90"/>
      <c r="BN259" s="90"/>
      <c r="BO259" s="90"/>
      <c r="BP259" s="90"/>
      <c r="BQ259" s="90"/>
      <c r="BU259" s="90"/>
      <c r="BV259" s="90"/>
      <c r="BW259" s="90"/>
      <c r="BX259" s="90"/>
      <c r="BY259" s="90"/>
      <c r="BZ259" s="90"/>
    </row>
    <row r="260" ht="15.75" customHeight="1"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T260" s="90"/>
      <c r="AU260" s="90"/>
      <c r="AV260" s="90"/>
      <c r="AW260" s="90"/>
      <c r="AX260" s="90"/>
      <c r="AY260" s="90"/>
      <c r="BC260" s="90"/>
      <c r="BD260" s="90"/>
      <c r="BE260" s="90"/>
      <c r="BF260" s="90"/>
      <c r="BG260" s="90"/>
      <c r="BH260" s="90"/>
      <c r="BL260" s="90"/>
      <c r="BM260" s="90"/>
      <c r="BN260" s="90"/>
      <c r="BO260" s="90"/>
      <c r="BP260" s="90"/>
      <c r="BQ260" s="90"/>
      <c r="BU260" s="90"/>
      <c r="BV260" s="90"/>
      <c r="BW260" s="90"/>
      <c r="BX260" s="90"/>
      <c r="BY260" s="90"/>
      <c r="BZ260" s="90"/>
    </row>
    <row r="261" ht="15.75" customHeight="1"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T261" s="90"/>
      <c r="AU261" s="90"/>
      <c r="AV261" s="90"/>
      <c r="AW261" s="90"/>
      <c r="AX261" s="90"/>
      <c r="AY261" s="90"/>
      <c r="BC261" s="90"/>
      <c r="BD261" s="90"/>
      <c r="BE261" s="90"/>
      <c r="BF261" s="90"/>
      <c r="BG261" s="90"/>
      <c r="BH261" s="90"/>
      <c r="BL261" s="90"/>
      <c r="BM261" s="90"/>
      <c r="BN261" s="90"/>
      <c r="BO261" s="90"/>
      <c r="BP261" s="90"/>
      <c r="BQ261" s="90"/>
      <c r="BU261" s="90"/>
      <c r="BV261" s="90"/>
      <c r="BW261" s="90"/>
      <c r="BX261" s="90"/>
      <c r="BY261" s="90"/>
      <c r="BZ261" s="90"/>
    </row>
    <row r="262" ht="15.75" customHeight="1"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T262" s="90"/>
      <c r="AU262" s="90"/>
      <c r="AV262" s="90"/>
      <c r="AW262" s="90"/>
      <c r="AX262" s="90"/>
      <c r="AY262" s="90"/>
      <c r="BC262" s="90"/>
      <c r="BD262" s="90"/>
      <c r="BE262" s="90"/>
      <c r="BF262" s="90"/>
      <c r="BG262" s="90"/>
      <c r="BH262" s="90"/>
      <c r="BL262" s="90"/>
      <c r="BM262" s="90"/>
      <c r="BN262" s="90"/>
      <c r="BO262" s="90"/>
      <c r="BP262" s="90"/>
      <c r="BQ262" s="90"/>
      <c r="BU262" s="90"/>
      <c r="BV262" s="90"/>
      <c r="BW262" s="90"/>
      <c r="BX262" s="90"/>
      <c r="BY262" s="90"/>
      <c r="BZ262" s="90"/>
    </row>
    <row r="263" ht="15.75" customHeight="1"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T263" s="90"/>
      <c r="AU263" s="90"/>
      <c r="AV263" s="90"/>
      <c r="AW263" s="90"/>
      <c r="AX263" s="90"/>
      <c r="AY263" s="90"/>
      <c r="BC263" s="90"/>
      <c r="BD263" s="90"/>
      <c r="BE263" s="90"/>
      <c r="BF263" s="90"/>
      <c r="BG263" s="90"/>
      <c r="BH263" s="90"/>
      <c r="BL263" s="90"/>
      <c r="BM263" s="90"/>
      <c r="BN263" s="90"/>
      <c r="BO263" s="90"/>
      <c r="BP263" s="90"/>
      <c r="BQ263" s="90"/>
      <c r="BU263" s="90"/>
      <c r="BV263" s="90"/>
      <c r="BW263" s="90"/>
      <c r="BX263" s="90"/>
      <c r="BY263" s="90"/>
      <c r="BZ263" s="90"/>
    </row>
    <row r="264" ht="15.75" customHeight="1"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T264" s="90"/>
      <c r="AU264" s="90"/>
      <c r="AV264" s="90"/>
      <c r="AW264" s="90"/>
      <c r="AX264" s="90"/>
      <c r="AY264" s="90"/>
      <c r="BC264" s="90"/>
      <c r="BD264" s="90"/>
      <c r="BE264" s="90"/>
      <c r="BF264" s="90"/>
      <c r="BG264" s="90"/>
      <c r="BH264" s="90"/>
      <c r="BL264" s="90"/>
      <c r="BM264" s="90"/>
      <c r="BN264" s="90"/>
      <c r="BO264" s="90"/>
      <c r="BP264" s="90"/>
      <c r="BQ264" s="90"/>
      <c r="BU264" s="90"/>
      <c r="BV264" s="90"/>
      <c r="BW264" s="90"/>
      <c r="BX264" s="90"/>
      <c r="BY264" s="90"/>
      <c r="BZ264" s="90"/>
    </row>
    <row r="265" ht="15.75" customHeight="1"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T265" s="90"/>
      <c r="AU265" s="90"/>
      <c r="AV265" s="90"/>
      <c r="AW265" s="90"/>
      <c r="AX265" s="90"/>
      <c r="AY265" s="90"/>
      <c r="BC265" s="90"/>
      <c r="BD265" s="90"/>
      <c r="BE265" s="90"/>
      <c r="BF265" s="90"/>
      <c r="BG265" s="90"/>
      <c r="BH265" s="90"/>
      <c r="BL265" s="90"/>
      <c r="BM265" s="90"/>
      <c r="BN265" s="90"/>
      <c r="BO265" s="90"/>
      <c r="BP265" s="90"/>
      <c r="BQ265" s="90"/>
      <c r="BU265" s="90"/>
      <c r="BV265" s="90"/>
      <c r="BW265" s="90"/>
      <c r="BX265" s="90"/>
      <c r="BY265" s="90"/>
      <c r="BZ265" s="90"/>
    </row>
    <row r="266" ht="15.75" customHeight="1"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T266" s="90"/>
      <c r="AU266" s="90"/>
      <c r="AV266" s="90"/>
      <c r="AW266" s="90"/>
      <c r="AX266" s="90"/>
      <c r="AY266" s="90"/>
      <c r="BC266" s="90"/>
      <c r="BD266" s="90"/>
      <c r="BE266" s="90"/>
      <c r="BF266" s="90"/>
      <c r="BG266" s="90"/>
      <c r="BH266" s="90"/>
      <c r="BL266" s="90"/>
      <c r="BM266" s="90"/>
      <c r="BN266" s="90"/>
      <c r="BO266" s="90"/>
      <c r="BP266" s="90"/>
      <c r="BQ266" s="90"/>
      <c r="BU266" s="90"/>
      <c r="BV266" s="90"/>
      <c r="BW266" s="90"/>
      <c r="BX266" s="90"/>
      <c r="BY266" s="90"/>
      <c r="BZ266" s="90"/>
    </row>
    <row r="267" ht="15.75" customHeight="1"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T267" s="90"/>
      <c r="AU267" s="90"/>
      <c r="AV267" s="90"/>
      <c r="AW267" s="90"/>
      <c r="AX267" s="90"/>
      <c r="AY267" s="90"/>
      <c r="BC267" s="90"/>
      <c r="BD267" s="90"/>
      <c r="BE267" s="90"/>
      <c r="BF267" s="90"/>
      <c r="BG267" s="90"/>
      <c r="BH267" s="90"/>
      <c r="BL267" s="90"/>
      <c r="BM267" s="90"/>
      <c r="BN267" s="90"/>
      <c r="BO267" s="90"/>
      <c r="BP267" s="90"/>
      <c r="BQ267" s="90"/>
      <c r="BU267" s="90"/>
      <c r="BV267" s="90"/>
      <c r="BW267" s="90"/>
      <c r="BX267" s="90"/>
      <c r="BY267" s="90"/>
      <c r="BZ267" s="90"/>
    </row>
    <row r="268" ht="15.75" customHeight="1"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T268" s="90"/>
      <c r="AU268" s="90"/>
      <c r="AV268" s="90"/>
      <c r="AW268" s="90"/>
      <c r="AX268" s="90"/>
      <c r="AY268" s="90"/>
      <c r="BC268" s="90"/>
      <c r="BD268" s="90"/>
      <c r="BE268" s="90"/>
      <c r="BF268" s="90"/>
      <c r="BG268" s="90"/>
      <c r="BH268" s="90"/>
      <c r="BL268" s="90"/>
      <c r="BM268" s="90"/>
      <c r="BN268" s="90"/>
      <c r="BO268" s="90"/>
      <c r="BP268" s="90"/>
      <c r="BQ268" s="90"/>
      <c r="BU268" s="90"/>
      <c r="BV268" s="90"/>
      <c r="BW268" s="90"/>
      <c r="BX268" s="90"/>
      <c r="BY268" s="90"/>
      <c r="BZ268" s="90"/>
    </row>
    <row r="269" ht="15.75" customHeight="1"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T269" s="90"/>
      <c r="AU269" s="90"/>
      <c r="AV269" s="90"/>
      <c r="AW269" s="90"/>
      <c r="AX269" s="90"/>
      <c r="AY269" s="90"/>
      <c r="BC269" s="90"/>
      <c r="BD269" s="90"/>
      <c r="BE269" s="90"/>
      <c r="BF269" s="90"/>
      <c r="BG269" s="90"/>
      <c r="BH269" s="90"/>
      <c r="BL269" s="90"/>
      <c r="BM269" s="90"/>
      <c r="BN269" s="90"/>
      <c r="BO269" s="90"/>
      <c r="BP269" s="90"/>
      <c r="BQ269" s="90"/>
      <c r="BU269" s="90"/>
      <c r="BV269" s="90"/>
      <c r="BW269" s="90"/>
      <c r="BX269" s="90"/>
      <c r="BY269" s="90"/>
      <c r="BZ269" s="90"/>
    </row>
    <row r="270" ht="15.75" customHeight="1"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T270" s="90"/>
      <c r="AU270" s="90"/>
      <c r="AV270" s="90"/>
      <c r="AW270" s="90"/>
      <c r="AX270" s="90"/>
      <c r="AY270" s="90"/>
      <c r="BC270" s="90"/>
      <c r="BD270" s="90"/>
      <c r="BE270" s="90"/>
      <c r="BF270" s="90"/>
      <c r="BG270" s="90"/>
      <c r="BH270" s="90"/>
      <c r="BL270" s="90"/>
      <c r="BM270" s="90"/>
      <c r="BN270" s="90"/>
      <c r="BO270" s="90"/>
      <c r="BP270" s="90"/>
      <c r="BQ270" s="90"/>
      <c r="BU270" s="90"/>
      <c r="BV270" s="90"/>
      <c r="BW270" s="90"/>
      <c r="BX270" s="90"/>
      <c r="BY270" s="90"/>
      <c r="BZ270" s="90"/>
    </row>
    <row r="271" ht="15.75" customHeight="1"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T271" s="90"/>
      <c r="AU271" s="90"/>
      <c r="AV271" s="90"/>
      <c r="AW271" s="90"/>
      <c r="AX271" s="90"/>
      <c r="AY271" s="90"/>
      <c r="BC271" s="90"/>
      <c r="BD271" s="90"/>
      <c r="BE271" s="90"/>
      <c r="BF271" s="90"/>
      <c r="BG271" s="90"/>
      <c r="BH271" s="90"/>
      <c r="BL271" s="90"/>
      <c r="BM271" s="90"/>
      <c r="BN271" s="90"/>
      <c r="BO271" s="90"/>
      <c r="BP271" s="90"/>
      <c r="BQ271" s="90"/>
      <c r="BU271" s="90"/>
      <c r="BV271" s="90"/>
      <c r="BW271" s="90"/>
      <c r="BX271" s="90"/>
      <c r="BY271" s="90"/>
      <c r="BZ271" s="90"/>
    </row>
    <row r="272" ht="15.75" customHeight="1"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T272" s="90"/>
      <c r="AU272" s="90"/>
      <c r="AV272" s="90"/>
      <c r="AW272" s="90"/>
      <c r="AX272" s="90"/>
      <c r="AY272" s="90"/>
      <c r="BC272" s="90"/>
      <c r="BD272" s="90"/>
      <c r="BE272" s="90"/>
      <c r="BF272" s="90"/>
      <c r="BG272" s="90"/>
      <c r="BH272" s="90"/>
      <c r="BL272" s="90"/>
      <c r="BM272" s="90"/>
      <c r="BN272" s="90"/>
      <c r="BO272" s="90"/>
      <c r="BP272" s="90"/>
      <c r="BQ272" s="90"/>
      <c r="BU272" s="90"/>
      <c r="BV272" s="90"/>
      <c r="BW272" s="90"/>
      <c r="BX272" s="90"/>
      <c r="BY272" s="90"/>
      <c r="BZ272" s="90"/>
    </row>
    <row r="273" ht="15.75" customHeight="1"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T273" s="90"/>
      <c r="AU273" s="90"/>
      <c r="AV273" s="90"/>
      <c r="AW273" s="90"/>
      <c r="AX273" s="90"/>
      <c r="AY273" s="90"/>
      <c r="BC273" s="90"/>
      <c r="BD273" s="90"/>
      <c r="BE273" s="90"/>
      <c r="BF273" s="90"/>
      <c r="BG273" s="90"/>
      <c r="BH273" s="90"/>
      <c r="BL273" s="90"/>
      <c r="BM273" s="90"/>
      <c r="BN273" s="90"/>
      <c r="BO273" s="90"/>
      <c r="BP273" s="90"/>
      <c r="BQ273" s="90"/>
      <c r="BU273" s="90"/>
      <c r="BV273" s="90"/>
      <c r="BW273" s="90"/>
      <c r="BX273" s="90"/>
      <c r="BY273" s="90"/>
      <c r="BZ273" s="90"/>
    </row>
    <row r="274" ht="15.75" customHeight="1"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T274" s="90"/>
      <c r="AU274" s="90"/>
      <c r="AV274" s="90"/>
      <c r="AW274" s="90"/>
      <c r="AX274" s="90"/>
      <c r="AY274" s="90"/>
      <c r="BC274" s="90"/>
      <c r="BD274" s="90"/>
      <c r="BE274" s="90"/>
      <c r="BF274" s="90"/>
      <c r="BG274" s="90"/>
      <c r="BH274" s="90"/>
      <c r="BL274" s="90"/>
      <c r="BM274" s="90"/>
      <c r="BN274" s="90"/>
      <c r="BO274" s="90"/>
      <c r="BP274" s="90"/>
      <c r="BQ274" s="90"/>
      <c r="BU274" s="90"/>
      <c r="BV274" s="90"/>
      <c r="BW274" s="90"/>
      <c r="BX274" s="90"/>
      <c r="BY274" s="90"/>
      <c r="BZ274" s="90"/>
    </row>
    <row r="275" ht="15.75" customHeight="1"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T275" s="90"/>
      <c r="AU275" s="90"/>
      <c r="AV275" s="90"/>
      <c r="AW275" s="90"/>
      <c r="AX275" s="90"/>
      <c r="AY275" s="90"/>
      <c r="BC275" s="90"/>
      <c r="BD275" s="90"/>
      <c r="BE275" s="90"/>
      <c r="BF275" s="90"/>
      <c r="BG275" s="90"/>
      <c r="BH275" s="90"/>
      <c r="BL275" s="90"/>
      <c r="BM275" s="90"/>
      <c r="BN275" s="90"/>
      <c r="BO275" s="90"/>
      <c r="BP275" s="90"/>
      <c r="BQ275" s="90"/>
      <c r="BU275" s="90"/>
      <c r="BV275" s="90"/>
      <c r="BW275" s="90"/>
      <c r="BX275" s="90"/>
      <c r="BY275" s="90"/>
      <c r="BZ275" s="90"/>
    </row>
    <row r="276" ht="15.75" customHeight="1"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T276" s="90"/>
      <c r="AU276" s="90"/>
      <c r="AV276" s="90"/>
      <c r="AW276" s="90"/>
      <c r="AX276" s="90"/>
      <c r="AY276" s="90"/>
      <c r="BC276" s="90"/>
      <c r="BD276" s="90"/>
      <c r="BE276" s="90"/>
      <c r="BF276" s="90"/>
      <c r="BG276" s="90"/>
      <c r="BH276" s="90"/>
      <c r="BL276" s="90"/>
      <c r="BM276" s="90"/>
      <c r="BN276" s="90"/>
      <c r="BO276" s="90"/>
      <c r="BP276" s="90"/>
      <c r="BQ276" s="90"/>
      <c r="BU276" s="90"/>
      <c r="BV276" s="90"/>
      <c r="BW276" s="90"/>
      <c r="BX276" s="90"/>
      <c r="BY276" s="90"/>
      <c r="BZ276" s="90"/>
    </row>
    <row r="277" ht="15.75" customHeight="1"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T277" s="90"/>
      <c r="AU277" s="90"/>
      <c r="AV277" s="90"/>
      <c r="AW277" s="90"/>
      <c r="AX277" s="90"/>
      <c r="AY277" s="90"/>
      <c r="BC277" s="90"/>
      <c r="BD277" s="90"/>
      <c r="BE277" s="90"/>
      <c r="BF277" s="90"/>
      <c r="BG277" s="90"/>
      <c r="BH277" s="90"/>
      <c r="BL277" s="90"/>
      <c r="BM277" s="90"/>
      <c r="BN277" s="90"/>
      <c r="BO277" s="90"/>
      <c r="BP277" s="90"/>
      <c r="BQ277" s="90"/>
      <c r="BU277" s="90"/>
      <c r="BV277" s="90"/>
      <c r="BW277" s="90"/>
      <c r="BX277" s="90"/>
      <c r="BY277" s="90"/>
      <c r="BZ277" s="90"/>
    </row>
    <row r="278" ht="15.75" customHeight="1"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T278" s="90"/>
      <c r="AU278" s="90"/>
      <c r="AV278" s="90"/>
      <c r="AW278" s="90"/>
      <c r="AX278" s="90"/>
      <c r="AY278" s="90"/>
      <c r="BC278" s="90"/>
      <c r="BD278" s="90"/>
      <c r="BE278" s="90"/>
      <c r="BF278" s="90"/>
      <c r="BG278" s="90"/>
      <c r="BH278" s="90"/>
      <c r="BL278" s="90"/>
      <c r="BM278" s="90"/>
      <c r="BN278" s="90"/>
      <c r="BO278" s="90"/>
      <c r="BP278" s="90"/>
      <c r="BQ278" s="90"/>
      <c r="BU278" s="90"/>
      <c r="BV278" s="90"/>
      <c r="BW278" s="90"/>
      <c r="BX278" s="90"/>
      <c r="BY278" s="90"/>
      <c r="BZ278" s="90"/>
    </row>
    <row r="279" ht="15.75" customHeight="1"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T279" s="90"/>
      <c r="AU279" s="90"/>
      <c r="AV279" s="90"/>
      <c r="AW279" s="90"/>
      <c r="AX279" s="90"/>
      <c r="AY279" s="90"/>
      <c r="BC279" s="90"/>
      <c r="BD279" s="90"/>
      <c r="BE279" s="90"/>
      <c r="BF279" s="90"/>
      <c r="BG279" s="90"/>
      <c r="BH279" s="90"/>
      <c r="BL279" s="90"/>
      <c r="BM279" s="90"/>
      <c r="BN279" s="90"/>
      <c r="BO279" s="90"/>
      <c r="BP279" s="90"/>
      <c r="BQ279" s="90"/>
      <c r="BU279" s="90"/>
      <c r="BV279" s="90"/>
      <c r="BW279" s="90"/>
      <c r="BX279" s="90"/>
      <c r="BY279" s="90"/>
      <c r="BZ279" s="90"/>
    </row>
    <row r="280" ht="15.75" customHeight="1"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T280" s="90"/>
      <c r="AU280" s="90"/>
      <c r="AV280" s="90"/>
      <c r="AW280" s="90"/>
      <c r="AX280" s="90"/>
      <c r="AY280" s="90"/>
      <c r="BC280" s="90"/>
      <c r="BD280" s="90"/>
      <c r="BE280" s="90"/>
      <c r="BF280" s="90"/>
      <c r="BG280" s="90"/>
      <c r="BH280" s="90"/>
      <c r="BL280" s="90"/>
      <c r="BM280" s="90"/>
      <c r="BN280" s="90"/>
      <c r="BO280" s="90"/>
      <c r="BP280" s="90"/>
      <c r="BQ280" s="90"/>
      <c r="BU280" s="90"/>
      <c r="BV280" s="90"/>
      <c r="BW280" s="90"/>
      <c r="BX280" s="90"/>
      <c r="BY280" s="90"/>
      <c r="BZ280" s="90"/>
    </row>
    <row r="281" ht="15.75" customHeight="1"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T281" s="90"/>
      <c r="AU281" s="90"/>
      <c r="AV281" s="90"/>
      <c r="AW281" s="90"/>
      <c r="AX281" s="90"/>
      <c r="AY281" s="90"/>
      <c r="BC281" s="90"/>
      <c r="BD281" s="90"/>
      <c r="BE281" s="90"/>
      <c r="BF281" s="90"/>
      <c r="BG281" s="90"/>
      <c r="BH281" s="90"/>
      <c r="BL281" s="90"/>
      <c r="BM281" s="90"/>
      <c r="BN281" s="90"/>
      <c r="BO281" s="90"/>
      <c r="BP281" s="90"/>
      <c r="BQ281" s="90"/>
      <c r="BU281" s="90"/>
      <c r="BV281" s="90"/>
      <c r="BW281" s="90"/>
      <c r="BX281" s="90"/>
      <c r="BY281" s="90"/>
      <c r="BZ281" s="90"/>
    </row>
    <row r="282" ht="15.75" customHeight="1"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T282" s="90"/>
      <c r="AU282" s="90"/>
      <c r="AV282" s="90"/>
      <c r="AW282" s="90"/>
      <c r="AX282" s="90"/>
      <c r="AY282" s="90"/>
      <c r="BC282" s="90"/>
      <c r="BD282" s="90"/>
      <c r="BE282" s="90"/>
      <c r="BF282" s="90"/>
      <c r="BG282" s="90"/>
      <c r="BH282" s="90"/>
      <c r="BL282" s="90"/>
      <c r="BM282" s="90"/>
      <c r="BN282" s="90"/>
      <c r="BO282" s="90"/>
      <c r="BP282" s="90"/>
      <c r="BQ282" s="90"/>
      <c r="BU282" s="90"/>
      <c r="BV282" s="90"/>
      <c r="BW282" s="90"/>
      <c r="BX282" s="90"/>
      <c r="BY282" s="90"/>
      <c r="BZ282" s="90"/>
    </row>
    <row r="283" ht="15.75" customHeight="1"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T283" s="90"/>
      <c r="AU283" s="90"/>
      <c r="AV283" s="90"/>
      <c r="AW283" s="90"/>
      <c r="AX283" s="90"/>
      <c r="AY283" s="90"/>
      <c r="BC283" s="90"/>
      <c r="BD283" s="90"/>
      <c r="BE283" s="90"/>
      <c r="BF283" s="90"/>
      <c r="BG283" s="90"/>
      <c r="BH283" s="90"/>
      <c r="BL283" s="90"/>
      <c r="BM283" s="90"/>
      <c r="BN283" s="90"/>
      <c r="BO283" s="90"/>
      <c r="BP283" s="90"/>
      <c r="BQ283" s="90"/>
      <c r="BU283" s="90"/>
      <c r="BV283" s="90"/>
      <c r="BW283" s="90"/>
      <c r="BX283" s="90"/>
      <c r="BY283" s="90"/>
      <c r="BZ283" s="90"/>
    </row>
    <row r="284" ht="15.75" customHeight="1"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T284" s="90"/>
      <c r="AU284" s="90"/>
      <c r="AV284" s="90"/>
      <c r="AW284" s="90"/>
      <c r="AX284" s="90"/>
      <c r="AY284" s="90"/>
      <c r="BC284" s="90"/>
      <c r="BD284" s="90"/>
      <c r="BE284" s="90"/>
      <c r="BF284" s="90"/>
      <c r="BG284" s="90"/>
      <c r="BH284" s="90"/>
      <c r="BL284" s="90"/>
      <c r="BM284" s="90"/>
      <c r="BN284" s="90"/>
      <c r="BO284" s="90"/>
      <c r="BP284" s="90"/>
      <c r="BQ284" s="90"/>
      <c r="BU284" s="90"/>
      <c r="BV284" s="90"/>
      <c r="BW284" s="90"/>
      <c r="BX284" s="90"/>
      <c r="BY284" s="90"/>
      <c r="BZ284" s="90"/>
    </row>
    <row r="285" ht="15.75" customHeight="1"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T285" s="90"/>
      <c r="AU285" s="90"/>
      <c r="AV285" s="90"/>
      <c r="AW285" s="90"/>
      <c r="AX285" s="90"/>
      <c r="AY285" s="90"/>
      <c r="BC285" s="90"/>
      <c r="BD285" s="90"/>
      <c r="BE285" s="90"/>
      <c r="BF285" s="90"/>
      <c r="BG285" s="90"/>
      <c r="BH285" s="90"/>
      <c r="BL285" s="90"/>
      <c r="BM285" s="90"/>
      <c r="BN285" s="90"/>
      <c r="BO285" s="90"/>
      <c r="BP285" s="90"/>
      <c r="BQ285" s="90"/>
      <c r="BU285" s="90"/>
      <c r="BV285" s="90"/>
      <c r="BW285" s="90"/>
      <c r="BX285" s="90"/>
      <c r="BY285" s="90"/>
      <c r="BZ285" s="90"/>
    </row>
    <row r="286" ht="15.75" customHeight="1"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T286" s="90"/>
      <c r="AU286" s="90"/>
      <c r="AV286" s="90"/>
      <c r="AW286" s="90"/>
      <c r="AX286" s="90"/>
      <c r="AY286" s="90"/>
      <c r="BC286" s="90"/>
      <c r="BD286" s="90"/>
      <c r="BE286" s="90"/>
      <c r="BF286" s="90"/>
      <c r="BG286" s="90"/>
      <c r="BH286" s="90"/>
      <c r="BL286" s="90"/>
      <c r="BM286" s="90"/>
      <c r="BN286" s="90"/>
      <c r="BO286" s="90"/>
      <c r="BP286" s="90"/>
      <c r="BQ286" s="90"/>
      <c r="BU286" s="90"/>
      <c r="BV286" s="90"/>
      <c r="BW286" s="90"/>
      <c r="BX286" s="90"/>
      <c r="BY286" s="90"/>
      <c r="BZ286" s="90"/>
    </row>
    <row r="287" ht="15.75" customHeight="1"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T287" s="90"/>
      <c r="AU287" s="90"/>
      <c r="AV287" s="90"/>
      <c r="AW287" s="90"/>
      <c r="AX287" s="90"/>
      <c r="AY287" s="90"/>
      <c r="BC287" s="90"/>
      <c r="BD287" s="90"/>
      <c r="BE287" s="90"/>
      <c r="BF287" s="90"/>
      <c r="BG287" s="90"/>
      <c r="BH287" s="90"/>
      <c r="BL287" s="90"/>
      <c r="BM287" s="90"/>
      <c r="BN287" s="90"/>
      <c r="BO287" s="90"/>
      <c r="BP287" s="90"/>
      <c r="BQ287" s="90"/>
      <c r="BU287" s="90"/>
      <c r="BV287" s="90"/>
      <c r="BW287" s="90"/>
      <c r="BX287" s="90"/>
      <c r="BY287" s="90"/>
      <c r="BZ287" s="90"/>
    </row>
    <row r="288" ht="15.75" customHeight="1"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T288" s="90"/>
      <c r="AU288" s="90"/>
      <c r="AV288" s="90"/>
      <c r="AW288" s="90"/>
      <c r="AX288" s="90"/>
      <c r="AY288" s="90"/>
      <c r="BC288" s="90"/>
      <c r="BD288" s="90"/>
      <c r="BE288" s="90"/>
      <c r="BF288" s="90"/>
      <c r="BG288" s="90"/>
      <c r="BH288" s="90"/>
      <c r="BL288" s="90"/>
      <c r="BM288" s="90"/>
      <c r="BN288" s="90"/>
      <c r="BO288" s="90"/>
      <c r="BP288" s="90"/>
      <c r="BQ288" s="90"/>
      <c r="BU288" s="90"/>
      <c r="BV288" s="90"/>
      <c r="BW288" s="90"/>
      <c r="BX288" s="90"/>
      <c r="BY288" s="90"/>
      <c r="BZ288" s="90"/>
    </row>
    <row r="289" ht="15.75" customHeight="1"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T289" s="90"/>
      <c r="AU289" s="90"/>
      <c r="AV289" s="90"/>
      <c r="AW289" s="90"/>
      <c r="AX289" s="90"/>
      <c r="AY289" s="90"/>
      <c r="BC289" s="90"/>
      <c r="BD289" s="90"/>
      <c r="BE289" s="90"/>
      <c r="BF289" s="90"/>
      <c r="BG289" s="90"/>
      <c r="BH289" s="90"/>
      <c r="BL289" s="90"/>
      <c r="BM289" s="90"/>
      <c r="BN289" s="90"/>
      <c r="BO289" s="90"/>
      <c r="BP289" s="90"/>
      <c r="BQ289" s="90"/>
      <c r="BU289" s="90"/>
      <c r="BV289" s="90"/>
      <c r="BW289" s="90"/>
      <c r="BX289" s="90"/>
      <c r="BY289" s="90"/>
      <c r="BZ289" s="90"/>
    </row>
    <row r="290" ht="15.75" customHeight="1"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T290" s="90"/>
      <c r="AU290" s="90"/>
      <c r="AV290" s="90"/>
      <c r="AW290" s="90"/>
      <c r="AX290" s="90"/>
      <c r="AY290" s="90"/>
      <c r="BC290" s="90"/>
      <c r="BD290" s="90"/>
      <c r="BE290" s="90"/>
      <c r="BF290" s="90"/>
      <c r="BG290" s="90"/>
      <c r="BH290" s="90"/>
      <c r="BL290" s="90"/>
      <c r="BM290" s="90"/>
      <c r="BN290" s="90"/>
      <c r="BO290" s="90"/>
      <c r="BP290" s="90"/>
      <c r="BQ290" s="90"/>
      <c r="BU290" s="90"/>
      <c r="BV290" s="90"/>
      <c r="BW290" s="90"/>
      <c r="BX290" s="90"/>
      <c r="BY290" s="90"/>
      <c r="BZ290" s="90"/>
    </row>
    <row r="291" ht="15.75" customHeight="1"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T291" s="90"/>
      <c r="AU291" s="90"/>
      <c r="AV291" s="90"/>
      <c r="AW291" s="90"/>
      <c r="AX291" s="90"/>
      <c r="AY291" s="90"/>
      <c r="BC291" s="90"/>
      <c r="BD291" s="90"/>
      <c r="BE291" s="90"/>
      <c r="BF291" s="90"/>
      <c r="BG291" s="90"/>
      <c r="BH291" s="90"/>
      <c r="BL291" s="90"/>
      <c r="BM291" s="90"/>
      <c r="BN291" s="90"/>
      <c r="BO291" s="90"/>
      <c r="BP291" s="90"/>
      <c r="BQ291" s="90"/>
      <c r="BU291" s="90"/>
      <c r="BV291" s="90"/>
      <c r="BW291" s="90"/>
      <c r="BX291" s="90"/>
      <c r="BY291" s="90"/>
      <c r="BZ291" s="90"/>
    </row>
    <row r="292" ht="15.75" customHeight="1"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T292" s="90"/>
      <c r="AU292" s="90"/>
      <c r="AV292" s="90"/>
      <c r="AW292" s="90"/>
      <c r="AX292" s="90"/>
      <c r="AY292" s="90"/>
      <c r="BC292" s="90"/>
      <c r="BD292" s="90"/>
      <c r="BE292" s="90"/>
      <c r="BF292" s="90"/>
      <c r="BG292" s="90"/>
      <c r="BH292" s="90"/>
      <c r="BL292" s="90"/>
      <c r="BM292" s="90"/>
      <c r="BN292" s="90"/>
      <c r="BO292" s="90"/>
      <c r="BP292" s="90"/>
      <c r="BQ292" s="90"/>
      <c r="BU292" s="90"/>
      <c r="BV292" s="90"/>
      <c r="BW292" s="90"/>
      <c r="BX292" s="90"/>
      <c r="BY292" s="90"/>
      <c r="BZ292" s="90"/>
    </row>
    <row r="293" ht="15.75" customHeight="1"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T293" s="90"/>
      <c r="AU293" s="90"/>
      <c r="AV293" s="90"/>
      <c r="AW293" s="90"/>
      <c r="AX293" s="90"/>
      <c r="AY293" s="90"/>
      <c r="BC293" s="90"/>
      <c r="BD293" s="90"/>
      <c r="BE293" s="90"/>
      <c r="BF293" s="90"/>
      <c r="BG293" s="90"/>
      <c r="BH293" s="90"/>
      <c r="BL293" s="90"/>
      <c r="BM293" s="90"/>
      <c r="BN293" s="90"/>
      <c r="BO293" s="90"/>
      <c r="BP293" s="90"/>
      <c r="BQ293" s="90"/>
      <c r="BU293" s="90"/>
      <c r="BV293" s="90"/>
      <c r="BW293" s="90"/>
      <c r="BX293" s="90"/>
      <c r="BY293" s="90"/>
      <c r="BZ293" s="90"/>
    </row>
    <row r="294" ht="15.75" customHeight="1"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T294" s="90"/>
      <c r="AU294" s="90"/>
      <c r="AV294" s="90"/>
      <c r="AW294" s="90"/>
      <c r="AX294" s="90"/>
      <c r="AY294" s="90"/>
      <c r="BC294" s="90"/>
      <c r="BD294" s="90"/>
      <c r="BE294" s="90"/>
      <c r="BF294" s="90"/>
      <c r="BG294" s="90"/>
      <c r="BH294" s="90"/>
      <c r="BL294" s="90"/>
      <c r="BM294" s="90"/>
      <c r="BN294" s="90"/>
      <c r="BO294" s="90"/>
      <c r="BP294" s="90"/>
      <c r="BQ294" s="90"/>
      <c r="BU294" s="90"/>
      <c r="BV294" s="90"/>
      <c r="BW294" s="90"/>
      <c r="BX294" s="90"/>
      <c r="BY294" s="90"/>
      <c r="BZ294" s="90"/>
    </row>
    <row r="295" ht="15.75" customHeight="1"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T295" s="90"/>
      <c r="AU295" s="90"/>
      <c r="AV295" s="90"/>
      <c r="AW295" s="90"/>
      <c r="AX295" s="90"/>
      <c r="AY295" s="90"/>
      <c r="BC295" s="90"/>
      <c r="BD295" s="90"/>
      <c r="BE295" s="90"/>
      <c r="BF295" s="90"/>
      <c r="BG295" s="90"/>
      <c r="BH295" s="90"/>
      <c r="BL295" s="90"/>
      <c r="BM295" s="90"/>
      <c r="BN295" s="90"/>
      <c r="BO295" s="90"/>
      <c r="BP295" s="90"/>
      <c r="BQ295" s="90"/>
      <c r="BU295" s="90"/>
      <c r="BV295" s="90"/>
      <c r="BW295" s="90"/>
      <c r="BX295" s="90"/>
      <c r="BY295" s="90"/>
      <c r="BZ295" s="90"/>
    </row>
    <row r="296" ht="15.75" customHeight="1"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T296" s="90"/>
      <c r="AU296" s="90"/>
      <c r="AV296" s="90"/>
      <c r="AW296" s="90"/>
      <c r="AX296" s="90"/>
      <c r="AY296" s="90"/>
      <c r="BC296" s="90"/>
      <c r="BD296" s="90"/>
      <c r="BE296" s="90"/>
      <c r="BF296" s="90"/>
      <c r="BG296" s="90"/>
      <c r="BH296" s="90"/>
      <c r="BL296" s="90"/>
      <c r="BM296" s="90"/>
      <c r="BN296" s="90"/>
      <c r="BO296" s="90"/>
      <c r="BP296" s="90"/>
      <c r="BQ296" s="90"/>
      <c r="BU296" s="90"/>
      <c r="BV296" s="90"/>
      <c r="BW296" s="90"/>
      <c r="BX296" s="90"/>
      <c r="BY296" s="90"/>
      <c r="BZ296" s="90"/>
    </row>
    <row r="297" ht="15.75" customHeight="1"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T297" s="90"/>
      <c r="AU297" s="90"/>
      <c r="AV297" s="90"/>
      <c r="AW297" s="90"/>
      <c r="AX297" s="90"/>
      <c r="AY297" s="90"/>
      <c r="BC297" s="90"/>
      <c r="BD297" s="90"/>
      <c r="BE297" s="90"/>
      <c r="BF297" s="90"/>
      <c r="BG297" s="90"/>
      <c r="BH297" s="90"/>
      <c r="BL297" s="90"/>
      <c r="BM297" s="90"/>
      <c r="BN297" s="90"/>
      <c r="BO297" s="90"/>
      <c r="BP297" s="90"/>
      <c r="BQ297" s="90"/>
      <c r="BU297" s="90"/>
      <c r="BV297" s="90"/>
      <c r="BW297" s="90"/>
      <c r="BX297" s="90"/>
      <c r="BY297" s="90"/>
      <c r="BZ297" s="90"/>
    </row>
    <row r="298" ht="15.75" customHeight="1"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T298" s="90"/>
      <c r="AU298" s="90"/>
      <c r="AV298" s="90"/>
      <c r="AW298" s="90"/>
      <c r="AX298" s="90"/>
      <c r="AY298" s="90"/>
      <c r="BC298" s="90"/>
      <c r="BD298" s="90"/>
      <c r="BE298" s="90"/>
      <c r="BF298" s="90"/>
      <c r="BG298" s="90"/>
      <c r="BH298" s="90"/>
      <c r="BL298" s="90"/>
      <c r="BM298" s="90"/>
      <c r="BN298" s="90"/>
      <c r="BO298" s="90"/>
      <c r="BP298" s="90"/>
      <c r="BQ298" s="90"/>
      <c r="BU298" s="90"/>
      <c r="BV298" s="90"/>
      <c r="BW298" s="90"/>
      <c r="BX298" s="90"/>
      <c r="BY298" s="90"/>
      <c r="BZ298" s="90"/>
    </row>
    <row r="299" ht="15.75" customHeight="1"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T299" s="90"/>
      <c r="AU299" s="90"/>
      <c r="AV299" s="90"/>
      <c r="AW299" s="90"/>
      <c r="AX299" s="90"/>
      <c r="AY299" s="90"/>
      <c r="BC299" s="90"/>
      <c r="BD299" s="90"/>
      <c r="BE299" s="90"/>
      <c r="BF299" s="90"/>
      <c r="BG299" s="90"/>
      <c r="BH299" s="90"/>
      <c r="BL299" s="90"/>
      <c r="BM299" s="90"/>
      <c r="BN299" s="90"/>
      <c r="BO299" s="90"/>
      <c r="BP299" s="90"/>
      <c r="BQ299" s="90"/>
      <c r="BU299" s="90"/>
      <c r="BV299" s="90"/>
      <c r="BW299" s="90"/>
      <c r="BX299" s="90"/>
      <c r="BY299" s="90"/>
      <c r="BZ299" s="90"/>
    </row>
    <row r="300" ht="15.75" customHeight="1"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T300" s="90"/>
      <c r="AU300" s="90"/>
      <c r="AV300" s="90"/>
      <c r="AW300" s="90"/>
      <c r="AX300" s="90"/>
      <c r="AY300" s="90"/>
      <c r="BC300" s="90"/>
      <c r="BD300" s="90"/>
      <c r="BE300" s="90"/>
      <c r="BF300" s="90"/>
      <c r="BG300" s="90"/>
      <c r="BH300" s="90"/>
      <c r="BL300" s="90"/>
      <c r="BM300" s="90"/>
      <c r="BN300" s="90"/>
      <c r="BO300" s="90"/>
      <c r="BP300" s="90"/>
      <c r="BQ300" s="90"/>
      <c r="BU300" s="90"/>
      <c r="BV300" s="90"/>
      <c r="BW300" s="90"/>
      <c r="BX300" s="90"/>
      <c r="BY300" s="90"/>
      <c r="BZ300" s="90"/>
    </row>
    <row r="301" ht="15.75" customHeight="1"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T301" s="90"/>
      <c r="AU301" s="90"/>
      <c r="AV301" s="90"/>
      <c r="AW301" s="90"/>
      <c r="AX301" s="90"/>
      <c r="AY301" s="90"/>
      <c r="BC301" s="90"/>
      <c r="BD301" s="90"/>
      <c r="BE301" s="90"/>
      <c r="BF301" s="90"/>
      <c r="BG301" s="90"/>
      <c r="BH301" s="90"/>
      <c r="BL301" s="90"/>
      <c r="BM301" s="90"/>
      <c r="BN301" s="90"/>
      <c r="BO301" s="90"/>
      <c r="BP301" s="90"/>
      <c r="BQ301" s="90"/>
      <c r="BU301" s="90"/>
      <c r="BV301" s="90"/>
      <c r="BW301" s="90"/>
      <c r="BX301" s="90"/>
      <c r="BY301" s="90"/>
      <c r="BZ301" s="90"/>
    </row>
    <row r="302" ht="15.75" customHeight="1"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T302" s="90"/>
      <c r="AU302" s="90"/>
      <c r="AV302" s="90"/>
      <c r="AW302" s="90"/>
      <c r="AX302" s="90"/>
      <c r="AY302" s="90"/>
      <c r="BC302" s="90"/>
      <c r="BD302" s="90"/>
      <c r="BE302" s="90"/>
      <c r="BF302" s="90"/>
      <c r="BG302" s="90"/>
      <c r="BH302" s="90"/>
      <c r="BL302" s="90"/>
      <c r="BM302" s="90"/>
      <c r="BN302" s="90"/>
      <c r="BO302" s="90"/>
      <c r="BP302" s="90"/>
      <c r="BQ302" s="90"/>
      <c r="BU302" s="90"/>
      <c r="BV302" s="90"/>
      <c r="BW302" s="90"/>
      <c r="BX302" s="90"/>
      <c r="BY302" s="90"/>
      <c r="BZ302" s="90"/>
    </row>
    <row r="303" ht="15.75" customHeight="1"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T303" s="90"/>
      <c r="AU303" s="90"/>
      <c r="AV303" s="90"/>
      <c r="AW303" s="90"/>
      <c r="AX303" s="90"/>
      <c r="AY303" s="90"/>
      <c r="BC303" s="90"/>
      <c r="BD303" s="90"/>
      <c r="BE303" s="90"/>
      <c r="BF303" s="90"/>
      <c r="BG303" s="90"/>
      <c r="BH303" s="90"/>
      <c r="BL303" s="90"/>
      <c r="BM303" s="90"/>
      <c r="BN303" s="90"/>
      <c r="BO303" s="90"/>
      <c r="BP303" s="90"/>
      <c r="BQ303" s="90"/>
      <c r="BU303" s="90"/>
      <c r="BV303" s="90"/>
      <c r="BW303" s="90"/>
      <c r="BX303" s="90"/>
      <c r="BY303" s="90"/>
      <c r="BZ303" s="90"/>
    </row>
    <row r="304" ht="15.75" customHeight="1"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T304" s="90"/>
      <c r="AU304" s="90"/>
      <c r="AV304" s="90"/>
      <c r="AW304" s="90"/>
      <c r="AX304" s="90"/>
      <c r="AY304" s="90"/>
      <c r="BC304" s="90"/>
      <c r="BD304" s="90"/>
      <c r="BE304" s="90"/>
      <c r="BF304" s="90"/>
      <c r="BG304" s="90"/>
      <c r="BH304" s="90"/>
      <c r="BL304" s="90"/>
      <c r="BM304" s="90"/>
      <c r="BN304" s="90"/>
      <c r="BO304" s="90"/>
      <c r="BP304" s="90"/>
      <c r="BQ304" s="90"/>
      <c r="BU304" s="90"/>
      <c r="BV304" s="90"/>
      <c r="BW304" s="90"/>
      <c r="BX304" s="90"/>
      <c r="BY304" s="90"/>
      <c r="BZ304" s="90"/>
    </row>
    <row r="305" ht="15.75" customHeight="1"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T305" s="90"/>
      <c r="AU305" s="90"/>
      <c r="AV305" s="90"/>
      <c r="AW305" s="90"/>
      <c r="AX305" s="90"/>
      <c r="AY305" s="90"/>
      <c r="BC305" s="90"/>
      <c r="BD305" s="90"/>
      <c r="BE305" s="90"/>
      <c r="BF305" s="90"/>
      <c r="BG305" s="90"/>
      <c r="BH305" s="90"/>
      <c r="BL305" s="90"/>
      <c r="BM305" s="90"/>
      <c r="BN305" s="90"/>
      <c r="BO305" s="90"/>
      <c r="BP305" s="90"/>
      <c r="BQ305" s="90"/>
      <c r="BU305" s="90"/>
      <c r="BV305" s="90"/>
      <c r="BW305" s="90"/>
      <c r="BX305" s="90"/>
      <c r="BY305" s="90"/>
      <c r="BZ305" s="90"/>
    </row>
    <row r="306" ht="15.75" customHeight="1"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T306" s="90"/>
      <c r="AU306" s="90"/>
      <c r="AV306" s="90"/>
      <c r="AW306" s="90"/>
      <c r="AX306" s="90"/>
      <c r="AY306" s="90"/>
      <c r="BC306" s="90"/>
      <c r="BD306" s="90"/>
      <c r="BE306" s="90"/>
      <c r="BF306" s="90"/>
      <c r="BG306" s="90"/>
      <c r="BH306" s="90"/>
      <c r="BL306" s="90"/>
      <c r="BM306" s="90"/>
      <c r="BN306" s="90"/>
      <c r="BO306" s="90"/>
      <c r="BP306" s="90"/>
      <c r="BQ306" s="90"/>
      <c r="BU306" s="90"/>
      <c r="BV306" s="90"/>
      <c r="BW306" s="90"/>
      <c r="BX306" s="90"/>
      <c r="BY306" s="90"/>
      <c r="BZ306" s="90"/>
    </row>
    <row r="307" ht="15.75" customHeight="1"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T307" s="90"/>
      <c r="AU307" s="90"/>
      <c r="AV307" s="90"/>
      <c r="AW307" s="90"/>
      <c r="AX307" s="90"/>
      <c r="AY307" s="90"/>
      <c r="BC307" s="90"/>
      <c r="BD307" s="90"/>
      <c r="BE307" s="90"/>
      <c r="BF307" s="90"/>
      <c r="BG307" s="90"/>
      <c r="BH307" s="90"/>
      <c r="BL307" s="90"/>
      <c r="BM307" s="90"/>
      <c r="BN307" s="90"/>
      <c r="BO307" s="90"/>
      <c r="BP307" s="90"/>
      <c r="BQ307" s="90"/>
      <c r="BU307" s="90"/>
      <c r="BV307" s="90"/>
      <c r="BW307" s="90"/>
      <c r="BX307" s="90"/>
      <c r="BY307" s="90"/>
      <c r="BZ307" s="90"/>
    </row>
    <row r="308" ht="15.75" customHeight="1"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T308" s="90"/>
      <c r="AU308" s="90"/>
      <c r="AV308" s="90"/>
      <c r="AW308" s="90"/>
      <c r="AX308" s="90"/>
      <c r="AY308" s="90"/>
      <c r="BC308" s="90"/>
      <c r="BD308" s="90"/>
      <c r="BE308" s="90"/>
      <c r="BF308" s="90"/>
      <c r="BG308" s="90"/>
      <c r="BH308" s="90"/>
      <c r="BL308" s="90"/>
      <c r="BM308" s="90"/>
      <c r="BN308" s="90"/>
      <c r="BO308" s="90"/>
      <c r="BP308" s="90"/>
      <c r="BQ308" s="90"/>
      <c r="BU308" s="90"/>
      <c r="BV308" s="90"/>
      <c r="BW308" s="90"/>
      <c r="BX308" s="90"/>
      <c r="BY308" s="90"/>
      <c r="BZ308" s="90"/>
    </row>
    <row r="309" ht="15.75" customHeight="1"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T309" s="90"/>
      <c r="AU309" s="90"/>
      <c r="AV309" s="90"/>
      <c r="AW309" s="90"/>
      <c r="AX309" s="90"/>
      <c r="AY309" s="90"/>
      <c r="BC309" s="90"/>
      <c r="BD309" s="90"/>
      <c r="BE309" s="90"/>
      <c r="BF309" s="90"/>
      <c r="BG309" s="90"/>
      <c r="BH309" s="90"/>
      <c r="BL309" s="90"/>
      <c r="BM309" s="90"/>
      <c r="BN309" s="90"/>
      <c r="BO309" s="90"/>
      <c r="BP309" s="90"/>
      <c r="BQ309" s="90"/>
      <c r="BU309" s="90"/>
      <c r="BV309" s="90"/>
      <c r="BW309" s="90"/>
      <c r="BX309" s="90"/>
      <c r="BY309" s="90"/>
      <c r="BZ309" s="90"/>
    </row>
    <row r="310" ht="15.75" customHeight="1"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T310" s="90"/>
      <c r="AU310" s="90"/>
      <c r="AV310" s="90"/>
      <c r="AW310" s="90"/>
      <c r="AX310" s="90"/>
      <c r="AY310" s="90"/>
      <c r="BC310" s="90"/>
      <c r="BD310" s="90"/>
      <c r="BE310" s="90"/>
      <c r="BF310" s="90"/>
      <c r="BG310" s="90"/>
      <c r="BH310" s="90"/>
      <c r="BL310" s="90"/>
      <c r="BM310" s="90"/>
      <c r="BN310" s="90"/>
      <c r="BO310" s="90"/>
      <c r="BP310" s="90"/>
      <c r="BQ310" s="90"/>
      <c r="BU310" s="90"/>
      <c r="BV310" s="90"/>
      <c r="BW310" s="90"/>
      <c r="BX310" s="90"/>
      <c r="BY310" s="90"/>
      <c r="BZ310" s="90"/>
    </row>
    <row r="311" ht="15.75" customHeight="1"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T311" s="90"/>
      <c r="AU311" s="90"/>
      <c r="AV311" s="90"/>
      <c r="AW311" s="90"/>
      <c r="AX311" s="90"/>
      <c r="AY311" s="90"/>
      <c r="BC311" s="90"/>
      <c r="BD311" s="90"/>
      <c r="BE311" s="90"/>
      <c r="BF311" s="90"/>
      <c r="BG311" s="90"/>
      <c r="BH311" s="90"/>
      <c r="BL311" s="90"/>
      <c r="BM311" s="90"/>
      <c r="BN311" s="90"/>
      <c r="BO311" s="90"/>
      <c r="BP311" s="90"/>
      <c r="BQ311" s="90"/>
      <c r="BU311" s="90"/>
      <c r="BV311" s="90"/>
      <c r="BW311" s="90"/>
      <c r="BX311" s="90"/>
      <c r="BY311" s="90"/>
      <c r="BZ311" s="90"/>
    </row>
    <row r="312" ht="15.75" customHeight="1"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T312" s="90"/>
      <c r="AU312" s="90"/>
      <c r="AV312" s="90"/>
      <c r="AW312" s="90"/>
      <c r="AX312" s="90"/>
      <c r="AY312" s="90"/>
      <c r="BC312" s="90"/>
      <c r="BD312" s="90"/>
      <c r="BE312" s="90"/>
      <c r="BF312" s="90"/>
      <c r="BG312" s="90"/>
      <c r="BH312" s="90"/>
      <c r="BL312" s="90"/>
      <c r="BM312" s="90"/>
      <c r="BN312" s="90"/>
      <c r="BO312" s="90"/>
      <c r="BP312" s="90"/>
      <c r="BQ312" s="90"/>
      <c r="BU312" s="90"/>
      <c r="BV312" s="90"/>
      <c r="BW312" s="90"/>
      <c r="BX312" s="90"/>
      <c r="BY312" s="90"/>
      <c r="BZ312" s="90"/>
    </row>
    <row r="313" ht="15.75" customHeight="1"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T313" s="90"/>
      <c r="AU313" s="90"/>
      <c r="AV313" s="90"/>
      <c r="AW313" s="90"/>
      <c r="AX313" s="90"/>
      <c r="AY313" s="90"/>
      <c r="BC313" s="90"/>
      <c r="BD313" s="90"/>
      <c r="BE313" s="90"/>
      <c r="BF313" s="90"/>
      <c r="BG313" s="90"/>
      <c r="BH313" s="90"/>
      <c r="BL313" s="90"/>
      <c r="BM313" s="90"/>
      <c r="BN313" s="90"/>
      <c r="BO313" s="90"/>
      <c r="BP313" s="90"/>
      <c r="BQ313" s="90"/>
      <c r="BU313" s="90"/>
      <c r="BV313" s="90"/>
      <c r="BW313" s="90"/>
      <c r="BX313" s="90"/>
      <c r="BY313" s="90"/>
      <c r="BZ313" s="90"/>
    </row>
    <row r="314" ht="15.75" customHeight="1"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T314" s="90"/>
      <c r="AU314" s="90"/>
      <c r="AV314" s="90"/>
      <c r="AW314" s="90"/>
      <c r="AX314" s="90"/>
      <c r="AY314" s="90"/>
      <c r="BC314" s="90"/>
      <c r="BD314" s="90"/>
      <c r="BE314" s="90"/>
      <c r="BF314" s="90"/>
      <c r="BG314" s="90"/>
      <c r="BH314" s="90"/>
      <c r="BL314" s="90"/>
      <c r="BM314" s="90"/>
      <c r="BN314" s="90"/>
      <c r="BO314" s="90"/>
      <c r="BP314" s="90"/>
      <c r="BQ314" s="90"/>
      <c r="BU314" s="90"/>
      <c r="BV314" s="90"/>
      <c r="BW314" s="90"/>
      <c r="BX314" s="90"/>
      <c r="BY314" s="90"/>
      <c r="BZ314" s="90"/>
    </row>
    <row r="315" ht="15.75" customHeight="1"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T315" s="90"/>
      <c r="AU315" s="90"/>
      <c r="AV315" s="90"/>
      <c r="AW315" s="90"/>
      <c r="AX315" s="90"/>
      <c r="AY315" s="90"/>
      <c r="BC315" s="90"/>
      <c r="BD315" s="90"/>
      <c r="BE315" s="90"/>
      <c r="BF315" s="90"/>
      <c r="BG315" s="90"/>
      <c r="BH315" s="90"/>
      <c r="BL315" s="90"/>
      <c r="BM315" s="90"/>
      <c r="BN315" s="90"/>
      <c r="BO315" s="90"/>
      <c r="BP315" s="90"/>
      <c r="BQ315" s="90"/>
      <c r="BU315" s="90"/>
      <c r="BV315" s="90"/>
      <c r="BW315" s="90"/>
      <c r="BX315" s="90"/>
      <c r="BY315" s="90"/>
      <c r="BZ315" s="90"/>
    </row>
    <row r="316" ht="15.75" customHeight="1"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T316" s="90"/>
      <c r="AU316" s="90"/>
      <c r="AV316" s="90"/>
      <c r="AW316" s="90"/>
      <c r="AX316" s="90"/>
      <c r="AY316" s="90"/>
      <c r="BC316" s="90"/>
      <c r="BD316" s="90"/>
      <c r="BE316" s="90"/>
      <c r="BF316" s="90"/>
      <c r="BG316" s="90"/>
      <c r="BH316" s="90"/>
      <c r="BL316" s="90"/>
      <c r="BM316" s="90"/>
      <c r="BN316" s="90"/>
      <c r="BO316" s="90"/>
      <c r="BP316" s="90"/>
      <c r="BQ316" s="90"/>
      <c r="BU316" s="90"/>
      <c r="BV316" s="90"/>
      <c r="BW316" s="90"/>
      <c r="BX316" s="90"/>
      <c r="BY316" s="90"/>
      <c r="BZ316" s="90"/>
    </row>
    <row r="317" ht="15.75" customHeight="1"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T317" s="90"/>
      <c r="AU317" s="90"/>
      <c r="AV317" s="90"/>
      <c r="AW317" s="90"/>
      <c r="AX317" s="90"/>
      <c r="AY317" s="90"/>
      <c r="BC317" s="90"/>
      <c r="BD317" s="90"/>
      <c r="BE317" s="90"/>
      <c r="BF317" s="90"/>
      <c r="BG317" s="90"/>
      <c r="BH317" s="90"/>
      <c r="BL317" s="90"/>
      <c r="BM317" s="90"/>
      <c r="BN317" s="90"/>
      <c r="BO317" s="90"/>
      <c r="BP317" s="90"/>
      <c r="BQ317" s="90"/>
      <c r="BU317" s="90"/>
      <c r="BV317" s="90"/>
      <c r="BW317" s="90"/>
      <c r="BX317" s="90"/>
      <c r="BY317" s="90"/>
      <c r="BZ317" s="90"/>
    </row>
    <row r="318" ht="15.75" customHeight="1"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T318" s="90"/>
      <c r="AU318" s="90"/>
      <c r="AV318" s="90"/>
      <c r="AW318" s="90"/>
      <c r="AX318" s="90"/>
      <c r="AY318" s="90"/>
      <c r="BC318" s="90"/>
      <c r="BD318" s="90"/>
      <c r="BE318" s="90"/>
      <c r="BF318" s="90"/>
      <c r="BG318" s="90"/>
      <c r="BH318" s="90"/>
      <c r="BL318" s="90"/>
      <c r="BM318" s="90"/>
      <c r="BN318" s="90"/>
      <c r="BO318" s="90"/>
      <c r="BP318" s="90"/>
      <c r="BQ318" s="90"/>
      <c r="BU318" s="90"/>
      <c r="BV318" s="90"/>
      <c r="BW318" s="90"/>
      <c r="BX318" s="90"/>
      <c r="BY318" s="90"/>
      <c r="BZ318" s="90"/>
    </row>
    <row r="319" ht="15.75" customHeight="1"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T319" s="90"/>
      <c r="AU319" s="90"/>
      <c r="AV319" s="90"/>
      <c r="AW319" s="90"/>
      <c r="AX319" s="90"/>
      <c r="AY319" s="90"/>
      <c r="BC319" s="90"/>
      <c r="BD319" s="90"/>
      <c r="BE319" s="90"/>
      <c r="BF319" s="90"/>
      <c r="BG319" s="90"/>
      <c r="BH319" s="90"/>
      <c r="BL319" s="90"/>
      <c r="BM319" s="90"/>
      <c r="BN319" s="90"/>
      <c r="BO319" s="90"/>
      <c r="BP319" s="90"/>
      <c r="BQ319" s="90"/>
      <c r="BU319" s="90"/>
      <c r="BV319" s="90"/>
      <c r="BW319" s="90"/>
      <c r="BX319" s="90"/>
      <c r="BY319" s="90"/>
      <c r="BZ319" s="90"/>
    </row>
    <row r="320" ht="15.75" customHeight="1"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T320" s="90"/>
      <c r="AU320" s="90"/>
      <c r="AV320" s="90"/>
      <c r="AW320" s="90"/>
      <c r="AX320" s="90"/>
      <c r="AY320" s="90"/>
      <c r="BC320" s="90"/>
      <c r="BD320" s="90"/>
      <c r="BE320" s="90"/>
      <c r="BF320" s="90"/>
      <c r="BG320" s="90"/>
      <c r="BH320" s="90"/>
      <c r="BL320" s="90"/>
      <c r="BM320" s="90"/>
      <c r="BN320" s="90"/>
      <c r="BO320" s="90"/>
      <c r="BP320" s="90"/>
      <c r="BQ320" s="90"/>
      <c r="BU320" s="90"/>
      <c r="BV320" s="90"/>
      <c r="BW320" s="90"/>
      <c r="BX320" s="90"/>
      <c r="BY320" s="90"/>
      <c r="BZ320" s="90"/>
    </row>
    <row r="321" ht="15.75" customHeight="1"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T321" s="90"/>
      <c r="AU321" s="90"/>
      <c r="AV321" s="90"/>
      <c r="AW321" s="90"/>
      <c r="AX321" s="90"/>
      <c r="AY321" s="90"/>
      <c r="BC321" s="90"/>
      <c r="BD321" s="90"/>
      <c r="BE321" s="90"/>
      <c r="BF321" s="90"/>
      <c r="BG321" s="90"/>
      <c r="BH321" s="90"/>
      <c r="BL321" s="90"/>
      <c r="BM321" s="90"/>
      <c r="BN321" s="90"/>
      <c r="BO321" s="90"/>
      <c r="BP321" s="90"/>
      <c r="BQ321" s="90"/>
      <c r="BU321" s="90"/>
      <c r="BV321" s="90"/>
      <c r="BW321" s="90"/>
      <c r="BX321" s="90"/>
      <c r="BY321" s="90"/>
      <c r="BZ321" s="90"/>
    </row>
    <row r="322" ht="15.75" customHeight="1"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T322" s="90"/>
      <c r="AU322" s="90"/>
      <c r="AV322" s="90"/>
      <c r="AW322" s="90"/>
      <c r="AX322" s="90"/>
      <c r="AY322" s="90"/>
      <c r="BC322" s="90"/>
      <c r="BD322" s="90"/>
      <c r="BE322" s="90"/>
      <c r="BF322" s="90"/>
      <c r="BG322" s="90"/>
      <c r="BH322" s="90"/>
      <c r="BL322" s="90"/>
      <c r="BM322" s="90"/>
      <c r="BN322" s="90"/>
      <c r="BO322" s="90"/>
      <c r="BP322" s="90"/>
      <c r="BQ322" s="90"/>
      <c r="BU322" s="90"/>
      <c r="BV322" s="90"/>
      <c r="BW322" s="90"/>
      <c r="BX322" s="90"/>
      <c r="BY322" s="90"/>
      <c r="BZ322" s="90"/>
    </row>
    <row r="323" ht="15.75" customHeight="1"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T323" s="90"/>
      <c r="AU323" s="90"/>
      <c r="AV323" s="90"/>
      <c r="AW323" s="90"/>
      <c r="AX323" s="90"/>
      <c r="AY323" s="90"/>
      <c r="BC323" s="90"/>
      <c r="BD323" s="90"/>
      <c r="BE323" s="90"/>
      <c r="BF323" s="90"/>
      <c r="BG323" s="90"/>
      <c r="BH323" s="90"/>
      <c r="BL323" s="90"/>
      <c r="BM323" s="90"/>
      <c r="BN323" s="90"/>
      <c r="BO323" s="90"/>
      <c r="BP323" s="90"/>
      <c r="BQ323" s="90"/>
      <c r="BU323" s="90"/>
      <c r="BV323" s="90"/>
      <c r="BW323" s="90"/>
      <c r="BX323" s="90"/>
      <c r="BY323" s="90"/>
      <c r="BZ323" s="90"/>
    </row>
    <row r="324" ht="15.75" customHeight="1"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T324" s="90"/>
      <c r="AU324" s="90"/>
      <c r="AV324" s="90"/>
      <c r="AW324" s="90"/>
      <c r="AX324" s="90"/>
      <c r="AY324" s="90"/>
      <c r="BC324" s="90"/>
      <c r="BD324" s="90"/>
      <c r="BE324" s="90"/>
      <c r="BF324" s="90"/>
      <c r="BG324" s="90"/>
      <c r="BH324" s="90"/>
      <c r="BL324" s="90"/>
      <c r="BM324" s="90"/>
      <c r="BN324" s="90"/>
      <c r="BO324" s="90"/>
      <c r="BP324" s="90"/>
      <c r="BQ324" s="90"/>
      <c r="BU324" s="90"/>
      <c r="BV324" s="90"/>
      <c r="BW324" s="90"/>
      <c r="BX324" s="90"/>
      <c r="BY324" s="90"/>
      <c r="BZ324" s="90"/>
    </row>
    <row r="325" ht="15.75" customHeight="1"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T325" s="90"/>
      <c r="AU325" s="90"/>
      <c r="AV325" s="90"/>
      <c r="AW325" s="90"/>
      <c r="AX325" s="90"/>
      <c r="AY325" s="90"/>
      <c r="BC325" s="90"/>
      <c r="BD325" s="90"/>
      <c r="BE325" s="90"/>
      <c r="BF325" s="90"/>
      <c r="BG325" s="90"/>
      <c r="BH325" s="90"/>
      <c r="BL325" s="90"/>
      <c r="BM325" s="90"/>
      <c r="BN325" s="90"/>
      <c r="BO325" s="90"/>
      <c r="BP325" s="90"/>
      <c r="BQ325" s="90"/>
      <c r="BU325" s="90"/>
      <c r="BV325" s="90"/>
      <c r="BW325" s="90"/>
      <c r="BX325" s="90"/>
      <c r="BY325" s="90"/>
      <c r="BZ325" s="90"/>
    </row>
    <row r="326" ht="15.75" customHeight="1"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T326" s="90"/>
      <c r="AU326" s="90"/>
      <c r="AV326" s="90"/>
      <c r="AW326" s="90"/>
      <c r="AX326" s="90"/>
      <c r="AY326" s="90"/>
      <c r="BC326" s="90"/>
      <c r="BD326" s="90"/>
      <c r="BE326" s="90"/>
      <c r="BF326" s="90"/>
      <c r="BG326" s="90"/>
      <c r="BH326" s="90"/>
      <c r="BL326" s="90"/>
      <c r="BM326" s="90"/>
      <c r="BN326" s="90"/>
      <c r="BO326" s="90"/>
      <c r="BP326" s="90"/>
      <c r="BQ326" s="90"/>
      <c r="BU326" s="90"/>
      <c r="BV326" s="90"/>
      <c r="BW326" s="90"/>
      <c r="BX326" s="90"/>
      <c r="BY326" s="90"/>
      <c r="BZ326" s="90"/>
    </row>
    <row r="327" ht="15.75" customHeight="1"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T327" s="90"/>
      <c r="AU327" s="90"/>
      <c r="AV327" s="90"/>
      <c r="AW327" s="90"/>
      <c r="AX327" s="90"/>
      <c r="AY327" s="90"/>
      <c r="BC327" s="90"/>
      <c r="BD327" s="90"/>
      <c r="BE327" s="90"/>
      <c r="BF327" s="90"/>
      <c r="BG327" s="90"/>
      <c r="BH327" s="90"/>
      <c r="BL327" s="90"/>
      <c r="BM327" s="90"/>
      <c r="BN327" s="90"/>
      <c r="BO327" s="90"/>
      <c r="BP327" s="90"/>
      <c r="BQ327" s="90"/>
      <c r="BU327" s="90"/>
      <c r="BV327" s="90"/>
      <c r="BW327" s="90"/>
      <c r="BX327" s="90"/>
      <c r="BY327" s="90"/>
      <c r="BZ327" s="90"/>
    </row>
    <row r="328" ht="15.75" customHeight="1"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T328" s="90"/>
      <c r="AU328" s="90"/>
      <c r="AV328" s="90"/>
      <c r="AW328" s="90"/>
      <c r="AX328" s="90"/>
      <c r="AY328" s="90"/>
      <c r="BC328" s="90"/>
      <c r="BD328" s="90"/>
      <c r="BE328" s="90"/>
      <c r="BF328" s="90"/>
      <c r="BG328" s="90"/>
      <c r="BH328" s="90"/>
      <c r="BL328" s="90"/>
      <c r="BM328" s="90"/>
      <c r="BN328" s="90"/>
      <c r="BO328" s="90"/>
      <c r="BP328" s="90"/>
      <c r="BQ328" s="90"/>
      <c r="BU328" s="90"/>
      <c r="BV328" s="90"/>
      <c r="BW328" s="90"/>
      <c r="BX328" s="90"/>
      <c r="BY328" s="90"/>
      <c r="BZ328" s="90"/>
    </row>
    <row r="329" ht="15.75" customHeight="1"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T329" s="90"/>
      <c r="AU329" s="90"/>
      <c r="AV329" s="90"/>
      <c r="AW329" s="90"/>
      <c r="AX329" s="90"/>
      <c r="AY329" s="90"/>
      <c r="BC329" s="90"/>
      <c r="BD329" s="90"/>
      <c r="BE329" s="90"/>
      <c r="BF329" s="90"/>
      <c r="BG329" s="90"/>
      <c r="BH329" s="90"/>
      <c r="BL329" s="90"/>
      <c r="BM329" s="90"/>
      <c r="BN329" s="90"/>
      <c r="BO329" s="90"/>
      <c r="BP329" s="90"/>
      <c r="BQ329" s="90"/>
      <c r="BU329" s="90"/>
      <c r="BV329" s="90"/>
      <c r="BW329" s="90"/>
      <c r="BX329" s="90"/>
      <c r="BY329" s="90"/>
      <c r="BZ329" s="90"/>
    </row>
    <row r="330" ht="15.75" customHeight="1"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T330" s="90"/>
      <c r="AU330" s="90"/>
      <c r="AV330" s="90"/>
      <c r="AW330" s="90"/>
      <c r="AX330" s="90"/>
      <c r="AY330" s="90"/>
      <c r="BC330" s="90"/>
      <c r="BD330" s="90"/>
      <c r="BE330" s="90"/>
      <c r="BF330" s="90"/>
      <c r="BG330" s="90"/>
      <c r="BH330" s="90"/>
      <c r="BL330" s="90"/>
      <c r="BM330" s="90"/>
      <c r="BN330" s="90"/>
      <c r="BO330" s="90"/>
      <c r="BP330" s="90"/>
      <c r="BQ330" s="90"/>
      <c r="BU330" s="90"/>
      <c r="BV330" s="90"/>
      <c r="BW330" s="90"/>
      <c r="BX330" s="90"/>
      <c r="BY330" s="90"/>
      <c r="BZ330" s="90"/>
    </row>
    <row r="331" ht="15.75" customHeight="1"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T331" s="90"/>
      <c r="AU331" s="90"/>
      <c r="AV331" s="90"/>
      <c r="AW331" s="90"/>
      <c r="AX331" s="90"/>
      <c r="AY331" s="90"/>
      <c r="BC331" s="90"/>
      <c r="BD331" s="90"/>
      <c r="BE331" s="90"/>
      <c r="BF331" s="90"/>
      <c r="BG331" s="90"/>
      <c r="BH331" s="90"/>
      <c r="BL331" s="90"/>
      <c r="BM331" s="90"/>
      <c r="BN331" s="90"/>
      <c r="BO331" s="90"/>
      <c r="BP331" s="90"/>
      <c r="BQ331" s="90"/>
      <c r="BU331" s="90"/>
      <c r="BV331" s="90"/>
      <c r="BW331" s="90"/>
      <c r="BX331" s="90"/>
      <c r="BY331" s="90"/>
      <c r="BZ331" s="90"/>
    </row>
    <row r="332" ht="15.75" customHeight="1"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T332" s="90"/>
      <c r="AU332" s="90"/>
      <c r="AV332" s="90"/>
      <c r="AW332" s="90"/>
      <c r="AX332" s="90"/>
      <c r="AY332" s="90"/>
      <c r="BC332" s="90"/>
      <c r="BD332" s="90"/>
      <c r="BE332" s="90"/>
      <c r="BF332" s="90"/>
      <c r="BG332" s="90"/>
      <c r="BH332" s="90"/>
      <c r="BL332" s="90"/>
      <c r="BM332" s="90"/>
      <c r="BN332" s="90"/>
      <c r="BO332" s="90"/>
      <c r="BP332" s="90"/>
      <c r="BQ332" s="90"/>
      <c r="BU332" s="90"/>
      <c r="BV332" s="90"/>
      <c r="BW332" s="90"/>
      <c r="BX332" s="90"/>
      <c r="BY332" s="90"/>
      <c r="BZ332" s="90"/>
    </row>
    <row r="333" ht="15.75" customHeight="1"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T333" s="90"/>
      <c r="AU333" s="90"/>
      <c r="AV333" s="90"/>
      <c r="AW333" s="90"/>
      <c r="AX333" s="90"/>
      <c r="AY333" s="90"/>
      <c r="BC333" s="90"/>
      <c r="BD333" s="90"/>
      <c r="BE333" s="90"/>
      <c r="BF333" s="90"/>
      <c r="BG333" s="90"/>
      <c r="BH333" s="90"/>
      <c r="BL333" s="90"/>
      <c r="BM333" s="90"/>
      <c r="BN333" s="90"/>
      <c r="BO333" s="90"/>
      <c r="BP333" s="90"/>
      <c r="BQ333" s="90"/>
      <c r="BU333" s="90"/>
      <c r="BV333" s="90"/>
      <c r="BW333" s="90"/>
      <c r="BX333" s="90"/>
      <c r="BY333" s="90"/>
      <c r="BZ333" s="90"/>
    </row>
    <row r="334" ht="15.75" customHeight="1"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T334" s="90"/>
      <c r="AU334" s="90"/>
      <c r="AV334" s="90"/>
      <c r="AW334" s="90"/>
      <c r="AX334" s="90"/>
      <c r="AY334" s="90"/>
      <c r="BC334" s="90"/>
      <c r="BD334" s="90"/>
      <c r="BE334" s="90"/>
      <c r="BF334" s="90"/>
      <c r="BG334" s="90"/>
      <c r="BH334" s="90"/>
      <c r="BL334" s="90"/>
      <c r="BM334" s="90"/>
      <c r="BN334" s="90"/>
      <c r="BO334" s="90"/>
      <c r="BP334" s="90"/>
      <c r="BQ334" s="90"/>
      <c r="BU334" s="90"/>
      <c r="BV334" s="90"/>
      <c r="BW334" s="90"/>
      <c r="BX334" s="90"/>
      <c r="BY334" s="90"/>
      <c r="BZ334" s="90"/>
    </row>
    <row r="335" ht="15.75" customHeight="1"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T335" s="90"/>
      <c r="AU335" s="90"/>
      <c r="AV335" s="90"/>
      <c r="AW335" s="90"/>
      <c r="AX335" s="90"/>
      <c r="AY335" s="90"/>
      <c r="BC335" s="90"/>
      <c r="BD335" s="90"/>
      <c r="BE335" s="90"/>
      <c r="BF335" s="90"/>
      <c r="BG335" s="90"/>
      <c r="BH335" s="90"/>
      <c r="BL335" s="90"/>
      <c r="BM335" s="90"/>
      <c r="BN335" s="90"/>
      <c r="BO335" s="90"/>
      <c r="BP335" s="90"/>
      <c r="BQ335" s="90"/>
      <c r="BU335" s="90"/>
      <c r="BV335" s="90"/>
      <c r="BW335" s="90"/>
      <c r="BX335" s="90"/>
      <c r="BY335" s="90"/>
      <c r="BZ335" s="90"/>
    </row>
    <row r="336" ht="15.75" customHeight="1"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T336" s="90"/>
      <c r="AU336" s="90"/>
      <c r="AV336" s="90"/>
      <c r="AW336" s="90"/>
      <c r="AX336" s="90"/>
      <c r="AY336" s="90"/>
      <c r="BC336" s="90"/>
      <c r="BD336" s="90"/>
      <c r="BE336" s="90"/>
      <c r="BF336" s="90"/>
      <c r="BG336" s="90"/>
      <c r="BH336" s="90"/>
      <c r="BL336" s="90"/>
      <c r="BM336" s="90"/>
      <c r="BN336" s="90"/>
      <c r="BO336" s="90"/>
      <c r="BP336" s="90"/>
      <c r="BQ336" s="90"/>
      <c r="BU336" s="90"/>
      <c r="BV336" s="90"/>
      <c r="BW336" s="90"/>
      <c r="BX336" s="90"/>
      <c r="BY336" s="90"/>
      <c r="BZ336" s="90"/>
    </row>
    <row r="337" ht="15.75" customHeight="1"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T337" s="90"/>
      <c r="AU337" s="90"/>
      <c r="AV337" s="90"/>
      <c r="AW337" s="90"/>
      <c r="AX337" s="90"/>
      <c r="AY337" s="90"/>
      <c r="BC337" s="90"/>
      <c r="BD337" s="90"/>
      <c r="BE337" s="90"/>
      <c r="BF337" s="90"/>
      <c r="BG337" s="90"/>
      <c r="BH337" s="90"/>
      <c r="BL337" s="90"/>
      <c r="BM337" s="90"/>
      <c r="BN337" s="90"/>
      <c r="BO337" s="90"/>
      <c r="BP337" s="90"/>
      <c r="BQ337" s="90"/>
      <c r="BU337" s="90"/>
      <c r="BV337" s="90"/>
      <c r="BW337" s="90"/>
      <c r="BX337" s="90"/>
      <c r="BY337" s="90"/>
      <c r="BZ337" s="90"/>
    </row>
    <row r="338" ht="15.75" customHeight="1"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T338" s="90"/>
      <c r="AU338" s="90"/>
      <c r="AV338" s="90"/>
      <c r="AW338" s="90"/>
      <c r="AX338" s="90"/>
      <c r="AY338" s="90"/>
      <c r="BC338" s="90"/>
      <c r="BD338" s="90"/>
      <c r="BE338" s="90"/>
      <c r="BF338" s="90"/>
      <c r="BG338" s="90"/>
      <c r="BH338" s="90"/>
      <c r="BL338" s="90"/>
      <c r="BM338" s="90"/>
      <c r="BN338" s="90"/>
      <c r="BO338" s="90"/>
      <c r="BP338" s="90"/>
      <c r="BQ338" s="90"/>
      <c r="BU338" s="90"/>
      <c r="BV338" s="90"/>
      <c r="BW338" s="90"/>
      <c r="BX338" s="90"/>
      <c r="BY338" s="90"/>
      <c r="BZ338" s="90"/>
    </row>
    <row r="339" ht="15.75" customHeight="1"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T339" s="90"/>
      <c r="AU339" s="90"/>
      <c r="AV339" s="90"/>
      <c r="AW339" s="90"/>
      <c r="AX339" s="90"/>
      <c r="AY339" s="90"/>
      <c r="BC339" s="90"/>
      <c r="BD339" s="90"/>
      <c r="BE339" s="90"/>
      <c r="BF339" s="90"/>
      <c r="BG339" s="90"/>
      <c r="BH339" s="90"/>
      <c r="BL339" s="90"/>
      <c r="BM339" s="90"/>
      <c r="BN339" s="90"/>
      <c r="BO339" s="90"/>
      <c r="BP339" s="90"/>
      <c r="BQ339" s="90"/>
      <c r="BU339" s="90"/>
      <c r="BV339" s="90"/>
      <c r="BW339" s="90"/>
      <c r="BX339" s="90"/>
      <c r="BY339" s="90"/>
      <c r="BZ339" s="90"/>
    </row>
    <row r="340" ht="15.75" customHeight="1"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T340" s="90"/>
      <c r="AU340" s="90"/>
      <c r="AV340" s="90"/>
      <c r="AW340" s="90"/>
      <c r="AX340" s="90"/>
      <c r="AY340" s="90"/>
      <c r="BC340" s="90"/>
      <c r="BD340" s="90"/>
      <c r="BE340" s="90"/>
      <c r="BF340" s="90"/>
      <c r="BG340" s="90"/>
      <c r="BH340" s="90"/>
      <c r="BL340" s="90"/>
      <c r="BM340" s="90"/>
      <c r="BN340" s="90"/>
      <c r="BO340" s="90"/>
      <c r="BP340" s="90"/>
      <c r="BQ340" s="90"/>
      <c r="BU340" s="90"/>
      <c r="BV340" s="90"/>
      <c r="BW340" s="90"/>
      <c r="BX340" s="90"/>
      <c r="BY340" s="90"/>
      <c r="BZ340" s="90"/>
    </row>
    <row r="341" ht="15.75" customHeight="1"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T341" s="90"/>
      <c r="AU341" s="90"/>
      <c r="AV341" s="90"/>
      <c r="AW341" s="90"/>
      <c r="AX341" s="90"/>
      <c r="AY341" s="90"/>
      <c r="BC341" s="90"/>
      <c r="BD341" s="90"/>
      <c r="BE341" s="90"/>
      <c r="BF341" s="90"/>
      <c r="BG341" s="90"/>
      <c r="BH341" s="90"/>
      <c r="BL341" s="90"/>
      <c r="BM341" s="90"/>
      <c r="BN341" s="90"/>
      <c r="BO341" s="90"/>
      <c r="BP341" s="90"/>
      <c r="BQ341" s="90"/>
      <c r="BU341" s="90"/>
      <c r="BV341" s="90"/>
      <c r="BW341" s="90"/>
      <c r="BX341" s="90"/>
      <c r="BY341" s="90"/>
      <c r="BZ341" s="90"/>
    </row>
    <row r="342" ht="15.75" customHeight="1"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T342" s="90"/>
      <c r="AU342" s="90"/>
      <c r="AV342" s="90"/>
      <c r="AW342" s="90"/>
      <c r="AX342" s="90"/>
      <c r="AY342" s="90"/>
      <c r="BC342" s="90"/>
      <c r="BD342" s="90"/>
      <c r="BE342" s="90"/>
      <c r="BF342" s="90"/>
      <c r="BG342" s="90"/>
      <c r="BH342" s="90"/>
      <c r="BL342" s="90"/>
      <c r="BM342" s="90"/>
      <c r="BN342" s="90"/>
      <c r="BO342" s="90"/>
      <c r="BP342" s="90"/>
      <c r="BQ342" s="90"/>
      <c r="BU342" s="90"/>
      <c r="BV342" s="90"/>
      <c r="BW342" s="90"/>
      <c r="BX342" s="90"/>
      <c r="BY342" s="90"/>
      <c r="BZ342" s="90"/>
    </row>
    <row r="343" ht="15.75" customHeight="1"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T343" s="90"/>
      <c r="AU343" s="90"/>
      <c r="AV343" s="90"/>
      <c r="AW343" s="90"/>
      <c r="AX343" s="90"/>
      <c r="AY343" s="90"/>
      <c r="BC343" s="90"/>
      <c r="BD343" s="90"/>
      <c r="BE343" s="90"/>
      <c r="BF343" s="90"/>
      <c r="BG343" s="90"/>
      <c r="BH343" s="90"/>
      <c r="BL343" s="90"/>
      <c r="BM343" s="90"/>
      <c r="BN343" s="90"/>
      <c r="BO343" s="90"/>
      <c r="BP343" s="90"/>
      <c r="BQ343" s="90"/>
      <c r="BU343" s="90"/>
      <c r="BV343" s="90"/>
      <c r="BW343" s="90"/>
      <c r="BX343" s="90"/>
      <c r="BY343" s="90"/>
      <c r="BZ343" s="90"/>
    </row>
    <row r="344" ht="15.75" customHeight="1"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T344" s="90"/>
      <c r="AU344" s="90"/>
      <c r="AV344" s="90"/>
      <c r="AW344" s="90"/>
      <c r="AX344" s="90"/>
      <c r="AY344" s="90"/>
      <c r="BC344" s="90"/>
      <c r="BD344" s="90"/>
      <c r="BE344" s="90"/>
      <c r="BF344" s="90"/>
      <c r="BG344" s="90"/>
      <c r="BH344" s="90"/>
      <c r="BL344" s="90"/>
      <c r="BM344" s="90"/>
      <c r="BN344" s="90"/>
      <c r="BO344" s="90"/>
      <c r="BP344" s="90"/>
      <c r="BQ344" s="90"/>
      <c r="BU344" s="90"/>
      <c r="BV344" s="90"/>
      <c r="BW344" s="90"/>
      <c r="BX344" s="90"/>
      <c r="BY344" s="90"/>
      <c r="BZ344" s="90"/>
    </row>
    <row r="345" ht="15.75" customHeight="1"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T345" s="90"/>
      <c r="AU345" s="90"/>
      <c r="AV345" s="90"/>
      <c r="AW345" s="90"/>
      <c r="AX345" s="90"/>
      <c r="AY345" s="90"/>
      <c r="BC345" s="90"/>
      <c r="BD345" s="90"/>
      <c r="BE345" s="90"/>
      <c r="BF345" s="90"/>
      <c r="BG345" s="90"/>
      <c r="BH345" s="90"/>
      <c r="BL345" s="90"/>
      <c r="BM345" s="90"/>
      <c r="BN345" s="90"/>
      <c r="BO345" s="90"/>
      <c r="BP345" s="90"/>
      <c r="BQ345" s="90"/>
      <c r="BU345" s="90"/>
      <c r="BV345" s="90"/>
      <c r="BW345" s="90"/>
      <c r="BX345" s="90"/>
      <c r="BY345" s="90"/>
      <c r="BZ345" s="90"/>
    </row>
    <row r="346" ht="15.75" customHeight="1"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T346" s="90"/>
      <c r="AU346" s="90"/>
      <c r="AV346" s="90"/>
      <c r="AW346" s="90"/>
      <c r="AX346" s="90"/>
      <c r="AY346" s="90"/>
      <c r="BC346" s="90"/>
      <c r="BD346" s="90"/>
      <c r="BE346" s="90"/>
      <c r="BF346" s="90"/>
      <c r="BG346" s="90"/>
      <c r="BH346" s="90"/>
      <c r="BL346" s="90"/>
      <c r="BM346" s="90"/>
      <c r="BN346" s="90"/>
      <c r="BO346" s="90"/>
      <c r="BP346" s="90"/>
      <c r="BQ346" s="90"/>
      <c r="BU346" s="90"/>
      <c r="BV346" s="90"/>
      <c r="BW346" s="90"/>
      <c r="BX346" s="90"/>
      <c r="BY346" s="90"/>
      <c r="BZ346" s="90"/>
    </row>
    <row r="347" ht="15.75" customHeight="1"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T347" s="90"/>
      <c r="AU347" s="90"/>
      <c r="AV347" s="90"/>
      <c r="AW347" s="90"/>
      <c r="AX347" s="90"/>
      <c r="AY347" s="90"/>
      <c r="BC347" s="90"/>
      <c r="BD347" s="90"/>
      <c r="BE347" s="90"/>
      <c r="BF347" s="90"/>
      <c r="BG347" s="90"/>
      <c r="BH347" s="90"/>
      <c r="BL347" s="90"/>
      <c r="BM347" s="90"/>
      <c r="BN347" s="90"/>
      <c r="BO347" s="90"/>
      <c r="BP347" s="90"/>
      <c r="BQ347" s="90"/>
      <c r="BU347" s="90"/>
      <c r="BV347" s="90"/>
      <c r="BW347" s="90"/>
      <c r="BX347" s="90"/>
      <c r="BY347" s="90"/>
      <c r="BZ347" s="90"/>
    </row>
    <row r="348" ht="15.75" customHeight="1"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T348" s="90"/>
      <c r="AU348" s="90"/>
      <c r="AV348" s="90"/>
      <c r="AW348" s="90"/>
      <c r="AX348" s="90"/>
      <c r="AY348" s="90"/>
      <c r="BC348" s="90"/>
      <c r="BD348" s="90"/>
      <c r="BE348" s="90"/>
      <c r="BF348" s="90"/>
      <c r="BG348" s="90"/>
      <c r="BH348" s="90"/>
      <c r="BL348" s="90"/>
      <c r="BM348" s="90"/>
      <c r="BN348" s="90"/>
      <c r="BO348" s="90"/>
      <c r="BP348" s="90"/>
      <c r="BQ348" s="90"/>
      <c r="BU348" s="90"/>
      <c r="BV348" s="90"/>
      <c r="BW348" s="90"/>
      <c r="BX348" s="90"/>
      <c r="BY348" s="90"/>
      <c r="BZ348" s="90"/>
    </row>
    <row r="349" ht="15.75" customHeight="1"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T349" s="90"/>
      <c r="AU349" s="90"/>
      <c r="AV349" s="90"/>
      <c r="AW349" s="90"/>
      <c r="AX349" s="90"/>
      <c r="AY349" s="90"/>
      <c r="BC349" s="90"/>
      <c r="BD349" s="90"/>
      <c r="BE349" s="90"/>
      <c r="BF349" s="90"/>
      <c r="BG349" s="90"/>
      <c r="BH349" s="90"/>
      <c r="BL349" s="90"/>
      <c r="BM349" s="90"/>
      <c r="BN349" s="90"/>
      <c r="BO349" s="90"/>
      <c r="BP349" s="90"/>
      <c r="BQ349" s="90"/>
      <c r="BU349" s="90"/>
      <c r="BV349" s="90"/>
      <c r="BW349" s="90"/>
      <c r="BX349" s="90"/>
      <c r="BY349" s="90"/>
      <c r="BZ349" s="90"/>
    </row>
    <row r="350" ht="15.75" customHeight="1"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T350" s="90"/>
      <c r="AU350" s="90"/>
      <c r="AV350" s="90"/>
      <c r="AW350" s="90"/>
      <c r="AX350" s="90"/>
      <c r="AY350" s="90"/>
      <c r="BC350" s="90"/>
      <c r="BD350" s="90"/>
      <c r="BE350" s="90"/>
      <c r="BF350" s="90"/>
      <c r="BG350" s="90"/>
      <c r="BH350" s="90"/>
      <c r="BL350" s="90"/>
      <c r="BM350" s="90"/>
      <c r="BN350" s="90"/>
      <c r="BO350" s="90"/>
      <c r="BP350" s="90"/>
      <c r="BQ350" s="90"/>
      <c r="BU350" s="90"/>
      <c r="BV350" s="90"/>
      <c r="BW350" s="90"/>
      <c r="BX350" s="90"/>
      <c r="BY350" s="90"/>
      <c r="BZ350" s="90"/>
    </row>
    <row r="351" ht="15.75" customHeight="1"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T351" s="90"/>
      <c r="AU351" s="90"/>
      <c r="AV351" s="90"/>
      <c r="AW351" s="90"/>
      <c r="AX351" s="90"/>
      <c r="AY351" s="90"/>
      <c r="BC351" s="90"/>
      <c r="BD351" s="90"/>
      <c r="BE351" s="90"/>
      <c r="BF351" s="90"/>
      <c r="BG351" s="90"/>
      <c r="BH351" s="90"/>
      <c r="BL351" s="90"/>
      <c r="BM351" s="90"/>
      <c r="BN351" s="90"/>
      <c r="BO351" s="90"/>
      <c r="BP351" s="90"/>
      <c r="BQ351" s="90"/>
      <c r="BU351" s="90"/>
      <c r="BV351" s="90"/>
      <c r="BW351" s="90"/>
      <c r="BX351" s="90"/>
      <c r="BY351" s="90"/>
      <c r="BZ351" s="90"/>
    </row>
    <row r="352" ht="15.75" customHeight="1"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T352" s="90"/>
      <c r="AU352" s="90"/>
      <c r="AV352" s="90"/>
      <c r="AW352" s="90"/>
      <c r="AX352" s="90"/>
      <c r="AY352" s="90"/>
      <c r="BC352" s="90"/>
      <c r="BD352" s="90"/>
      <c r="BE352" s="90"/>
      <c r="BF352" s="90"/>
      <c r="BG352" s="90"/>
      <c r="BH352" s="90"/>
      <c r="BL352" s="90"/>
      <c r="BM352" s="90"/>
      <c r="BN352" s="90"/>
      <c r="BO352" s="90"/>
      <c r="BP352" s="90"/>
      <c r="BQ352" s="90"/>
      <c r="BU352" s="90"/>
      <c r="BV352" s="90"/>
      <c r="BW352" s="90"/>
      <c r="BX352" s="90"/>
      <c r="BY352" s="90"/>
      <c r="BZ352" s="90"/>
    </row>
    <row r="353" ht="15.75" customHeight="1"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T353" s="90"/>
      <c r="AU353" s="90"/>
      <c r="AV353" s="90"/>
      <c r="AW353" s="90"/>
      <c r="AX353" s="90"/>
      <c r="AY353" s="90"/>
      <c r="BC353" s="90"/>
      <c r="BD353" s="90"/>
      <c r="BE353" s="90"/>
      <c r="BF353" s="90"/>
      <c r="BG353" s="90"/>
      <c r="BH353" s="90"/>
      <c r="BL353" s="90"/>
      <c r="BM353" s="90"/>
      <c r="BN353" s="90"/>
      <c r="BO353" s="90"/>
      <c r="BP353" s="90"/>
      <c r="BQ353" s="90"/>
      <c r="BU353" s="90"/>
      <c r="BV353" s="90"/>
      <c r="BW353" s="90"/>
      <c r="BX353" s="90"/>
      <c r="BY353" s="90"/>
      <c r="BZ353" s="90"/>
    </row>
    <row r="354" ht="15.75" customHeight="1"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T354" s="90"/>
      <c r="AU354" s="90"/>
      <c r="AV354" s="90"/>
      <c r="AW354" s="90"/>
      <c r="AX354" s="90"/>
      <c r="AY354" s="90"/>
      <c r="BC354" s="90"/>
      <c r="BD354" s="90"/>
      <c r="BE354" s="90"/>
      <c r="BF354" s="90"/>
      <c r="BG354" s="90"/>
      <c r="BH354" s="90"/>
      <c r="BL354" s="90"/>
      <c r="BM354" s="90"/>
      <c r="BN354" s="90"/>
      <c r="BO354" s="90"/>
      <c r="BP354" s="90"/>
      <c r="BQ354" s="90"/>
      <c r="BU354" s="90"/>
      <c r="BV354" s="90"/>
      <c r="BW354" s="90"/>
      <c r="BX354" s="90"/>
      <c r="BY354" s="90"/>
      <c r="BZ354" s="90"/>
    </row>
    <row r="355" ht="15.75" customHeight="1"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T355" s="90"/>
      <c r="AU355" s="90"/>
      <c r="AV355" s="90"/>
      <c r="AW355" s="90"/>
      <c r="AX355" s="90"/>
      <c r="AY355" s="90"/>
      <c r="BC355" s="90"/>
      <c r="BD355" s="90"/>
      <c r="BE355" s="90"/>
      <c r="BF355" s="90"/>
      <c r="BG355" s="90"/>
      <c r="BH355" s="90"/>
      <c r="BL355" s="90"/>
      <c r="BM355" s="90"/>
      <c r="BN355" s="90"/>
      <c r="BO355" s="90"/>
      <c r="BP355" s="90"/>
      <c r="BQ355" s="90"/>
      <c r="BU355" s="90"/>
      <c r="BV355" s="90"/>
      <c r="BW355" s="90"/>
      <c r="BX355" s="90"/>
      <c r="BY355" s="90"/>
      <c r="BZ355" s="90"/>
    </row>
    <row r="356" ht="15.75" customHeight="1"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T356" s="90"/>
      <c r="AU356" s="90"/>
      <c r="AV356" s="90"/>
      <c r="AW356" s="90"/>
      <c r="AX356" s="90"/>
      <c r="AY356" s="90"/>
      <c r="BC356" s="90"/>
      <c r="BD356" s="90"/>
      <c r="BE356" s="90"/>
      <c r="BF356" s="90"/>
      <c r="BG356" s="90"/>
      <c r="BH356" s="90"/>
      <c r="BL356" s="90"/>
      <c r="BM356" s="90"/>
      <c r="BN356" s="90"/>
      <c r="BO356" s="90"/>
      <c r="BP356" s="90"/>
      <c r="BQ356" s="90"/>
      <c r="BU356" s="90"/>
      <c r="BV356" s="90"/>
      <c r="BW356" s="90"/>
      <c r="BX356" s="90"/>
      <c r="BY356" s="90"/>
      <c r="BZ356" s="90"/>
    </row>
    <row r="357" ht="15.75" customHeight="1"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T357" s="90"/>
      <c r="AU357" s="90"/>
      <c r="AV357" s="90"/>
      <c r="AW357" s="90"/>
      <c r="AX357" s="90"/>
      <c r="AY357" s="90"/>
      <c r="BC357" s="90"/>
      <c r="BD357" s="90"/>
      <c r="BE357" s="90"/>
      <c r="BF357" s="90"/>
      <c r="BG357" s="90"/>
      <c r="BH357" s="90"/>
      <c r="BL357" s="90"/>
      <c r="BM357" s="90"/>
      <c r="BN357" s="90"/>
      <c r="BO357" s="90"/>
      <c r="BP357" s="90"/>
      <c r="BQ357" s="90"/>
      <c r="BU357" s="90"/>
      <c r="BV357" s="90"/>
      <c r="BW357" s="90"/>
      <c r="BX357" s="90"/>
      <c r="BY357" s="90"/>
      <c r="BZ357" s="90"/>
    </row>
    <row r="358" ht="15.75" customHeight="1"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T358" s="90"/>
      <c r="AU358" s="90"/>
      <c r="AV358" s="90"/>
      <c r="AW358" s="90"/>
      <c r="AX358" s="90"/>
      <c r="AY358" s="90"/>
      <c r="BC358" s="90"/>
      <c r="BD358" s="90"/>
      <c r="BE358" s="90"/>
      <c r="BF358" s="90"/>
      <c r="BG358" s="90"/>
      <c r="BH358" s="90"/>
      <c r="BL358" s="90"/>
      <c r="BM358" s="90"/>
      <c r="BN358" s="90"/>
      <c r="BO358" s="90"/>
      <c r="BP358" s="90"/>
      <c r="BQ358" s="90"/>
      <c r="BU358" s="90"/>
      <c r="BV358" s="90"/>
      <c r="BW358" s="90"/>
      <c r="BX358" s="90"/>
      <c r="BY358" s="90"/>
      <c r="BZ358" s="90"/>
    </row>
    <row r="359" ht="15.75" customHeight="1"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T359" s="90"/>
      <c r="AU359" s="90"/>
      <c r="AV359" s="90"/>
      <c r="AW359" s="90"/>
      <c r="AX359" s="90"/>
      <c r="AY359" s="90"/>
      <c r="BC359" s="90"/>
      <c r="BD359" s="90"/>
      <c r="BE359" s="90"/>
      <c r="BF359" s="90"/>
      <c r="BG359" s="90"/>
      <c r="BH359" s="90"/>
      <c r="BL359" s="90"/>
      <c r="BM359" s="90"/>
      <c r="BN359" s="90"/>
      <c r="BO359" s="90"/>
      <c r="BP359" s="90"/>
      <c r="BQ359" s="90"/>
      <c r="BU359" s="90"/>
      <c r="BV359" s="90"/>
      <c r="BW359" s="90"/>
      <c r="BX359" s="90"/>
      <c r="BY359" s="90"/>
      <c r="BZ359" s="90"/>
    </row>
    <row r="360" ht="15.75" customHeight="1"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T360" s="90"/>
      <c r="AU360" s="90"/>
      <c r="AV360" s="90"/>
      <c r="AW360" s="90"/>
      <c r="AX360" s="90"/>
      <c r="AY360" s="90"/>
      <c r="BC360" s="90"/>
      <c r="BD360" s="90"/>
      <c r="BE360" s="90"/>
      <c r="BF360" s="90"/>
      <c r="BG360" s="90"/>
      <c r="BH360" s="90"/>
      <c r="BL360" s="90"/>
      <c r="BM360" s="90"/>
      <c r="BN360" s="90"/>
      <c r="BO360" s="90"/>
      <c r="BP360" s="90"/>
      <c r="BQ360" s="90"/>
      <c r="BU360" s="90"/>
      <c r="BV360" s="90"/>
      <c r="BW360" s="90"/>
      <c r="BX360" s="90"/>
      <c r="BY360" s="90"/>
      <c r="BZ360" s="90"/>
    </row>
    <row r="361" ht="15.75" customHeight="1"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T361" s="90"/>
      <c r="AU361" s="90"/>
      <c r="AV361" s="90"/>
      <c r="AW361" s="90"/>
      <c r="AX361" s="90"/>
      <c r="AY361" s="90"/>
      <c r="BC361" s="90"/>
      <c r="BD361" s="90"/>
      <c r="BE361" s="90"/>
      <c r="BF361" s="90"/>
      <c r="BG361" s="90"/>
      <c r="BH361" s="90"/>
      <c r="BL361" s="90"/>
      <c r="BM361" s="90"/>
      <c r="BN361" s="90"/>
      <c r="BO361" s="90"/>
      <c r="BP361" s="90"/>
      <c r="BQ361" s="90"/>
      <c r="BU361" s="90"/>
      <c r="BV361" s="90"/>
      <c r="BW361" s="90"/>
      <c r="BX361" s="90"/>
      <c r="BY361" s="90"/>
      <c r="BZ361" s="90"/>
    </row>
    <row r="362" ht="15.75" customHeight="1"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T362" s="90"/>
      <c r="AU362" s="90"/>
      <c r="AV362" s="90"/>
      <c r="AW362" s="90"/>
      <c r="AX362" s="90"/>
      <c r="AY362" s="90"/>
      <c r="BC362" s="90"/>
      <c r="BD362" s="90"/>
      <c r="BE362" s="90"/>
      <c r="BF362" s="90"/>
      <c r="BG362" s="90"/>
      <c r="BH362" s="90"/>
      <c r="BL362" s="90"/>
      <c r="BM362" s="90"/>
      <c r="BN362" s="90"/>
      <c r="BO362" s="90"/>
      <c r="BP362" s="90"/>
      <c r="BQ362" s="90"/>
      <c r="BU362" s="90"/>
      <c r="BV362" s="90"/>
      <c r="BW362" s="90"/>
      <c r="BX362" s="90"/>
      <c r="BY362" s="90"/>
      <c r="BZ362" s="90"/>
    </row>
    <row r="363" ht="15.75" customHeight="1"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T363" s="90"/>
      <c r="AU363" s="90"/>
      <c r="AV363" s="90"/>
      <c r="AW363" s="90"/>
      <c r="AX363" s="90"/>
      <c r="AY363" s="90"/>
      <c r="BC363" s="90"/>
      <c r="BD363" s="90"/>
      <c r="BE363" s="90"/>
      <c r="BF363" s="90"/>
      <c r="BG363" s="90"/>
      <c r="BH363" s="90"/>
      <c r="BL363" s="90"/>
      <c r="BM363" s="90"/>
      <c r="BN363" s="90"/>
      <c r="BO363" s="90"/>
      <c r="BP363" s="90"/>
      <c r="BQ363" s="90"/>
      <c r="BU363" s="90"/>
      <c r="BV363" s="90"/>
      <c r="BW363" s="90"/>
      <c r="BX363" s="90"/>
      <c r="BY363" s="90"/>
      <c r="BZ363" s="90"/>
    </row>
    <row r="364" ht="15.75" customHeight="1"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T364" s="90"/>
      <c r="AU364" s="90"/>
      <c r="AV364" s="90"/>
      <c r="AW364" s="90"/>
      <c r="AX364" s="90"/>
      <c r="AY364" s="90"/>
      <c r="BC364" s="90"/>
      <c r="BD364" s="90"/>
      <c r="BE364" s="90"/>
      <c r="BF364" s="90"/>
      <c r="BG364" s="90"/>
      <c r="BH364" s="90"/>
      <c r="BL364" s="90"/>
      <c r="BM364" s="90"/>
      <c r="BN364" s="90"/>
      <c r="BO364" s="90"/>
      <c r="BP364" s="90"/>
      <c r="BQ364" s="90"/>
      <c r="BU364" s="90"/>
      <c r="BV364" s="90"/>
      <c r="BW364" s="90"/>
      <c r="BX364" s="90"/>
      <c r="BY364" s="90"/>
      <c r="BZ364" s="90"/>
    </row>
    <row r="365" ht="15.75" customHeight="1"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T365" s="90"/>
      <c r="AU365" s="90"/>
      <c r="AV365" s="90"/>
      <c r="AW365" s="90"/>
      <c r="AX365" s="90"/>
      <c r="AY365" s="90"/>
      <c r="BC365" s="90"/>
      <c r="BD365" s="90"/>
      <c r="BE365" s="90"/>
      <c r="BF365" s="90"/>
      <c r="BG365" s="90"/>
      <c r="BH365" s="90"/>
      <c r="BL365" s="90"/>
      <c r="BM365" s="90"/>
      <c r="BN365" s="90"/>
      <c r="BO365" s="90"/>
      <c r="BP365" s="90"/>
      <c r="BQ365" s="90"/>
      <c r="BU365" s="90"/>
      <c r="BV365" s="90"/>
      <c r="BW365" s="90"/>
      <c r="BX365" s="90"/>
      <c r="BY365" s="90"/>
      <c r="BZ365" s="90"/>
    </row>
    <row r="366" ht="15.75" customHeight="1"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T366" s="90"/>
      <c r="AU366" s="90"/>
      <c r="AV366" s="90"/>
      <c r="AW366" s="90"/>
      <c r="AX366" s="90"/>
      <c r="AY366" s="90"/>
      <c r="BC366" s="90"/>
      <c r="BD366" s="90"/>
      <c r="BE366" s="90"/>
      <c r="BF366" s="90"/>
      <c r="BG366" s="90"/>
      <c r="BH366" s="90"/>
      <c r="BL366" s="90"/>
      <c r="BM366" s="90"/>
      <c r="BN366" s="90"/>
      <c r="BO366" s="90"/>
      <c r="BP366" s="90"/>
      <c r="BQ366" s="90"/>
      <c r="BU366" s="90"/>
      <c r="BV366" s="90"/>
      <c r="BW366" s="90"/>
      <c r="BX366" s="90"/>
      <c r="BY366" s="90"/>
      <c r="BZ366" s="90"/>
    </row>
    <row r="367" ht="15.75" customHeight="1"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T367" s="90"/>
      <c r="AU367" s="90"/>
      <c r="AV367" s="90"/>
      <c r="AW367" s="90"/>
      <c r="AX367" s="90"/>
      <c r="AY367" s="90"/>
      <c r="BC367" s="90"/>
      <c r="BD367" s="90"/>
      <c r="BE367" s="90"/>
      <c r="BF367" s="90"/>
      <c r="BG367" s="90"/>
      <c r="BH367" s="90"/>
      <c r="BL367" s="90"/>
      <c r="BM367" s="90"/>
      <c r="BN367" s="90"/>
      <c r="BO367" s="90"/>
      <c r="BP367" s="90"/>
      <c r="BQ367" s="90"/>
      <c r="BU367" s="90"/>
      <c r="BV367" s="90"/>
      <c r="BW367" s="90"/>
      <c r="BX367" s="90"/>
      <c r="BY367" s="90"/>
      <c r="BZ367" s="90"/>
    </row>
    <row r="368" ht="15.75" customHeight="1"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T368" s="90"/>
      <c r="AU368" s="90"/>
      <c r="AV368" s="90"/>
      <c r="AW368" s="90"/>
      <c r="AX368" s="90"/>
      <c r="AY368" s="90"/>
      <c r="BC368" s="90"/>
      <c r="BD368" s="90"/>
      <c r="BE368" s="90"/>
      <c r="BF368" s="90"/>
      <c r="BG368" s="90"/>
      <c r="BH368" s="90"/>
      <c r="BL368" s="90"/>
      <c r="BM368" s="90"/>
      <c r="BN368" s="90"/>
      <c r="BO368" s="90"/>
      <c r="BP368" s="90"/>
      <c r="BQ368" s="90"/>
      <c r="BU368" s="90"/>
      <c r="BV368" s="90"/>
      <c r="BW368" s="90"/>
      <c r="BX368" s="90"/>
      <c r="BY368" s="90"/>
      <c r="BZ368" s="90"/>
    </row>
    <row r="369" ht="15.75" customHeight="1"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T369" s="90"/>
      <c r="AU369" s="90"/>
      <c r="AV369" s="90"/>
      <c r="AW369" s="90"/>
      <c r="AX369" s="90"/>
      <c r="AY369" s="90"/>
      <c r="BC369" s="90"/>
      <c r="BD369" s="90"/>
      <c r="BE369" s="90"/>
      <c r="BF369" s="90"/>
      <c r="BG369" s="90"/>
      <c r="BH369" s="90"/>
      <c r="BL369" s="90"/>
      <c r="BM369" s="90"/>
      <c r="BN369" s="90"/>
      <c r="BO369" s="90"/>
      <c r="BP369" s="90"/>
      <c r="BQ369" s="90"/>
      <c r="BU369" s="90"/>
      <c r="BV369" s="90"/>
      <c r="BW369" s="90"/>
      <c r="BX369" s="90"/>
      <c r="BY369" s="90"/>
      <c r="BZ369" s="90"/>
    </row>
    <row r="370" ht="15.75" customHeight="1"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T370" s="90"/>
      <c r="AU370" s="90"/>
      <c r="AV370" s="90"/>
      <c r="AW370" s="90"/>
      <c r="AX370" s="90"/>
      <c r="AY370" s="90"/>
      <c r="BC370" s="90"/>
      <c r="BD370" s="90"/>
      <c r="BE370" s="90"/>
      <c r="BF370" s="90"/>
      <c r="BG370" s="90"/>
      <c r="BH370" s="90"/>
      <c r="BL370" s="90"/>
      <c r="BM370" s="90"/>
      <c r="BN370" s="90"/>
      <c r="BO370" s="90"/>
      <c r="BP370" s="90"/>
      <c r="BQ370" s="90"/>
      <c r="BU370" s="90"/>
      <c r="BV370" s="90"/>
      <c r="BW370" s="90"/>
      <c r="BX370" s="90"/>
      <c r="BY370" s="90"/>
      <c r="BZ370" s="90"/>
    </row>
    <row r="371" ht="15.75" customHeight="1"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T371" s="90"/>
      <c r="AU371" s="90"/>
      <c r="AV371" s="90"/>
      <c r="AW371" s="90"/>
      <c r="AX371" s="90"/>
      <c r="AY371" s="90"/>
      <c r="BC371" s="90"/>
      <c r="BD371" s="90"/>
      <c r="BE371" s="90"/>
      <c r="BF371" s="90"/>
      <c r="BG371" s="90"/>
      <c r="BH371" s="90"/>
      <c r="BL371" s="90"/>
      <c r="BM371" s="90"/>
      <c r="BN371" s="90"/>
      <c r="BO371" s="90"/>
      <c r="BP371" s="90"/>
      <c r="BQ371" s="90"/>
      <c r="BU371" s="90"/>
      <c r="BV371" s="90"/>
      <c r="BW371" s="90"/>
      <c r="BX371" s="90"/>
      <c r="BY371" s="90"/>
      <c r="BZ371" s="90"/>
    </row>
    <row r="372" ht="15.75" customHeight="1"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T372" s="90"/>
      <c r="AU372" s="90"/>
      <c r="AV372" s="90"/>
      <c r="AW372" s="90"/>
      <c r="AX372" s="90"/>
      <c r="AY372" s="90"/>
      <c r="BC372" s="90"/>
      <c r="BD372" s="90"/>
      <c r="BE372" s="90"/>
      <c r="BF372" s="90"/>
      <c r="BG372" s="90"/>
      <c r="BH372" s="90"/>
      <c r="BL372" s="90"/>
      <c r="BM372" s="90"/>
      <c r="BN372" s="90"/>
      <c r="BO372" s="90"/>
      <c r="BP372" s="90"/>
      <c r="BQ372" s="90"/>
      <c r="BU372" s="90"/>
      <c r="BV372" s="90"/>
      <c r="BW372" s="90"/>
      <c r="BX372" s="90"/>
      <c r="BY372" s="90"/>
      <c r="BZ372" s="90"/>
    </row>
    <row r="373" ht="15.75" customHeight="1"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T373" s="90"/>
      <c r="AU373" s="90"/>
      <c r="AV373" s="90"/>
      <c r="AW373" s="90"/>
      <c r="AX373" s="90"/>
      <c r="AY373" s="90"/>
      <c r="BC373" s="90"/>
      <c r="BD373" s="90"/>
      <c r="BE373" s="90"/>
      <c r="BF373" s="90"/>
      <c r="BG373" s="90"/>
      <c r="BH373" s="90"/>
      <c r="BL373" s="90"/>
      <c r="BM373" s="90"/>
      <c r="BN373" s="90"/>
      <c r="BO373" s="90"/>
      <c r="BP373" s="90"/>
      <c r="BQ373" s="90"/>
      <c r="BU373" s="90"/>
      <c r="BV373" s="90"/>
      <c r="BW373" s="90"/>
      <c r="BX373" s="90"/>
      <c r="BY373" s="90"/>
      <c r="BZ373" s="90"/>
    </row>
    <row r="374" ht="15.75" customHeight="1"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T374" s="90"/>
      <c r="AU374" s="90"/>
      <c r="AV374" s="90"/>
      <c r="AW374" s="90"/>
      <c r="AX374" s="90"/>
      <c r="AY374" s="90"/>
      <c r="BC374" s="90"/>
      <c r="BD374" s="90"/>
      <c r="BE374" s="90"/>
      <c r="BF374" s="90"/>
      <c r="BG374" s="90"/>
      <c r="BH374" s="90"/>
      <c r="BL374" s="90"/>
      <c r="BM374" s="90"/>
      <c r="BN374" s="90"/>
      <c r="BO374" s="90"/>
      <c r="BP374" s="90"/>
      <c r="BQ374" s="90"/>
      <c r="BU374" s="90"/>
      <c r="BV374" s="90"/>
      <c r="BW374" s="90"/>
      <c r="BX374" s="90"/>
      <c r="BY374" s="90"/>
      <c r="BZ374" s="90"/>
    </row>
    <row r="375" ht="15.75" customHeight="1"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T375" s="90"/>
      <c r="AU375" s="90"/>
      <c r="AV375" s="90"/>
      <c r="AW375" s="90"/>
      <c r="AX375" s="90"/>
      <c r="AY375" s="90"/>
      <c r="BC375" s="90"/>
      <c r="BD375" s="90"/>
      <c r="BE375" s="90"/>
      <c r="BF375" s="90"/>
      <c r="BG375" s="90"/>
      <c r="BH375" s="90"/>
      <c r="BL375" s="90"/>
      <c r="BM375" s="90"/>
      <c r="BN375" s="90"/>
      <c r="BO375" s="90"/>
      <c r="BP375" s="90"/>
      <c r="BQ375" s="90"/>
      <c r="BU375" s="90"/>
      <c r="BV375" s="90"/>
      <c r="BW375" s="90"/>
      <c r="BX375" s="90"/>
      <c r="BY375" s="90"/>
      <c r="BZ375" s="90"/>
    </row>
    <row r="376" ht="15.75" customHeight="1"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T376" s="90"/>
      <c r="AU376" s="90"/>
      <c r="AV376" s="90"/>
      <c r="AW376" s="90"/>
      <c r="AX376" s="90"/>
      <c r="AY376" s="90"/>
      <c r="BC376" s="90"/>
      <c r="BD376" s="90"/>
      <c r="BE376" s="90"/>
      <c r="BF376" s="90"/>
      <c r="BG376" s="90"/>
      <c r="BH376" s="90"/>
      <c r="BL376" s="90"/>
      <c r="BM376" s="90"/>
      <c r="BN376" s="90"/>
      <c r="BO376" s="90"/>
      <c r="BP376" s="90"/>
      <c r="BQ376" s="90"/>
      <c r="BU376" s="90"/>
      <c r="BV376" s="90"/>
      <c r="BW376" s="90"/>
      <c r="BX376" s="90"/>
      <c r="BY376" s="90"/>
      <c r="BZ376" s="90"/>
    </row>
    <row r="377" ht="15.75" customHeight="1"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T377" s="90"/>
      <c r="AU377" s="90"/>
      <c r="AV377" s="90"/>
      <c r="AW377" s="90"/>
      <c r="AX377" s="90"/>
      <c r="AY377" s="90"/>
      <c r="BC377" s="90"/>
      <c r="BD377" s="90"/>
      <c r="BE377" s="90"/>
      <c r="BF377" s="90"/>
      <c r="BG377" s="90"/>
      <c r="BH377" s="90"/>
      <c r="BL377" s="90"/>
      <c r="BM377" s="90"/>
      <c r="BN377" s="90"/>
      <c r="BO377" s="90"/>
      <c r="BP377" s="90"/>
      <c r="BQ377" s="90"/>
      <c r="BU377" s="90"/>
      <c r="BV377" s="90"/>
      <c r="BW377" s="90"/>
      <c r="BX377" s="90"/>
      <c r="BY377" s="90"/>
      <c r="BZ377" s="90"/>
    </row>
    <row r="378" ht="15.75" customHeight="1"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T378" s="90"/>
      <c r="AU378" s="90"/>
      <c r="AV378" s="90"/>
      <c r="AW378" s="90"/>
      <c r="AX378" s="90"/>
      <c r="AY378" s="90"/>
      <c r="BC378" s="90"/>
      <c r="BD378" s="90"/>
      <c r="BE378" s="90"/>
      <c r="BF378" s="90"/>
      <c r="BG378" s="90"/>
      <c r="BH378" s="90"/>
      <c r="BL378" s="90"/>
      <c r="BM378" s="90"/>
      <c r="BN378" s="90"/>
      <c r="BO378" s="90"/>
      <c r="BP378" s="90"/>
      <c r="BQ378" s="90"/>
      <c r="BU378" s="90"/>
      <c r="BV378" s="90"/>
      <c r="BW378" s="90"/>
      <c r="BX378" s="90"/>
      <c r="BY378" s="90"/>
      <c r="BZ378" s="90"/>
    </row>
    <row r="379" ht="15.75" customHeight="1"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T379" s="90"/>
      <c r="AU379" s="90"/>
      <c r="AV379" s="90"/>
      <c r="AW379" s="90"/>
      <c r="AX379" s="90"/>
      <c r="AY379" s="90"/>
      <c r="BC379" s="90"/>
      <c r="BD379" s="90"/>
      <c r="BE379" s="90"/>
      <c r="BF379" s="90"/>
      <c r="BG379" s="90"/>
      <c r="BH379" s="90"/>
      <c r="BL379" s="90"/>
      <c r="BM379" s="90"/>
      <c r="BN379" s="90"/>
      <c r="BO379" s="90"/>
      <c r="BP379" s="90"/>
      <c r="BQ379" s="90"/>
      <c r="BU379" s="90"/>
      <c r="BV379" s="90"/>
      <c r="BW379" s="90"/>
      <c r="BX379" s="90"/>
      <c r="BY379" s="90"/>
      <c r="BZ379" s="90"/>
    </row>
    <row r="380" ht="15.75" customHeight="1"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T380" s="90"/>
      <c r="AU380" s="90"/>
      <c r="AV380" s="90"/>
      <c r="AW380" s="90"/>
      <c r="AX380" s="90"/>
      <c r="AY380" s="90"/>
      <c r="BC380" s="90"/>
      <c r="BD380" s="90"/>
      <c r="BE380" s="90"/>
      <c r="BF380" s="90"/>
      <c r="BG380" s="90"/>
      <c r="BH380" s="90"/>
      <c r="BL380" s="90"/>
      <c r="BM380" s="90"/>
      <c r="BN380" s="90"/>
      <c r="BO380" s="90"/>
      <c r="BP380" s="90"/>
      <c r="BQ380" s="90"/>
      <c r="BU380" s="90"/>
      <c r="BV380" s="90"/>
      <c r="BW380" s="90"/>
      <c r="BX380" s="90"/>
      <c r="BY380" s="90"/>
      <c r="BZ380" s="90"/>
    </row>
    <row r="381" ht="15.75" customHeight="1"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T381" s="90"/>
      <c r="AU381" s="90"/>
      <c r="AV381" s="90"/>
      <c r="AW381" s="90"/>
      <c r="AX381" s="90"/>
      <c r="AY381" s="90"/>
      <c r="BC381" s="90"/>
      <c r="BD381" s="90"/>
      <c r="BE381" s="90"/>
      <c r="BF381" s="90"/>
      <c r="BG381" s="90"/>
      <c r="BH381" s="90"/>
      <c r="BL381" s="90"/>
      <c r="BM381" s="90"/>
      <c r="BN381" s="90"/>
      <c r="BO381" s="90"/>
      <c r="BP381" s="90"/>
      <c r="BQ381" s="90"/>
      <c r="BU381" s="90"/>
      <c r="BV381" s="90"/>
      <c r="BW381" s="90"/>
      <c r="BX381" s="90"/>
      <c r="BY381" s="90"/>
      <c r="BZ381" s="90"/>
    </row>
    <row r="382" ht="15.75" customHeight="1"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T382" s="90"/>
      <c r="AU382" s="90"/>
      <c r="AV382" s="90"/>
      <c r="AW382" s="90"/>
      <c r="AX382" s="90"/>
      <c r="AY382" s="90"/>
      <c r="BC382" s="90"/>
      <c r="BD382" s="90"/>
      <c r="BE382" s="90"/>
      <c r="BF382" s="90"/>
      <c r="BG382" s="90"/>
      <c r="BH382" s="90"/>
      <c r="BL382" s="90"/>
      <c r="BM382" s="90"/>
      <c r="BN382" s="90"/>
      <c r="BO382" s="90"/>
      <c r="BP382" s="90"/>
      <c r="BQ382" s="90"/>
      <c r="BU382" s="90"/>
      <c r="BV382" s="90"/>
      <c r="BW382" s="90"/>
      <c r="BX382" s="90"/>
      <c r="BY382" s="90"/>
      <c r="BZ382" s="90"/>
    </row>
    <row r="383" ht="15.75" customHeight="1"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T383" s="90"/>
      <c r="AU383" s="90"/>
      <c r="AV383" s="90"/>
      <c r="AW383" s="90"/>
      <c r="AX383" s="90"/>
      <c r="AY383" s="90"/>
      <c r="BC383" s="90"/>
      <c r="BD383" s="90"/>
      <c r="BE383" s="90"/>
      <c r="BF383" s="90"/>
      <c r="BG383" s="90"/>
      <c r="BH383" s="90"/>
      <c r="BL383" s="90"/>
      <c r="BM383" s="90"/>
      <c r="BN383" s="90"/>
      <c r="BO383" s="90"/>
      <c r="BP383" s="90"/>
      <c r="BQ383" s="90"/>
      <c r="BU383" s="90"/>
      <c r="BV383" s="90"/>
      <c r="BW383" s="90"/>
      <c r="BX383" s="90"/>
      <c r="BY383" s="90"/>
      <c r="BZ383" s="90"/>
    </row>
    <row r="384" ht="15.75" customHeight="1"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T384" s="90"/>
      <c r="AU384" s="90"/>
      <c r="AV384" s="90"/>
      <c r="AW384" s="90"/>
      <c r="AX384" s="90"/>
      <c r="AY384" s="90"/>
      <c r="BC384" s="90"/>
      <c r="BD384" s="90"/>
      <c r="BE384" s="90"/>
      <c r="BF384" s="90"/>
      <c r="BG384" s="90"/>
      <c r="BH384" s="90"/>
      <c r="BL384" s="90"/>
      <c r="BM384" s="90"/>
      <c r="BN384" s="90"/>
      <c r="BO384" s="90"/>
      <c r="BP384" s="90"/>
      <c r="BQ384" s="90"/>
      <c r="BU384" s="90"/>
      <c r="BV384" s="90"/>
      <c r="BW384" s="90"/>
      <c r="BX384" s="90"/>
      <c r="BY384" s="90"/>
      <c r="BZ384" s="90"/>
    </row>
    <row r="385" ht="15.75" customHeight="1"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T385" s="90"/>
      <c r="AU385" s="90"/>
      <c r="AV385" s="90"/>
      <c r="AW385" s="90"/>
      <c r="AX385" s="90"/>
      <c r="AY385" s="90"/>
      <c r="BC385" s="90"/>
      <c r="BD385" s="90"/>
      <c r="BE385" s="90"/>
      <c r="BF385" s="90"/>
      <c r="BG385" s="90"/>
      <c r="BH385" s="90"/>
      <c r="BL385" s="90"/>
      <c r="BM385" s="90"/>
      <c r="BN385" s="90"/>
      <c r="BO385" s="90"/>
      <c r="BP385" s="90"/>
      <c r="BQ385" s="90"/>
      <c r="BU385" s="90"/>
      <c r="BV385" s="90"/>
      <c r="BW385" s="90"/>
      <c r="BX385" s="90"/>
      <c r="BY385" s="90"/>
      <c r="BZ385" s="90"/>
    </row>
    <row r="386" ht="15.75" customHeight="1"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T386" s="90"/>
      <c r="AU386" s="90"/>
      <c r="AV386" s="90"/>
      <c r="AW386" s="90"/>
      <c r="AX386" s="90"/>
      <c r="AY386" s="90"/>
      <c r="BC386" s="90"/>
      <c r="BD386" s="90"/>
      <c r="BE386" s="90"/>
      <c r="BF386" s="90"/>
      <c r="BG386" s="90"/>
      <c r="BH386" s="90"/>
      <c r="BL386" s="90"/>
      <c r="BM386" s="90"/>
      <c r="BN386" s="90"/>
      <c r="BO386" s="90"/>
      <c r="BP386" s="90"/>
      <c r="BQ386" s="90"/>
      <c r="BU386" s="90"/>
      <c r="BV386" s="90"/>
      <c r="BW386" s="90"/>
      <c r="BX386" s="90"/>
      <c r="BY386" s="90"/>
      <c r="BZ386" s="90"/>
    </row>
    <row r="387" ht="15.75" customHeight="1"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T387" s="90"/>
      <c r="AU387" s="90"/>
      <c r="AV387" s="90"/>
      <c r="AW387" s="90"/>
      <c r="AX387" s="90"/>
      <c r="AY387" s="90"/>
      <c r="BC387" s="90"/>
      <c r="BD387" s="90"/>
      <c r="BE387" s="90"/>
      <c r="BF387" s="90"/>
      <c r="BG387" s="90"/>
      <c r="BH387" s="90"/>
      <c r="BL387" s="90"/>
      <c r="BM387" s="90"/>
      <c r="BN387" s="90"/>
      <c r="BO387" s="90"/>
      <c r="BP387" s="90"/>
      <c r="BQ387" s="90"/>
      <c r="BU387" s="90"/>
      <c r="BV387" s="90"/>
      <c r="BW387" s="90"/>
      <c r="BX387" s="90"/>
      <c r="BY387" s="90"/>
      <c r="BZ387" s="90"/>
    </row>
    <row r="388" ht="15.75" customHeight="1"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T388" s="90"/>
      <c r="AU388" s="90"/>
      <c r="AV388" s="90"/>
      <c r="AW388" s="90"/>
      <c r="AX388" s="90"/>
      <c r="AY388" s="90"/>
      <c r="BC388" s="90"/>
      <c r="BD388" s="90"/>
      <c r="BE388" s="90"/>
      <c r="BF388" s="90"/>
      <c r="BG388" s="90"/>
      <c r="BH388" s="90"/>
      <c r="BL388" s="90"/>
      <c r="BM388" s="90"/>
      <c r="BN388" s="90"/>
      <c r="BO388" s="90"/>
      <c r="BP388" s="90"/>
      <c r="BQ388" s="90"/>
      <c r="BU388" s="90"/>
      <c r="BV388" s="90"/>
      <c r="BW388" s="90"/>
      <c r="BX388" s="90"/>
      <c r="BY388" s="90"/>
      <c r="BZ388" s="90"/>
    </row>
    <row r="389" ht="15.75" customHeight="1"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T389" s="90"/>
      <c r="AU389" s="90"/>
      <c r="AV389" s="90"/>
      <c r="AW389" s="90"/>
      <c r="AX389" s="90"/>
      <c r="AY389" s="90"/>
      <c r="BC389" s="90"/>
      <c r="BD389" s="90"/>
      <c r="BE389" s="90"/>
      <c r="BF389" s="90"/>
      <c r="BG389" s="90"/>
      <c r="BH389" s="90"/>
      <c r="BL389" s="90"/>
      <c r="BM389" s="90"/>
      <c r="BN389" s="90"/>
      <c r="BO389" s="90"/>
      <c r="BP389" s="90"/>
      <c r="BQ389" s="90"/>
      <c r="BU389" s="90"/>
      <c r="BV389" s="90"/>
      <c r="BW389" s="90"/>
      <c r="BX389" s="90"/>
      <c r="BY389" s="90"/>
      <c r="BZ389" s="90"/>
    </row>
    <row r="390" ht="15.75" customHeight="1"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T390" s="90"/>
      <c r="AU390" s="90"/>
      <c r="AV390" s="90"/>
      <c r="AW390" s="90"/>
      <c r="AX390" s="90"/>
      <c r="AY390" s="90"/>
      <c r="BC390" s="90"/>
      <c r="BD390" s="90"/>
      <c r="BE390" s="90"/>
      <c r="BF390" s="90"/>
      <c r="BG390" s="90"/>
      <c r="BH390" s="90"/>
      <c r="BL390" s="90"/>
      <c r="BM390" s="90"/>
      <c r="BN390" s="90"/>
      <c r="BO390" s="90"/>
      <c r="BP390" s="90"/>
      <c r="BQ390" s="90"/>
      <c r="BU390" s="90"/>
      <c r="BV390" s="90"/>
      <c r="BW390" s="90"/>
      <c r="BX390" s="90"/>
      <c r="BY390" s="90"/>
      <c r="BZ390" s="90"/>
    </row>
    <row r="391" ht="15.75" customHeight="1"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T391" s="90"/>
      <c r="AU391" s="90"/>
      <c r="AV391" s="90"/>
      <c r="AW391" s="90"/>
      <c r="AX391" s="90"/>
      <c r="AY391" s="90"/>
      <c r="BC391" s="90"/>
      <c r="BD391" s="90"/>
      <c r="BE391" s="90"/>
      <c r="BF391" s="90"/>
      <c r="BG391" s="90"/>
      <c r="BH391" s="90"/>
      <c r="BL391" s="90"/>
      <c r="BM391" s="90"/>
      <c r="BN391" s="90"/>
      <c r="BO391" s="90"/>
      <c r="BP391" s="90"/>
      <c r="BQ391" s="90"/>
      <c r="BU391" s="90"/>
      <c r="BV391" s="90"/>
      <c r="BW391" s="90"/>
      <c r="BX391" s="90"/>
      <c r="BY391" s="90"/>
      <c r="BZ391" s="90"/>
    </row>
    <row r="392" ht="15.75" customHeight="1"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T392" s="90"/>
      <c r="AU392" s="90"/>
      <c r="AV392" s="90"/>
      <c r="AW392" s="90"/>
      <c r="AX392" s="90"/>
      <c r="AY392" s="90"/>
      <c r="BC392" s="90"/>
      <c r="BD392" s="90"/>
      <c r="BE392" s="90"/>
      <c r="BF392" s="90"/>
      <c r="BG392" s="90"/>
      <c r="BH392" s="90"/>
      <c r="BL392" s="90"/>
      <c r="BM392" s="90"/>
      <c r="BN392" s="90"/>
      <c r="BO392" s="90"/>
      <c r="BP392" s="90"/>
      <c r="BQ392" s="90"/>
      <c r="BU392" s="90"/>
      <c r="BV392" s="90"/>
      <c r="BW392" s="90"/>
      <c r="BX392" s="90"/>
      <c r="BY392" s="90"/>
      <c r="BZ392" s="90"/>
    </row>
    <row r="393" ht="15.75" customHeight="1"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T393" s="90"/>
      <c r="AU393" s="90"/>
      <c r="AV393" s="90"/>
      <c r="AW393" s="90"/>
      <c r="AX393" s="90"/>
      <c r="AY393" s="90"/>
      <c r="BC393" s="90"/>
      <c r="BD393" s="90"/>
      <c r="BE393" s="90"/>
      <c r="BF393" s="90"/>
      <c r="BG393" s="90"/>
      <c r="BH393" s="90"/>
      <c r="BL393" s="90"/>
      <c r="BM393" s="90"/>
      <c r="BN393" s="90"/>
      <c r="BO393" s="90"/>
      <c r="BP393" s="90"/>
      <c r="BQ393" s="90"/>
      <c r="BU393" s="90"/>
      <c r="BV393" s="90"/>
      <c r="BW393" s="90"/>
      <c r="BX393" s="90"/>
      <c r="BY393" s="90"/>
      <c r="BZ393" s="90"/>
    </row>
    <row r="394" ht="15.75" customHeight="1"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T394" s="90"/>
      <c r="AU394" s="90"/>
      <c r="AV394" s="90"/>
      <c r="AW394" s="90"/>
      <c r="AX394" s="90"/>
      <c r="AY394" s="90"/>
      <c r="BC394" s="90"/>
      <c r="BD394" s="90"/>
      <c r="BE394" s="90"/>
      <c r="BF394" s="90"/>
      <c r="BG394" s="90"/>
      <c r="BH394" s="90"/>
      <c r="BL394" s="90"/>
      <c r="BM394" s="90"/>
      <c r="BN394" s="90"/>
      <c r="BO394" s="90"/>
      <c r="BP394" s="90"/>
      <c r="BQ394" s="90"/>
      <c r="BU394" s="90"/>
      <c r="BV394" s="90"/>
      <c r="BW394" s="90"/>
      <c r="BX394" s="90"/>
      <c r="BY394" s="90"/>
      <c r="BZ394" s="90"/>
    </row>
    <row r="395" ht="15.75" customHeight="1"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T395" s="90"/>
      <c r="AU395" s="90"/>
      <c r="AV395" s="90"/>
      <c r="AW395" s="90"/>
      <c r="AX395" s="90"/>
      <c r="AY395" s="90"/>
      <c r="BC395" s="90"/>
      <c r="BD395" s="90"/>
      <c r="BE395" s="90"/>
      <c r="BF395" s="90"/>
      <c r="BG395" s="90"/>
      <c r="BH395" s="90"/>
      <c r="BL395" s="90"/>
      <c r="BM395" s="90"/>
      <c r="BN395" s="90"/>
      <c r="BO395" s="90"/>
      <c r="BP395" s="90"/>
      <c r="BQ395" s="90"/>
      <c r="BU395" s="90"/>
      <c r="BV395" s="90"/>
      <c r="BW395" s="90"/>
      <c r="BX395" s="90"/>
      <c r="BY395" s="90"/>
      <c r="BZ395" s="90"/>
    </row>
    <row r="396" ht="15.75" customHeight="1"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T396" s="90"/>
      <c r="AU396" s="90"/>
      <c r="AV396" s="90"/>
      <c r="AW396" s="90"/>
      <c r="AX396" s="90"/>
      <c r="AY396" s="90"/>
      <c r="BC396" s="90"/>
      <c r="BD396" s="90"/>
      <c r="BE396" s="90"/>
      <c r="BF396" s="90"/>
      <c r="BG396" s="90"/>
      <c r="BH396" s="90"/>
      <c r="BL396" s="90"/>
      <c r="BM396" s="90"/>
      <c r="BN396" s="90"/>
      <c r="BO396" s="90"/>
      <c r="BP396" s="90"/>
      <c r="BQ396" s="90"/>
      <c r="BU396" s="90"/>
      <c r="BV396" s="90"/>
      <c r="BW396" s="90"/>
      <c r="BX396" s="90"/>
      <c r="BY396" s="90"/>
      <c r="BZ396" s="90"/>
    </row>
    <row r="397" ht="15.75" customHeight="1"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T397" s="90"/>
      <c r="AU397" s="90"/>
      <c r="AV397" s="90"/>
      <c r="AW397" s="90"/>
      <c r="AX397" s="90"/>
      <c r="AY397" s="90"/>
      <c r="BC397" s="90"/>
      <c r="BD397" s="90"/>
      <c r="BE397" s="90"/>
      <c r="BF397" s="90"/>
      <c r="BG397" s="90"/>
      <c r="BH397" s="90"/>
      <c r="BL397" s="90"/>
      <c r="BM397" s="90"/>
      <c r="BN397" s="90"/>
      <c r="BO397" s="90"/>
      <c r="BP397" s="90"/>
      <c r="BQ397" s="90"/>
      <c r="BU397" s="90"/>
      <c r="BV397" s="90"/>
      <c r="BW397" s="90"/>
      <c r="BX397" s="90"/>
      <c r="BY397" s="90"/>
      <c r="BZ397" s="90"/>
    </row>
    <row r="398" ht="15.75" customHeight="1"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T398" s="90"/>
      <c r="AU398" s="90"/>
      <c r="AV398" s="90"/>
      <c r="AW398" s="90"/>
      <c r="AX398" s="90"/>
      <c r="AY398" s="90"/>
      <c r="BC398" s="90"/>
      <c r="BD398" s="90"/>
      <c r="BE398" s="90"/>
      <c r="BF398" s="90"/>
      <c r="BG398" s="90"/>
      <c r="BH398" s="90"/>
      <c r="BL398" s="90"/>
      <c r="BM398" s="90"/>
      <c r="BN398" s="90"/>
      <c r="BO398" s="90"/>
      <c r="BP398" s="90"/>
      <c r="BQ398" s="90"/>
      <c r="BU398" s="90"/>
      <c r="BV398" s="90"/>
      <c r="BW398" s="90"/>
      <c r="BX398" s="90"/>
      <c r="BY398" s="90"/>
      <c r="BZ398" s="90"/>
    </row>
    <row r="399" ht="15.75" customHeight="1"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T399" s="90"/>
      <c r="AU399" s="90"/>
      <c r="AV399" s="90"/>
      <c r="AW399" s="90"/>
      <c r="AX399" s="90"/>
      <c r="AY399" s="90"/>
      <c r="BC399" s="90"/>
      <c r="BD399" s="90"/>
      <c r="BE399" s="90"/>
      <c r="BF399" s="90"/>
      <c r="BG399" s="90"/>
      <c r="BH399" s="90"/>
      <c r="BL399" s="90"/>
      <c r="BM399" s="90"/>
      <c r="BN399" s="90"/>
      <c r="BO399" s="90"/>
      <c r="BP399" s="90"/>
      <c r="BQ399" s="90"/>
      <c r="BU399" s="90"/>
      <c r="BV399" s="90"/>
      <c r="BW399" s="90"/>
      <c r="BX399" s="90"/>
      <c r="BY399" s="90"/>
      <c r="BZ399" s="90"/>
    </row>
    <row r="400" ht="15.75" customHeight="1"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T400" s="90"/>
      <c r="AU400" s="90"/>
      <c r="AV400" s="90"/>
      <c r="AW400" s="90"/>
      <c r="AX400" s="90"/>
      <c r="AY400" s="90"/>
      <c r="BC400" s="90"/>
      <c r="BD400" s="90"/>
      <c r="BE400" s="90"/>
      <c r="BF400" s="90"/>
      <c r="BG400" s="90"/>
      <c r="BH400" s="90"/>
      <c r="BL400" s="90"/>
      <c r="BM400" s="90"/>
      <c r="BN400" s="90"/>
      <c r="BO400" s="90"/>
      <c r="BP400" s="90"/>
      <c r="BQ400" s="90"/>
      <c r="BU400" s="90"/>
      <c r="BV400" s="90"/>
      <c r="BW400" s="90"/>
      <c r="BX400" s="90"/>
      <c r="BY400" s="90"/>
      <c r="BZ400" s="90"/>
    </row>
    <row r="401" ht="15.75" customHeight="1"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T401" s="90"/>
      <c r="AU401" s="90"/>
      <c r="AV401" s="90"/>
      <c r="AW401" s="90"/>
      <c r="AX401" s="90"/>
      <c r="AY401" s="90"/>
      <c r="BC401" s="90"/>
      <c r="BD401" s="90"/>
      <c r="BE401" s="90"/>
      <c r="BF401" s="90"/>
      <c r="BG401" s="90"/>
      <c r="BH401" s="90"/>
      <c r="BL401" s="90"/>
      <c r="BM401" s="90"/>
      <c r="BN401" s="90"/>
      <c r="BO401" s="90"/>
      <c r="BP401" s="90"/>
      <c r="BQ401" s="90"/>
      <c r="BU401" s="90"/>
      <c r="BV401" s="90"/>
      <c r="BW401" s="90"/>
      <c r="BX401" s="90"/>
      <c r="BY401" s="90"/>
      <c r="BZ401" s="90"/>
    </row>
    <row r="402" ht="15.75" customHeight="1"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T402" s="90"/>
      <c r="AU402" s="90"/>
      <c r="AV402" s="90"/>
      <c r="AW402" s="90"/>
      <c r="AX402" s="90"/>
      <c r="AY402" s="90"/>
      <c r="BC402" s="90"/>
      <c r="BD402" s="90"/>
      <c r="BE402" s="90"/>
      <c r="BF402" s="90"/>
      <c r="BG402" s="90"/>
      <c r="BH402" s="90"/>
      <c r="BL402" s="90"/>
      <c r="BM402" s="90"/>
      <c r="BN402" s="90"/>
      <c r="BO402" s="90"/>
      <c r="BP402" s="90"/>
      <c r="BQ402" s="90"/>
      <c r="BU402" s="90"/>
      <c r="BV402" s="90"/>
      <c r="BW402" s="90"/>
      <c r="BX402" s="90"/>
      <c r="BY402" s="90"/>
      <c r="BZ402" s="90"/>
    </row>
    <row r="403" ht="15.75" customHeight="1"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T403" s="90"/>
      <c r="AU403" s="90"/>
      <c r="AV403" s="90"/>
      <c r="AW403" s="90"/>
      <c r="AX403" s="90"/>
      <c r="AY403" s="90"/>
      <c r="BC403" s="90"/>
      <c r="BD403" s="90"/>
      <c r="BE403" s="90"/>
      <c r="BF403" s="90"/>
      <c r="BG403" s="90"/>
      <c r="BH403" s="90"/>
      <c r="BL403" s="90"/>
      <c r="BM403" s="90"/>
      <c r="BN403" s="90"/>
      <c r="BO403" s="90"/>
      <c r="BP403" s="90"/>
      <c r="BQ403" s="90"/>
      <c r="BU403" s="90"/>
      <c r="BV403" s="90"/>
      <c r="BW403" s="90"/>
      <c r="BX403" s="90"/>
      <c r="BY403" s="90"/>
      <c r="BZ403" s="90"/>
    </row>
    <row r="404" ht="15.75" customHeight="1"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T404" s="90"/>
      <c r="AU404" s="90"/>
      <c r="AV404" s="90"/>
      <c r="AW404" s="90"/>
      <c r="AX404" s="90"/>
      <c r="AY404" s="90"/>
      <c r="BC404" s="90"/>
      <c r="BD404" s="90"/>
      <c r="BE404" s="90"/>
      <c r="BF404" s="90"/>
      <c r="BG404" s="90"/>
      <c r="BH404" s="90"/>
      <c r="BL404" s="90"/>
      <c r="BM404" s="90"/>
      <c r="BN404" s="90"/>
      <c r="BO404" s="90"/>
      <c r="BP404" s="90"/>
      <c r="BQ404" s="90"/>
      <c r="BU404" s="90"/>
      <c r="BV404" s="90"/>
      <c r="BW404" s="90"/>
      <c r="BX404" s="90"/>
      <c r="BY404" s="90"/>
      <c r="BZ404" s="90"/>
    </row>
    <row r="405" ht="15.75" customHeight="1"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T405" s="90"/>
      <c r="AU405" s="90"/>
      <c r="AV405" s="90"/>
      <c r="AW405" s="90"/>
      <c r="AX405" s="90"/>
      <c r="AY405" s="90"/>
      <c r="BC405" s="90"/>
      <c r="BD405" s="90"/>
      <c r="BE405" s="90"/>
      <c r="BF405" s="90"/>
      <c r="BG405" s="90"/>
      <c r="BH405" s="90"/>
      <c r="BL405" s="90"/>
      <c r="BM405" s="90"/>
      <c r="BN405" s="90"/>
      <c r="BO405" s="90"/>
      <c r="BP405" s="90"/>
      <c r="BQ405" s="90"/>
      <c r="BU405" s="90"/>
      <c r="BV405" s="90"/>
      <c r="BW405" s="90"/>
      <c r="BX405" s="90"/>
      <c r="BY405" s="90"/>
      <c r="BZ405" s="90"/>
    </row>
    <row r="406" ht="15.75" customHeight="1"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T406" s="90"/>
      <c r="AU406" s="90"/>
      <c r="AV406" s="90"/>
      <c r="AW406" s="90"/>
      <c r="AX406" s="90"/>
      <c r="AY406" s="90"/>
      <c r="BC406" s="90"/>
      <c r="BD406" s="90"/>
      <c r="BE406" s="90"/>
      <c r="BF406" s="90"/>
      <c r="BG406" s="90"/>
      <c r="BH406" s="90"/>
      <c r="BL406" s="90"/>
      <c r="BM406" s="90"/>
      <c r="BN406" s="90"/>
      <c r="BO406" s="90"/>
      <c r="BP406" s="90"/>
      <c r="BQ406" s="90"/>
      <c r="BU406" s="90"/>
      <c r="BV406" s="90"/>
      <c r="BW406" s="90"/>
      <c r="BX406" s="90"/>
      <c r="BY406" s="90"/>
      <c r="BZ406" s="90"/>
    </row>
    <row r="407" ht="15.75" customHeight="1"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T407" s="90"/>
      <c r="AU407" s="90"/>
      <c r="AV407" s="90"/>
      <c r="AW407" s="90"/>
      <c r="AX407" s="90"/>
      <c r="AY407" s="90"/>
      <c r="BC407" s="90"/>
      <c r="BD407" s="90"/>
      <c r="BE407" s="90"/>
      <c r="BF407" s="90"/>
      <c r="BG407" s="90"/>
      <c r="BH407" s="90"/>
      <c r="BL407" s="90"/>
      <c r="BM407" s="90"/>
      <c r="BN407" s="90"/>
      <c r="BO407" s="90"/>
      <c r="BP407" s="90"/>
      <c r="BQ407" s="90"/>
      <c r="BU407" s="90"/>
      <c r="BV407" s="90"/>
      <c r="BW407" s="90"/>
      <c r="BX407" s="90"/>
      <c r="BY407" s="90"/>
      <c r="BZ407" s="90"/>
    </row>
    <row r="408" ht="15.75" customHeight="1"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T408" s="90"/>
      <c r="AU408" s="90"/>
      <c r="AV408" s="90"/>
      <c r="AW408" s="90"/>
      <c r="AX408" s="90"/>
      <c r="AY408" s="90"/>
      <c r="BC408" s="90"/>
      <c r="BD408" s="90"/>
      <c r="BE408" s="90"/>
      <c r="BF408" s="90"/>
      <c r="BG408" s="90"/>
      <c r="BH408" s="90"/>
      <c r="BL408" s="90"/>
      <c r="BM408" s="90"/>
      <c r="BN408" s="90"/>
      <c r="BO408" s="90"/>
      <c r="BP408" s="90"/>
      <c r="BQ408" s="90"/>
      <c r="BU408" s="90"/>
      <c r="BV408" s="90"/>
      <c r="BW408" s="90"/>
      <c r="BX408" s="90"/>
      <c r="BY408" s="90"/>
      <c r="BZ408" s="90"/>
    </row>
    <row r="409" ht="15.75" customHeight="1"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T409" s="90"/>
      <c r="AU409" s="90"/>
      <c r="AV409" s="90"/>
      <c r="AW409" s="90"/>
      <c r="AX409" s="90"/>
      <c r="AY409" s="90"/>
      <c r="BC409" s="90"/>
      <c r="BD409" s="90"/>
      <c r="BE409" s="90"/>
      <c r="BF409" s="90"/>
      <c r="BG409" s="90"/>
      <c r="BH409" s="90"/>
      <c r="BL409" s="90"/>
      <c r="BM409" s="90"/>
      <c r="BN409" s="90"/>
      <c r="BO409" s="90"/>
      <c r="BP409" s="90"/>
      <c r="BQ409" s="90"/>
      <c r="BU409" s="90"/>
      <c r="BV409" s="90"/>
      <c r="BW409" s="90"/>
      <c r="BX409" s="90"/>
      <c r="BY409" s="90"/>
      <c r="BZ409" s="90"/>
    </row>
    <row r="410" ht="15.75" customHeight="1"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T410" s="90"/>
      <c r="AU410" s="90"/>
      <c r="AV410" s="90"/>
      <c r="AW410" s="90"/>
      <c r="AX410" s="90"/>
      <c r="AY410" s="90"/>
      <c r="BC410" s="90"/>
      <c r="BD410" s="90"/>
      <c r="BE410" s="90"/>
      <c r="BF410" s="90"/>
      <c r="BG410" s="90"/>
      <c r="BH410" s="90"/>
      <c r="BL410" s="90"/>
      <c r="BM410" s="90"/>
      <c r="BN410" s="90"/>
      <c r="BO410" s="90"/>
      <c r="BP410" s="90"/>
      <c r="BQ410" s="90"/>
      <c r="BU410" s="90"/>
      <c r="BV410" s="90"/>
      <c r="BW410" s="90"/>
      <c r="BX410" s="90"/>
      <c r="BY410" s="90"/>
      <c r="BZ410" s="90"/>
    </row>
    <row r="411" ht="15.75" customHeight="1"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T411" s="90"/>
      <c r="AU411" s="90"/>
      <c r="AV411" s="90"/>
      <c r="AW411" s="90"/>
      <c r="AX411" s="90"/>
      <c r="AY411" s="90"/>
      <c r="BC411" s="90"/>
      <c r="BD411" s="90"/>
      <c r="BE411" s="90"/>
      <c r="BF411" s="90"/>
      <c r="BG411" s="90"/>
      <c r="BH411" s="90"/>
      <c r="BL411" s="90"/>
      <c r="BM411" s="90"/>
      <c r="BN411" s="90"/>
      <c r="BO411" s="90"/>
      <c r="BP411" s="90"/>
      <c r="BQ411" s="90"/>
      <c r="BU411" s="90"/>
      <c r="BV411" s="90"/>
      <c r="BW411" s="90"/>
      <c r="BX411" s="90"/>
      <c r="BY411" s="90"/>
      <c r="BZ411" s="90"/>
    </row>
    <row r="412" ht="15.75" customHeight="1"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T412" s="90"/>
      <c r="AU412" s="90"/>
      <c r="AV412" s="90"/>
      <c r="AW412" s="90"/>
      <c r="AX412" s="90"/>
      <c r="AY412" s="90"/>
      <c r="BC412" s="90"/>
      <c r="BD412" s="90"/>
      <c r="BE412" s="90"/>
      <c r="BF412" s="90"/>
      <c r="BG412" s="90"/>
      <c r="BH412" s="90"/>
      <c r="BL412" s="90"/>
      <c r="BM412" s="90"/>
      <c r="BN412" s="90"/>
      <c r="BO412" s="90"/>
      <c r="BP412" s="90"/>
      <c r="BQ412" s="90"/>
      <c r="BU412" s="90"/>
      <c r="BV412" s="90"/>
      <c r="BW412" s="90"/>
      <c r="BX412" s="90"/>
      <c r="BY412" s="90"/>
      <c r="BZ412" s="90"/>
    </row>
    <row r="413" ht="15.75" customHeight="1"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T413" s="90"/>
      <c r="AU413" s="90"/>
      <c r="AV413" s="90"/>
      <c r="AW413" s="90"/>
      <c r="AX413" s="90"/>
      <c r="AY413" s="90"/>
      <c r="BC413" s="90"/>
      <c r="BD413" s="90"/>
      <c r="BE413" s="90"/>
      <c r="BF413" s="90"/>
      <c r="BG413" s="90"/>
      <c r="BH413" s="90"/>
      <c r="BL413" s="90"/>
      <c r="BM413" s="90"/>
      <c r="BN413" s="90"/>
      <c r="BO413" s="90"/>
      <c r="BP413" s="90"/>
      <c r="BQ413" s="90"/>
      <c r="BU413" s="90"/>
      <c r="BV413" s="90"/>
      <c r="BW413" s="90"/>
      <c r="BX413" s="90"/>
      <c r="BY413" s="90"/>
      <c r="BZ413" s="90"/>
    </row>
    <row r="414" ht="15.75" customHeight="1"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T414" s="90"/>
      <c r="AU414" s="90"/>
      <c r="AV414" s="90"/>
      <c r="AW414" s="90"/>
      <c r="AX414" s="90"/>
      <c r="AY414" s="90"/>
      <c r="BC414" s="90"/>
      <c r="BD414" s="90"/>
      <c r="BE414" s="90"/>
      <c r="BF414" s="90"/>
      <c r="BG414" s="90"/>
      <c r="BH414" s="90"/>
      <c r="BL414" s="90"/>
      <c r="BM414" s="90"/>
      <c r="BN414" s="90"/>
      <c r="BO414" s="90"/>
      <c r="BP414" s="90"/>
      <c r="BQ414" s="90"/>
      <c r="BU414" s="90"/>
      <c r="BV414" s="90"/>
      <c r="BW414" s="90"/>
      <c r="BX414" s="90"/>
      <c r="BY414" s="90"/>
      <c r="BZ414" s="90"/>
    </row>
    <row r="415" ht="15.75" customHeight="1"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T415" s="90"/>
      <c r="AU415" s="90"/>
      <c r="AV415" s="90"/>
      <c r="AW415" s="90"/>
      <c r="AX415" s="90"/>
      <c r="AY415" s="90"/>
      <c r="BC415" s="90"/>
      <c r="BD415" s="90"/>
      <c r="BE415" s="90"/>
      <c r="BF415" s="90"/>
      <c r="BG415" s="90"/>
      <c r="BH415" s="90"/>
      <c r="BL415" s="90"/>
      <c r="BM415" s="90"/>
      <c r="BN415" s="90"/>
      <c r="BO415" s="90"/>
      <c r="BP415" s="90"/>
      <c r="BQ415" s="90"/>
      <c r="BU415" s="90"/>
      <c r="BV415" s="90"/>
      <c r="BW415" s="90"/>
      <c r="BX415" s="90"/>
      <c r="BY415" s="90"/>
      <c r="BZ415" s="90"/>
    </row>
    <row r="416" ht="15.75" customHeight="1"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T416" s="90"/>
      <c r="AU416" s="90"/>
      <c r="AV416" s="90"/>
      <c r="AW416" s="90"/>
      <c r="AX416" s="90"/>
      <c r="AY416" s="90"/>
      <c r="BC416" s="90"/>
      <c r="BD416" s="90"/>
      <c r="BE416" s="90"/>
      <c r="BF416" s="90"/>
      <c r="BG416" s="90"/>
      <c r="BH416" s="90"/>
      <c r="BL416" s="90"/>
      <c r="BM416" s="90"/>
      <c r="BN416" s="90"/>
      <c r="BO416" s="90"/>
      <c r="BP416" s="90"/>
      <c r="BQ416" s="90"/>
      <c r="BU416" s="90"/>
      <c r="BV416" s="90"/>
      <c r="BW416" s="90"/>
      <c r="BX416" s="90"/>
      <c r="BY416" s="90"/>
      <c r="BZ416" s="90"/>
    </row>
    <row r="417" ht="15.75" customHeight="1"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T417" s="90"/>
      <c r="AU417" s="90"/>
      <c r="AV417" s="90"/>
      <c r="AW417" s="90"/>
      <c r="AX417" s="90"/>
      <c r="AY417" s="90"/>
      <c r="BC417" s="90"/>
      <c r="BD417" s="90"/>
      <c r="BE417" s="90"/>
      <c r="BF417" s="90"/>
      <c r="BG417" s="90"/>
      <c r="BH417" s="90"/>
      <c r="BL417" s="90"/>
      <c r="BM417" s="90"/>
      <c r="BN417" s="90"/>
      <c r="BO417" s="90"/>
      <c r="BP417" s="90"/>
      <c r="BQ417" s="90"/>
      <c r="BU417" s="90"/>
      <c r="BV417" s="90"/>
      <c r="BW417" s="90"/>
      <c r="BX417" s="90"/>
      <c r="BY417" s="90"/>
      <c r="BZ417" s="90"/>
    </row>
    <row r="418" ht="15.75" customHeight="1"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T418" s="90"/>
      <c r="AU418" s="90"/>
      <c r="AV418" s="90"/>
      <c r="AW418" s="90"/>
      <c r="AX418" s="90"/>
      <c r="AY418" s="90"/>
      <c r="BC418" s="90"/>
      <c r="BD418" s="90"/>
      <c r="BE418" s="90"/>
      <c r="BF418" s="90"/>
      <c r="BG418" s="90"/>
      <c r="BH418" s="90"/>
      <c r="BL418" s="90"/>
      <c r="BM418" s="90"/>
      <c r="BN418" s="90"/>
      <c r="BO418" s="90"/>
      <c r="BP418" s="90"/>
      <c r="BQ418" s="90"/>
      <c r="BU418" s="90"/>
      <c r="BV418" s="90"/>
      <c r="BW418" s="90"/>
      <c r="BX418" s="90"/>
      <c r="BY418" s="90"/>
      <c r="BZ418" s="90"/>
    </row>
    <row r="419" ht="15.75" customHeight="1"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T419" s="90"/>
      <c r="AU419" s="90"/>
      <c r="AV419" s="90"/>
      <c r="AW419" s="90"/>
      <c r="AX419" s="90"/>
      <c r="AY419" s="90"/>
      <c r="BC419" s="90"/>
      <c r="BD419" s="90"/>
      <c r="BE419" s="90"/>
      <c r="BF419" s="90"/>
      <c r="BG419" s="90"/>
      <c r="BH419" s="90"/>
      <c r="BL419" s="90"/>
      <c r="BM419" s="90"/>
      <c r="BN419" s="90"/>
      <c r="BO419" s="90"/>
      <c r="BP419" s="90"/>
      <c r="BQ419" s="90"/>
      <c r="BU419" s="90"/>
      <c r="BV419" s="90"/>
      <c r="BW419" s="90"/>
      <c r="BX419" s="90"/>
      <c r="BY419" s="90"/>
      <c r="BZ419" s="90"/>
    </row>
    <row r="420" ht="15.75" customHeight="1"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T420" s="90"/>
      <c r="AU420" s="90"/>
      <c r="AV420" s="90"/>
      <c r="AW420" s="90"/>
      <c r="AX420" s="90"/>
      <c r="AY420" s="90"/>
      <c r="BC420" s="90"/>
      <c r="BD420" s="90"/>
      <c r="BE420" s="90"/>
      <c r="BF420" s="90"/>
      <c r="BG420" s="90"/>
      <c r="BH420" s="90"/>
      <c r="BL420" s="90"/>
      <c r="BM420" s="90"/>
      <c r="BN420" s="90"/>
      <c r="BO420" s="90"/>
      <c r="BP420" s="90"/>
      <c r="BQ420" s="90"/>
      <c r="BU420" s="90"/>
      <c r="BV420" s="90"/>
      <c r="BW420" s="90"/>
      <c r="BX420" s="90"/>
      <c r="BY420" s="90"/>
      <c r="BZ420" s="90"/>
    </row>
    <row r="421" ht="15.75" customHeight="1"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T421" s="90"/>
      <c r="AU421" s="90"/>
      <c r="AV421" s="90"/>
      <c r="AW421" s="90"/>
      <c r="AX421" s="90"/>
      <c r="AY421" s="90"/>
      <c r="BC421" s="90"/>
      <c r="BD421" s="90"/>
      <c r="BE421" s="90"/>
      <c r="BF421" s="90"/>
      <c r="BG421" s="90"/>
      <c r="BH421" s="90"/>
      <c r="BL421" s="90"/>
      <c r="BM421" s="90"/>
      <c r="BN421" s="90"/>
      <c r="BO421" s="90"/>
      <c r="BP421" s="90"/>
      <c r="BQ421" s="90"/>
      <c r="BU421" s="90"/>
      <c r="BV421" s="90"/>
      <c r="BW421" s="90"/>
      <c r="BX421" s="90"/>
      <c r="BY421" s="90"/>
      <c r="BZ421" s="90"/>
    </row>
    <row r="422" ht="15.75" customHeight="1"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T422" s="90"/>
      <c r="AU422" s="90"/>
      <c r="AV422" s="90"/>
      <c r="AW422" s="90"/>
      <c r="AX422" s="90"/>
      <c r="AY422" s="90"/>
      <c r="BC422" s="90"/>
      <c r="BD422" s="90"/>
      <c r="BE422" s="90"/>
      <c r="BF422" s="90"/>
      <c r="BG422" s="90"/>
      <c r="BH422" s="90"/>
      <c r="BL422" s="90"/>
      <c r="BM422" s="90"/>
      <c r="BN422" s="90"/>
      <c r="BO422" s="90"/>
      <c r="BP422" s="90"/>
      <c r="BQ422" s="90"/>
      <c r="BU422" s="90"/>
      <c r="BV422" s="90"/>
      <c r="BW422" s="90"/>
      <c r="BX422" s="90"/>
      <c r="BY422" s="90"/>
      <c r="BZ422" s="90"/>
    </row>
    <row r="423" ht="15.75" customHeight="1"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T423" s="90"/>
      <c r="AU423" s="90"/>
      <c r="AV423" s="90"/>
      <c r="AW423" s="90"/>
      <c r="AX423" s="90"/>
      <c r="AY423" s="90"/>
      <c r="BC423" s="90"/>
      <c r="BD423" s="90"/>
      <c r="BE423" s="90"/>
      <c r="BF423" s="90"/>
      <c r="BG423" s="90"/>
      <c r="BH423" s="90"/>
      <c r="BL423" s="90"/>
      <c r="BM423" s="90"/>
      <c r="BN423" s="90"/>
      <c r="BO423" s="90"/>
      <c r="BP423" s="90"/>
      <c r="BQ423" s="90"/>
      <c r="BU423" s="90"/>
      <c r="BV423" s="90"/>
      <c r="BW423" s="90"/>
      <c r="BX423" s="90"/>
      <c r="BY423" s="90"/>
      <c r="BZ423" s="90"/>
    </row>
    <row r="424" ht="15.75" customHeight="1"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T424" s="90"/>
      <c r="AU424" s="90"/>
      <c r="AV424" s="90"/>
      <c r="AW424" s="90"/>
      <c r="AX424" s="90"/>
      <c r="AY424" s="90"/>
      <c r="BC424" s="90"/>
      <c r="BD424" s="90"/>
      <c r="BE424" s="90"/>
      <c r="BF424" s="90"/>
      <c r="BG424" s="90"/>
      <c r="BH424" s="90"/>
      <c r="BL424" s="90"/>
      <c r="BM424" s="90"/>
      <c r="BN424" s="90"/>
      <c r="BO424" s="90"/>
      <c r="BP424" s="90"/>
      <c r="BQ424" s="90"/>
      <c r="BU424" s="90"/>
      <c r="BV424" s="90"/>
      <c r="BW424" s="90"/>
      <c r="BX424" s="90"/>
      <c r="BY424" s="90"/>
      <c r="BZ424" s="90"/>
    </row>
    <row r="425" ht="15.75" customHeight="1"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T425" s="90"/>
      <c r="AU425" s="90"/>
      <c r="AV425" s="90"/>
      <c r="AW425" s="90"/>
      <c r="AX425" s="90"/>
      <c r="AY425" s="90"/>
      <c r="BC425" s="90"/>
      <c r="BD425" s="90"/>
      <c r="BE425" s="90"/>
      <c r="BF425" s="90"/>
      <c r="BG425" s="90"/>
      <c r="BH425" s="90"/>
      <c r="BL425" s="90"/>
      <c r="BM425" s="90"/>
      <c r="BN425" s="90"/>
      <c r="BO425" s="90"/>
      <c r="BP425" s="90"/>
      <c r="BQ425" s="90"/>
      <c r="BU425" s="90"/>
      <c r="BV425" s="90"/>
      <c r="BW425" s="90"/>
      <c r="BX425" s="90"/>
      <c r="BY425" s="90"/>
      <c r="BZ425" s="90"/>
    </row>
    <row r="426" ht="15.75" customHeight="1"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T426" s="90"/>
      <c r="AU426" s="90"/>
      <c r="AV426" s="90"/>
      <c r="AW426" s="90"/>
      <c r="AX426" s="90"/>
      <c r="AY426" s="90"/>
      <c r="BC426" s="90"/>
      <c r="BD426" s="90"/>
      <c r="BE426" s="90"/>
      <c r="BF426" s="90"/>
      <c r="BG426" s="90"/>
      <c r="BH426" s="90"/>
      <c r="BL426" s="90"/>
      <c r="BM426" s="90"/>
      <c r="BN426" s="90"/>
      <c r="BO426" s="90"/>
      <c r="BP426" s="90"/>
      <c r="BQ426" s="90"/>
      <c r="BU426" s="90"/>
      <c r="BV426" s="90"/>
      <c r="BW426" s="90"/>
      <c r="BX426" s="90"/>
      <c r="BY426" s="90"/>
      <c r="BZ426" s="90"/>
    </row>
    <row r="427" ht="15.75" customHeight="1"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T427" s="90"/>
      <c r="AU427" s="90"/>
      <c r="AV427" s="90"/>
      <c r="AW427" s="90"/>
      <c r="AX427" s="90"/>
      <c r="AY427" s="90"/>
      <c r="BC427" s="90"/>
      <c r="BD427" s="90"/>
      <c r="BE427" s="90"/>
      <c r="BF427" s="90"/>
      <c r="BG427" s="90"/>
      <c r="BH427" s="90"/>
      <c r="BL427" s="90"/>
      <c r="BM427" s="90"/>
      <c r="BN427" s="90"/>
      <c r="BO427" s="90"/>
      <c r="BP427" s="90"/>
      <c r="BQ427" s="90"/>
      <c r="BU427" s="90"/>
      <c r="BV427" s="90"/>
      <c r="BW427" s="90"/>
      <c r="BX427" s="90"/>
      <c r="BY427" s="90"/>
      <c r="BZ427" s="90"/>
    </row>
    <row r="428" ht="15.75" customHeight="1"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T428" s="90"/>
      <c r="AU428" s="90"/>
      <c r="AV428" s="90"/>
      <c r="AW428" s="90"/>
      <c r="AX428" s="90"/>
      <c r="AY428" s="90"/>
      <c r="BC428" s="90"/>
      <c r="BD428" s="90"/>
      <c r="BE428" s="90"/>
      <c r="BF428" s="90"/>
      <c r="BG428" s="90"/>
      <c r="BH428" s="90"/>
      <c r="BL428" s="90"/>
      <c r="BM428" s="90"/>
      <c r="BN428" s="90"/>
      <c r="BO428" s="90"/>
      <c r="BP428" s="90"/>
      <c r="BQ428" s="90"/>
      <c r="BU428" s="90"/>
      <c r="BV428" s="90"/>
      <c r="BW428" s="90"/>
      <c r="BX428" s="90"/>
      <c r="BY428" s="90"/>
      <c r="BZ428" s="90"/>
    </row>
    <row r="429" ht="15.75" customHeight="1"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T429" s="90"/>
      <c r="AU429" s="90"/>
      <c r="AV429" s="90"/>
      <c r="AW429" s="90"/>
      <c r="AX429" s="90"/>
      <c r="AY429" s="90"/>
      <c r="BC429" s="90"/>
      <c r="BD429" s="90"/>
      <c r="BE429" s="90"/>
      <c r="BF429" s="90"/>
      <c r="BG429" s="90"/>
      <c r="BH429" s="90"/>
      <c r="BL429" s="90"/>
      <c r="BM429" s="90"/>
      <c r="BN429" s="90"/>
      <c r="BO429" s="90"/>
      <c r="BP429" s="90"/>
      <c r="BQ429" s="90"/>
      <c r="BU429" s="90"/>
      <c r="BV429" s="90"/>
      <c r="BW429" s="90"/>
      <c r="BX429" s="90"/>
      <c r="BY429" s="90"/>
      <c r="BZ429" s="90"/>
    </row>
    <row r="430" ht="15.75" customHeight="1"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T430" s="90"/>
      <c r="AU430" s="90"/>
      <c r="AV430" s="90"/>
      <c r="AW430" s="90"/>
      <c r="AX430" s="90"/>
      <c r="AY430" s="90"/>
      <c r="BC430" s="90"/>
      <c r="BD430" s="90"/>
      <c r="BE430" s="90"/>
      <c r="BF430" s="90"/>
      <c r="BG430" s="90"/>
      <c r="BH430" s="90"/>
      <c r="BL430" s="90"/>
      <c r="BM430" s="90"/>
      <c r="BN430" s="90"/>
      <c r="BO430" s="90"/>
      <c r="BP430" s="90"/>
      <c r="BQ430" s="90"/>
      <c r="BU430" s="90"/>
      <c r="BV430" s="90"/>
      <c r="BW430" s="90"/>
      <c r="BX430" s="90"/>
      <c r="BY430" s="90"/>
      <c r="BZ430" s="90"/>
    </row>
    <row r="431" ht="15.75" customHeight="1"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T431" s="90"/>
      <c r="AU431" s="90"/>
      <c r="AV431" s="90"/>
      <c r="AW431" s="90"/>
      <c r="AX431" s="90"/>
      <c r="AY431" s="90"/>
      <c r="BC431" s="90"/>
      <c r="BD431" s="90"/>
      <c r="BE431" s="90"/>
      <c r="BF431" s="90"/>
      <c r="BG431" s="90"/>
      <c r="BH431" s="90"/>
      <c r="BL431" s="90"/>
      <c r="BM431" s="90"/>
      <c r="BN431" s="90"/>
      <c r="BO431" s="90"/>
      <c r="BP431" s="90"/>
      <c r="BQ431" s="90"/>
      <c r="BU431" s="90"/>
      <c r="BV431" s="90"/>
      <c r="BW431" s="90"/>
      <c r="BX431" s="90"/>
      <c r="BY431" s="90"/>
      <c r="BZ431" s="90"/>
    </row>
    <row r="432" ht="15.75" customHeight="1"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T432" s="90"/>
      <c r="AU432" s="90"/>
      <c r="AV432" s="90"/>
      <c r="AW432" s="90"/>
      <c r="AX432" s="90"/>
      <c r="AY432" s="90"/>
      <c r="BC432" s="90"/>
      <c r="BD432" s="90"/>
      <c r="BE432" s="90"/>
      <c r="BF432" s="90"/>
      <c r="BG432" s="90"/>
      <c r="BH432" s="90"/>
      <c r="BL432" s="90"/>
      <c r="BM432" s="90"/>
      <c r="BN432" s="90"/>
      <c r="BO432" s="90"/>
      <c r="BP432" s="90"/>
      <c r="BQ432" s="90"/>
      <c r="BU432" s="90"/>
      <c r="BV432" s="90"/>
      <c r="BW432" s="90"/>
      <c r="BX432" s="90"/>
      <c r="BY432" s="90"/>
      <c r="BZ432" s="90"/>
    </row>
    <row r="433" ht="15.75" customHeight="1"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T433" s="90"/>
      <c r="AU433" s="90"/>
      <c r="AV433" s="90"/>
      <c r="AW433" s="90"/>
      <c r="AX433" s="90"/>
      <c r="AY433" s="90"/>
      <c r="BC433" s="90"/>
      <c r="BD433" s="90"/>
      <c r="BE433" s="90"/>
      <c r="BF433" s="90"/>
      <c r="BG433" s="90"/>
      <c r="BH433" s="90"/>
      <c r="BL433" s="90"/>
      <c r="BM433" s="90"/>
      <c r="BN433" s="90"/>
      <c r="BO433" s="90"/>
      <c r="BP433" s="90"/>
      <c r="BQ433" s="90"/>
      <c r="BU433" s="90"/>
      <c r="BV433" s="90"/>
      <c r="BW433" s="90"/>
      <c r="BX433" s="90"/>
      <c r="BY433" s="90"/>
      <c r="BZ433" s="90"/>
    </row>
    <row r="434" ht="15.75" customHeight="1"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T434" s="90"/>
      <c r="AU434" s="90"/>
      <c r="AV434" s="90"/>
      <c r="AW434" s="90"/>
      <c r="AX434" s="90"/>
      <c r="AY434" s="90"/>
      <c r="BC434" s="90"/>
      <c r="BD434" s="90"/>
      <c r="BE434" s="90"/>
      <c r="BF434" s="90"/>
      <c r="BG434" s="90"/>
      <c r="BH434" s="90"/>
      <c r="BL434" s="90"/>
      <c r="BM434" s="90"/>
      <c r="BN434" s="90"/>
      <c r="BO434" s="90"/>
      <c r="BP434" s="90"/>
      <c r="BQ434" s="90"/>
      <c r="BU434" s="90"/>
      <c r="BV434" s="90"/>
      <c r="BW434" s="90"/>
      <c r="BX434" s="90"/>
      <c r="BY434" s="90"/>
      <c r="BZ434" s="90"/>
    </row>
    <row r="435" ht="15.75" customHeight="1"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T435" s="90"/>
      <c r="AU435" s="90"/>
      <c r="AV435" s="90"/>
      <c r="AW435" s="90"/>
      <c r="AX435" s="90"/>
      <c r="AY435" s="90"/>
      <c r="BC435" s="90"/>
      <c r="BD435" s="90"/>
      <c r="BE435" s="90"/>
      <c r="BF435" s="90"/>
      <c r="BG435" s="90"/>
      <c r="BH435" s="90"/>
      <c r="BL435" s="90"/>
      <c r="BM435" s="90"/>
      <c r="BN435" s="90"/>
      <c r="BO435" s="90"/>
      <c r="BP435" s="90"/>
      <c r="BQ435" s="90"/>
      <c r="BU435" s="90"/>
      <c r="BV435" s="90"/>
      <c r="BW435" s="90"/>
      <c r="BX435" s="90"/>
      <c r="BY435" s="90"/>
      <c r="BZ435" s="90"/>
    </row>
    <row r="436" ht="15.75" customHeight="1"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T436" s="90"/>
      <c r="AU436" s="90"/>
      <c r="AV436" s="90"/>
      <c r="AW436" s="90"/>
      <c r="AX436" s="90"/>
      <c r="AY436" s="90"/>
      <c r="BC436" s="90"/>
      <c r="BD436" s="90"/>
      <c r="BE436" s="90"/>
      <c r="BF436" s="90"/>
      <c r="BG436" s="90"/>
      <c r="BH436" s="90"/>
      <c r="BL436" s="90"/>
      <c r="BM436" s="90"/>
      <c r="BN436" s="90"/>
      <c r="BO436" s="90"/>
      <c r="BP436" s="90"/>
      <c r="BQ436" s="90"/>
      <c r="BU436" s="90"/>
      <c r="BV436" s="90"/>
      <c r="BW436" s="90"/>
      <c r="BX436" s="90"/>
      <c r="BY436" s="90"/>
      <c r="BZ436" s="90"/>
    </row>
    <row r="437" ht="15.75" customHeight="1"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T437" s="90"/>
      <c r="AU437" s="90"/>
      <c r="AV437" s="90"/>
      <c r="AW437" s="90"/>
      <c r="AX437" s="90"/>
      <c r="AY437" s="90"/>
      <c r="BC437" s="90"/>
      <c r="BD437" s="90"/>
      <c r="BE437" s="90"/>
      <c r="BF437" s="90"/>
      <c r="BG437" s="90"/>
      <c r="BH437" s="90"/>
      <c r="BL437" s="90"/>
      <c r="BM437" s="90"/>
      <c r="BN437" s="90"/>
      <c r="BO437" s="90"/>
      <c r="BP437" s="90"/>
      <c r="BQ437" s="90"/>
      <c r="BU437" s="90"/>
      <c r="BV437" s="90"/>
      <c r="BW437" s="90"/>
      <c r="BX437" s="90"/>
      <c r="BY437" s="90"/>
      <c r="BZ437" s="90"/>
    </row>
    <row r="438" ht="15.75" customHeight="1"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T438" s="90"/>
      <c r="AU438" s="90"/>
      <c r="AV438" s="90"/>
      <c r="AW438" s="90"/>
      <c r="AX438" s="90"/>
      <c r="AY438" s="90"/>
      <c r="BC438" s="90"/>
      <c r="BD438" s="90"/>
      <c r="BE438" s="90"/>
      <c r="BF438" s="90"/>
      <c r="BG438" s="90"/>
      <c r="BH438" s="90"/>
      <c r="BL438" s="90"/>
      <c r="BM438" s="90"/>
      <c r="BN438" s="90"/>
      <c r="BO438" s="90"/>
      <c r="BP438" s="90"/>
      <c r="BQ438" s="90"/>
      <c r="BU438" s="90"/>
      <c r="BV438" s="90"/>
      <c r="BW438" s="90"/>
      <c r="BX438" s="90"/>
      <c r="BY438" s="90"/>
      <c r="BZ438" s="90"/>
    </row>
    <row r="439" ht="15.75" customHeight="1"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T439" s="90"/>
      <c r="AU439" s="90"/>
      <c r="AV439" s="90"/>
      <c r="AW439" s="90"/>
      <c r="AX439" s="90"/>
      <c r="AY439" s="90"/>
      <c r="BC439" s="90"/>
      <c r="BD439" s="90"/>
      <c r="BE439" s="90"/>
      <c r="BF439" s="90"/>
      <c r="BG439" s="90"/>
      <c r="BH439" s="90"/>
      <c r="BL439" s="90"/>
      <c r="BM439" s="90"/>
      <c r="BN439" s="90"/>
      <c r="BO439" s="90"/>
      <c r="BP439" s="90"/>
      <c r="BQ439" s="90"/>
      <c r="BU439" s="90"/>
      <c r="BV439" s="90"/>
      <c r="BW439" s="90"/>
      <c r="BX439" s="90"/>
      <c r="BY439" s="90"/>
      <c r="BZ439" s="90"/>
    </row>
    <row r="440" ht="15.75" customHeight="1"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T440" s="90"/>
      <c r="AU440" s="90"/>
      <c r="AV440" s="90"/>
      <c r="AW440" s="90"/>
      <c r="AX440" s="90"/>
      <c r="AY440" s="90"/>
      <c r="BC440" s="90"/>
      <c r="BD440" s="90"/>
      <c r="BE440" s="90"/>
      <c r="BF440" s="90"/>
      <c r="BG440" s="90"/>
      <c r="BH440" s="90"/>
      <c r="BL440" s="90"/>
      <c r="BM440" s="90"/>
      <c r="BN440" s="90"/>
      <c r="BO440" s="90"/>
      <c r="BP440" s="90"/>
      <c r="BQ440" s="90"/>
      <c r="BU440" s="90"/>
      <c r="BV440" s="90"/>
      <c r="BW440" s="90"/>
      <c r="BX440" s="90"/>
      <c r="BY440" s="90"/>
      <c r="BZ440" s="90"/>
    </row>
    <row r="441" ht="15.75" customHeight="1"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T441" s="90"/>
      <c r="AU441" s="90"/>
      <c r="AV441" s="90"/>
      <c r="AW441" s="90"/>
      <c r="AX441" s="90"/>
      <c r="AY441" s="90"/>
      <c r="BC441" s="90"/>
      <c r="BD441" s="90"/>
      <c r="BE441" s="90"/>
      <c r="BF441" s="90"/>
      <c r="BG441" s="90"/>
      <c r="BH441" s="90"/>
      <c r="BL441" s="90"/>
      <c r="BM441" s="90"/>
      <c r="BN441" s="90"/>
      <c r="BO441" s="90"/>
      <c r="BP441" s="90"/>
      <c r="BQ441" s="90"/>
      <c r="BU441" s="90"/>
      <c r="BV441" s="90"/>
      <c r="BW441" s="90"/>
      <c r="BX441" s="90"/>
      <c r="BY441" s="90"/>
      <c r="BZ441" s="90"/>
    </row>
    <row r="442" ht="15.75" customHeight="1"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T442" s="90"/>
      <c r="AU442" s="90"/>
      <c r="AV442" s="90"/>
      <c r="AW442" s="90"/>
      <c r="AX442" s="90"/>
      <c r="AY442" s="90"/>
      <c r="BC442" s="90"/>
      <c r="BD442" s="90"/>
      <c r="BE442" s="90"/>
      <c r="BF442" s="90"/>
      <c r="BG442" s="90"/>
      <c r="BH442" s="90"/>
      <c r="BL442" s="90"/>
      <c r="BM442" s="90"/>
      <c r="BN442" s="90"/>
      <c r="BO442" s="90"/>
      <c r="BP442" s="90"/>
      <c r="BQ442" s="90"/>
      <c r="BU442" s="90"/>
      <c r="BV442" s="90"/>
      <c r="BW442" s="90"/>
      <c r="BX442" s="90"/>
      <c r="BY442" s="90"/>
      <c r="BZ442" s="90"/>
    </row>
    <row r="443" ht="15.75" customHeight="1"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T443" s="90"/>
      <c r="AU443" s="90"/>
      <c r="AV443" s="90"/>
      <c r="AW443" s="90"/>
      <c r="AX443" s="90"/>
      <c r="AY443" s="90"/>
      <c r="BC443" s="90"/>
      <c r="BD443" s="90"/>
      <c r="BE443" s="90"/>
      <c r="BF443" s="90"/>
      <c r="BG443" s="90"/>
      <c r="BH443" s="90"/>
      <c r="BL443" s="90"/>
      <c r="BM443" s="90"/>
      <c r="BN443" s="90"/>
      <c r="BO443" s="90"/>
      <c r="BP443" s="90"/>
      <c r="BQ443" s="90"/>
      <c r="BU443" s="90"/>
      <c r="BV443" s="90"/>
      <c r="BW443" s="90"/>
      <c r="BX443" s="90"/>
      <c r="BY443" s="90"/>
      <c r="BZ443" s="90"/>
    </row>
    <row r="444" ht="15.75" customHeight="1"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T444" s="90"/>
      <c r="AU444" s="90"/>
      <c r="AV444" s="90"/>
      <c r="AW444" s="90"/>
      <c r="AX444" s="90"/>
      <c r="AY444" s="90"/>
      <c r="BC444" s="90"/>
      <c r="BD444" s="90"/>
      <c r="BE444" s="90"/>
      <c r="BF444" s="90"/>
      <c r="BG444" s="90"/>
      <c r="BH444" s="90"/>
      <c r="BL444" s="90"/>
      <c r="BM444" s="90"/>
      <c r="BN444" s="90"/>
      <c r="BO444" s="90"/>
      <c r="BP444" s="90"/>
      <c r="BQ444" s="90"/>
      <c r="BU444" s="90"/>
      <c r="BV444" s="90"/>
      <c r="BW444" s="90"/>
      <c r="BX444" s="90"/>
      <c r="BY444" s="90"/>
      <c r="BZ444" s="90"/>
    </row>
    <row r="445" ht="15.75" customHeight="1"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T445" s="90"/>
      <c r="AU445" s="90"/>
      <c r="AV445" s="90"/>
      <c r="AW445" s="90"/>
      <c r="AX445" s="90"/>
      <c r="AY445" s="90"/>
      <c r="BC445" s="90"/>
      <c r="BD445" s="90"/>
      <c r="BE445" s="90"/>
      <c r="BF445" s="90"/>
      <c r="BG445" s="90"/>
      <c r="BH445" s="90"/>
      <c r="BL445" s="90"/>
      <c r="BM445" s="90"/>
      <c r="BN445" s="90"/>
      <c r="BO445" s="90"/>
      <c r="BP445" s="90"/>
      <c r="BQ445" s="90"/>
      <c r="BU445" s="90"/>
      <c r="BV445" s="90"/>
      <c r="BW445" s="90"/>
      <c r="BX445" s="90"/>
      <c r="BY445" s="90"/>
      <c r="BZ445" s="90"/>
    </row>
    <row r="446" ht="15.75" customHeight="1"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T446" s="90"/>
      <c r="AU446" s="90"/>
      <c r="AV446" s="90"/>
      <c r="AW446" s="90"/>
      <c r="AX446" s="90"/>
      <c r="AY446" s="90"/>
      <c r="BC446" s="90"/>
      <c r="BD446" s="90"/>
      <c r="BE446" s="90"/>
      <c r="BF446" s="90"/>
      <c r="BG446" s="90"/>
      <c r="BH446" s="90"/>
      <c r="BL446" s="90"/>
      <c r="BM446" s="90"/>
      <c r="BN446" s="90"/>
      <c r="BO446" s="90"/>
      <c r="BP446" s="90"/>
      <c r="BQ446" s="90"/>
      <c r="BU446" s="90"/>
      <c r="BV446" s="90"/>
      <c r="BW446" s="90"/>
      <c r="BX446" s="90"/>
      <c r="BY446" s="90"/>
      <c r="BZ446" s="90"/>
    </row>
    <row r="447" ht="15.75" customHeight="1"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T447" s="90"/>
      <c r="AU447" s="90"/>
      <c r="AV447" s="90"/>
      <c r="AW447" s="90"/>
      <c r="AX447" s="90"/>
      <c r="AY447" s="90"/>
      <c r="BC447" s="90"/>
      <c r="BD447" s="90"/>
      <c r="BE447" s="90"/>
      <c r="BF447" s="90"/>
      <c r="BG447" s="90"/>
      <c r="BH447" s="90"/>
      <c r="BL447" s="90"/>
      <c r="BM447" s="90"/>
      <c r="BN447" s="90"/>
      <c r="BO447" s="90"/>
      <c r="BP447" s="90"/>
      <c r="BQ447" s="90"/>
      <c r="BU447" s="90"/>
      <c r="BV447" s="90"/>
      <c r="BW447" s="90"/>
      <c r="BX447" s="90"/>
      <c r="BY447" s="90"/>
      <c r="BZ447" s="90"/>
    </row>
    <row r="448" ht="15.75" customHeight="1"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T448" s="90"/>
      <c r="AU448" s="90"/>
      <c r="AV448" s="90"/>
      <c r="AW448" s="90"/>
      <c r="AX448" s="90"/>
      <c r="AY448" s="90"/>
      <c r="BC448" s="90"/>
      <c r="BD448" s="90"/>
      <c r="BE448" s="90"/>
      <c r="BF448" s="90"/>
      <c r="BG448" s="90"/>
      <c r="BH448" s="90"/>
      <c r="BL448" s="90"/>
      <c r="BM448" s="90"/>
      <c r="BN448" s="90"/>
      <c r="BO448" s="90"/>
      <c r="BP448" s="90"/>
      <c r="BQ448" s="90"/>
      <c r="BU448" s="90"/>
      <c r="BV448" s="90"/>
      <c r="BW448" s="90"/>
      <c r="BX448" s="90"/>
      <c r="BY448" s="90"/>
      <c r="BZ448" s="90"/>
    </row>
    <row r="449" ht="15.75" customHeight="1"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T449" s="90"/>
      <c r="AU449" s="90"/>
      <c r="AV449" s="90"/>
      <c r="AW449" s="90"/>
      <c r="AX449" s="90"/>
      <c r="AY449" s="90"/>
      <c r="BC449" s="90"/>
      <c r="BD449" s="90"/>
      <c r="BE449" s="90"/>
      <c r="BF449" s="90"/>
      <c r="BG449" s="90"/>
      <c r="BH449" s="90"/>
      <c r="BL449" s="90"/>
      <c r="BM449" s="90"/>
      <c r="BN449" s="90"/>
      <c r="BO449" s="90"/>
      <c r="BP449" s="90"/>
      <c r="BQ449" s="90"/>
      <c r="BU449" s="90"/>
      <c r="BV449" s="90"/>
      <c r="BW449" s="90"/>
      <c r="BX449" s="90"/>
      <c r="BY449" s="90"/>
      <c r="BZ449" s="90"/>
    </row>
    <row r="450" ht="15.75" customHeight="1"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T450" s="90"/>
      <c r="AU450" s="90"/>
      <c r="AV450" s="90"/>
      <c r="AW450" s="90"/>
      <c r="AX450" s="90"/>
      <c r="AY450" s="90"/>
      <c r="BC450" s="90"/>
      <c r="BD450" s="90"/>
      <c r="BE450" s="90"/>
      <c r="BF450" s="90"/>
      <c r="BG450" s="90"/>
      <c r="BH450" s="90"/>
      <c r="BL450" s="90"/>
      <c r="BM450" s="90"/>
      <c r="BN450" s="90"/>
      <c r="BO450" s="90"/>
      <c r="BP450" s="90"/>
      <c r="BQ450" s="90"/>
      <c r="BU450" s="90"/>
      <c r="BV450" s="90"/>
      <c r="BW450" s="90"/>
      <c r="BX450" s="90"/>
      <c r="BY450" s="90"/>
      <c r="BZ450" s="90"/>
    </row>
    <row r="451" ht="15.75" customHeight="1"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T451" s="90"/>
      <c r="AU451" s="90"/>
      <c r="AV451" s="90"/>
      <c r="AW451" s="90"/>
      <c r="AX451" s="90"/>
      <c r="AY451" s="90"/>
      <c r="BC451" s="90"/>
      <c r="BD451" s="90"/>
      <c r="BE451" s="90"/>
      <c r="BF451" s="90"/>
      <c r="BG451" s="90"/>
      <c r="BH451" s="90"/>
      <c r="BL451" s="90"/>
      <c r="BM451" s="90"/>
      <c r="BN451" s="90"/>
      <c r="BO451" s="90"/>
      <c r="BP451" s="90"/>
      <c r="BQ451" s="90"/>
      <c r="BU451" s="90"/>
      <c r="BV451" s="90"/>
      <c r="BW451" s="90"/>
      <c r="BX451" s="90"/>
      <c r="BY451" s="90"/>
      <c r="BZ451" s="90"/>
    </row>
    <row r="452" ht="15.75" customHeight="1"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T452" s="90"/>
      <c r="AU452" s="90"/>
      <c r="AV452" s="90"/>
      <c r="AW452" s="90"/>
      <c r="AX452" s="90"/>
      <c r="AY452" s="90"/>
      <c r="BC452" s="90"/>
      <c r="BD452" s="90"/>
      <c r="BE452" s="90"/>
      <c r="BF452" s="90"/>
      <c r="BG452" s="90"/>
      <c r="BH452" s="90"/>
      <c r="BL452" s="90"/>
      <c r="BM452" s="90"/>
      <c r="BN452" s="90"/>
      <c r="BO452" s="90"/>
      <c r="BP452" s="90"/>
      <c r="BQ452" s="90"/>
      <c r="BU452" s="90"/>
      <c r="BV452" s="90"/>
      <c r="BW452" s="90"/>
      <c r="BX452" s="90"/>
      <c r="BY452" s="90"/>
      <c r="BZ452" s="90"/>
    </row>
    <row r="453" ht="15.75" customHeight="1"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T453" s="90"/>
      <c r="AU453" s="90"/>
      <c r="AV453" s="90"/>
      <c r="AW453" s="90"/>
      <c r="AX453" s="90"/>
      <c r="AY453" s="90"/>
      <c r="BC453" s="90"/>
      <c r="BD453" s="90"/>
      <c r="BE453" s="90"/>
      <c r="BF453" s="90"/>
      <c r="BG453" s="90"/>
      <c r="BH453" s="90"/>
      <c r="BL453" s="90"/>
      <c r="BM453" s="90"/>
      <c r="BN453" s="90"/>
      <c r="BO453" s="90"/>
      <c r="BP453" s="90"/>
      <c r="BQ453" s="90"/>
      <c r="BU453" s="90"/>
      <c r="BV453" s="90"/>
      <c r="BW453" s="90"/>
      <c r="BX453" s="90"/>
      <c r="BY453" s="90"/>
      <c r="BZ453" s="90"/>
    </row>
    <row r="454" ht="15.75" customHeight="1"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T454" s="90"/>
      <c r="AU454" s="90"/>
      <c r="AV454" s="90"/>
      <c r="AW454" s="90"/>
      <c r="AX454" s="90"/>
      <c r="AY454" s="90"/>
      <c r="BC454" s="90"/>
      <c r="BD454" s="90"/>
      <c r="BE454" s="90"/>
      <c r="BF454" s="90"/>
      <c r="BG454" s="90"/>
      <c r="BH454" s="90"/>
      <c r="BL454" s="90"/>
      <c r="BM454" s="90"/>
      <c r="BN454" s="90"/>
      <c r="BO454" s="90"/>
      <c r="BP454" s="90"/>
      <c r="BQ454" s="90"/>
      <c r="BU454" s="90"/>
      <c r="BV454" s="90"/>
      <c r="BW454" s="90"/>
      <c r="BX454" s="90"/>
      <c r="BY454" s="90"/>
      <c r="BZ454" s="90"/>
    </row>
    <row r="455" ht="15.75" customHeight="1"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T455" s="90"/>
      <c r="AU455" s="90"/>
      <c r="AV455" s="90"/>
      <c r="AW455" s="90"/>
      <c r="AX455" s="90"/>
      <c r="AY455" s="90"/>
      <c r="BC455" s="90"/>
      <c r="BD455" s="90"/>
      <c r="BE455" s="90"/>
      <c r="BF455" s="90"/>
      <c r="BG455" s="90"/>
      <c r="BH455" s="90"/>
      <c r="BL455" s="90"/>
      <c r="BM455" s="90"/>
      <c r="BN455" s="90"/>
      <c r="BO455" s="90"/>
      <c r="BP455" s="90"/>
      <c r="BQ455" s="90"/>
      <c r="BU455" s="90"/>
      <c r="BV455" s="90"/>
      <c r="BW455" s="90"/>
      <c r="BX455" s="90"/>
      <c r="BY455" s="90"/>
      <c r="BZ455" s="90"/>
    </row>
    <row r="456" ht="15.75" customHeight="1"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T456" s="90"/>
      <c r="AU456" s="90"/>
      <c r="AV456" s="90"/>
      <c r="AW456" s="90"/>
      <c r="AX456" s="90"/>
      <c r="AY456" s="90"/>
      <c r="BC456" s="90"/>
      <c r="BD456" s="90"/>
      <c r="BE456" s="90"/>
      <c r="BF456" s="90"/>
      <c r="BG456" s="90"/>
      <c r="BH456" s="90"/>
      <c r="BL456" s="90"/>
      <c r="BM456" s="90"/>
      <c r="BN456" s="90"/>
      <c r="BO456" s="90"/>
      <c r="BP456" s="90"/>
      <c r="BQ456" s="90"/>
      <c r="BU456" s="90"/>
      <c r="BV456" s="90"/>
      <c r="BW456" s="90"/>
      <c r="BX456" s="90"/>
      <c r="BY456" s="90"/>
      <c r="BZ456" s="90"/>
    </row>
    <row r="457" ht="15.75" customHeight="1"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T457" s="90"/>
      <c r="AU457" s="90"/>
      <c r="AV457" s="90"/>
      <c r="AW457" s="90"/>
      <c r="AX457" s="90"/>
      <c r="AY457" s="90"/>
      <c r="BC457" s="90"/>
      <c r="BD457" s="90"/>
      <c r="BE457" s="90"/>
      <c r="BF457" s="90"/>
      <c r="BG457" s="90"/>
      <c r="BH457" s="90"/>
      <c r="BL457" s="90"/>
      <c r="BM457" s="90"/>
      <c r="BN457" s="90"/>
      <c r="BO457" s="90"/>
      <c r="BP457" s="90"/>
      <c r="BQ457" s="90"/>
      <c r="BU457" s="90"/>
      <c r="BV457" s="90"/>
      <c r="BW457" s="90"/>
      <c r="BX457" s="90"/>
      <c r="BY457" s="90"/>
      <c r="BZ457" s="90"/>
    </row>
    <row r="458" ht="15.75" customHeight="1"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T458" s="90"/>
      <c r="AU458" s="90"/>
      <c r="AV458" s="90"/>
      <c r="AW458" s="90"/>
      <c r="AX458" s="90"/>
      <c r="AY458" s="90"/>
      <c r="BC458" s="90"/>
      <c r="BD458" s="90"/>
      <c r="BE458" s="90"/>
      <c r="BF458" s="90"/>
      <c r="BG458" s="90"/>
      <c r="BH458" s="90"/>
      <c r="BL458" s="90"/>
      <c r="BM458" s="90"/>
      <c r="BN458" s="90"/>
      <c r="BO458" s="90"/>
      <c r="BP458" s="90"/>
      <c r="BQ458" s="90"/>
      <c r="BU458" s="90"/>
      <c r="BV458" s="90"/>
      <c r="BW458" s="90"/>
      <c r="BX458" s="90"/>
      <c r="BY458" s="90"/>
      <c r="BZ458" s="90"/>
    </row>
    <row r="459" ht="15.75" customHeight="1"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T459" s="90"/>
      <c r="AU459" s="90"/>
      <c r="AV459" s="90"/>
      <c r="AW459" s="90"/>
      <c r="AX459" s="90"/>
      <c r="AY459" s="90"/>
      <c r="BC459" s="90"/>
      <c r="BD459" s="90"/>
      <c r="BE459" s="90"/>
      <c r="BF459" s="90"/>
      <c r="BG459" s="90"/>
      <c r="BH459" s="90"/>
      <c r="BL459" s="90"/>
      <c r="BM459" s="90"/>
      <c r="BN459" s="90"/>
      <c r="BO459" s="90"/>
      <c r="BP459" s="90"/>
      <c r="BQ459" s="90"/>
      <c r="BU459" s="90"/>
      <c r="BV459" s="90"/>
      <c r="BW459" s="90"/>
      <c r="BX459" s="90"/>
      <c r="BY459" s="90"/>
      <c r="BZ459" s="90"/>
    </row>
    <row r="460" ht="15.75" customHeight="1"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T460" s="90"/>
      <c r="AU460" s="90"/>
      <c r="AV460" s="90"/>
      <c r="AW460" s="90"/>
      <c r="AX460" s="90"/>
      <c r="AY460" s="90"/>
      <c r="BC460" s="90"/>
      <c r="BD460" s="90"/>
      <c r="BE460" s="90"/>
      <c r="BF460" s="90"/>
      <c r="BG460" s="90"/>
      <c r="BH460" s="90"/>
      <c r="BL460" s="90"/>
      <c r="BM460" s="90"/>
      <c r="BN460" s="90"/>
      <c r="BO460" s="90"/>
      <c r="BP460" s="90"/>
      <c r="BQ460" s="90"/>
      <c r="BU460" s="90"/>
      <c r="BV460" s="90"/>
      <c r="BW460" s="90"/>
      <c r="BX460" s="90"/>
      <c r="BY460" s="90"/>
      <c r="BZ460" s="90"/>
    </row>
    <row r="461" ht="15.75" customHeight="1"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T461" s="90"/>
      <c r="AU461" s="90"/>
      <c r="AV461" s="90"/>
      <c r="AW461" s="90"/>
      <c r="AX461" s="90"/>
      <c r="AY461" s="90"/>
      <c r="BC461" s="90"/>
      <c r="BD461" s="90"/>
      <c r="BE461" s="90"/>
      <c r="BF461" s="90"/>
      <c r="BG461" s="90"/>
      <c r="BH461" s="90"/>
      <c r="BL461" s="90"/>
      <c r="BM461" s="90"/>
      <c r="BN461" s="90"/>
      <c r="BO461" s="90"/>
      <c r="BP461" s="90"/>
      <c r="BQ461" s="90"/>
      <c r="BU461" s="90"/>
      <c r="BV461" s="90"/>
      <c r="BW461" s="90"/>
      <c r="BX461" s="90"/>
      <c r="BY461" s="90"/>
      <c r="BZ461" s="90"/>
    </row>
    <row r="462" ht="15.75" customHeight="1"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T462" s="90"/>
      <c r="AU462" s="90"/>
      <c r="AV462" s="90"/>
      <c r="AW462" s="90"/>
      <c r="AX462" s="90"/>
      <c r="AY462" s="90"/>
      <c r="BC462" s="90"/>
      <c r="BD462" s="90"/>
      <c r="BE462" s="90"/>
      <c r="BF462" s="90"/>
      <c r="BG462" s="90"/>
      <c r="BH462" s="90"/>
      <c r="BL462" s="90"/>
      <c r="BM462" s="90"/>
      <c r="BN462" s="90"/>
      <c r="BO462" s="90"/>
      <c r="BP462" s="90"/>
      <c r="BQ462" s="90"/>
      <c r="BU462" s="90"/>
      <c r="BV462" s="90"/>
      <c r="BW462" s="90"/>
      <c r="BX462" s="90"/>
      <c r="BY462" s="90"/>
      <c r="BZ462" s="90"/>
    </row>
    <row r="463" ht="15.75" customHeight="1"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T463" s="90"/>
      <c r="AU463" s="90"/>
      <c r="AV463" s="90"/>
      <c r="AW463" s="90"/>
      <c r="AX463" s="90"/>
      <c r="AY463" s="90"/>
      <c r="BC463" s="90"/>
      <c r="BD463" s="90"/>
      <c r="BE463" s="90"/>
      <c r="BF463" s="90"/>
      <c r="BG463" s="90"/>
      <c r="BH463" s="90"/>
      <c r="BL463" s="90"/>
      <c r="BM463" s="90"/>
      <c r="BN463" s="90"/>
      <c r="BO463" s="90"/>
      <c r="BP463" s="90"/>
      <c r="BQ463" s="90"/>
      <c r="BU463" s="90"/>
      <c r="BV463" s="90"/>
      <c r="BW463" s="90"/>
      <c r="BX463" s="90"/>
      <c r="BY463" s="90"/>
      <c r="BZ463" s="90"/>
    </row>
    <row r="464" ht="15.75" customHeight="1"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T464" s="90"/>
      <c r="AU464" s="90"/>
      <c r="AV464" s="90"/>
      <c r="AW464" s="90"/>
      <c r="AX464" s="90"/>
      <c r="AY464" s="90"/>
      <c r="BC464" s="90"/>
      <c r="BD464" s="90"/>
      <c r="BE464" s="90"/>
      <c r="BF464" s="90"/>
      <c r="BG464" s="90"/>
      <c r="BH464" s="90"/>
      <c r="BL464" s="90"/>
      <c r="BM464" s="90"/>
      <c r="BN464" s="90"/>
      <c r="BO464" s="90"/>
      <c r="BP464" s="90"/>
      <c r="BQ464" s="90"/>
      <c r="BU464" s="90"/>
      <c r="BV464" s="90"/>
      <c r="BW464" s="90"/>
      <c r="BX464" s="90"/>
      <c r="BY464" s="90"/>
      <c r="BZ464" s="90"/>
    </row>
    <row r="465" ht="15.75" customHeight="1"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T465" s="90"/>
      <c r="AU465" s="90"/>
      <c r="AV465" s="90"/>
      <c r="AW465" s="90"/>
      <c r="AX465" s="90"/>
      <c r="AY465" s="90"/>
      <c r="BC465" s="90"/>
      <c r="BD465" s="90"/>
      <c r="BE465" s="90"/>
      <c r="BF465" s="90"/>
      <c r="BG465" s="90"/>
      <c r="BH465" s="90"/>
      <c r="BL465" s="90"/>
      <c r="BM465" s="90"/>
      <c r="BN465" s="90"/>
      <c r="BO465" s="90"/>
      <c r="BP465" s="90"/>
      <c r="BQ465" s="90"/>
      <c r="BU465" s="90"/>
      <c r="BV465" s="90"/>
      <c r="BW465" s="90"/>
      <c r="BX465" s="90"/>
      <c r="BY465" s="90"/>
      <c r="BZ465" s="90"/>
    </row>
    <row r="466" ht="15.75" customHeight="1"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T466" s="90"/>
      <c r="AU466" s="90"/>
      <c r="AV466" s="90"/>
      <c r="AW466" s="90"/>
      <c r="AX466" s="90"/>
      <c r="AY466" s="90"/>
      <c r="BC466" s="90"/>
      <c r="BD466" s="90"/>
      <c r="BE466" s="90"/>
      <c r="BF466" s="90"/>
      <c r="BG466" s="90"/>
      <c r="BH466" s="90"/>
      <c r="BL466" s="90"/>
      <c r="BM466" s="90"/>
      <c r="BN466" s="90"/>
      <c r="BO466" s="90"/>
      <c r="BP466" s="90"/>
      <c r="BQ466" s="90"/>
      <c r="BU466" s="90"/>
      <c r="BV466" s="90"/>
      <c r="BW466" s="90"/>
      <c r="BX466" s="90"/>
      <c r="BY466" s="90"/>
      <c r="BZ466" s="90"/>
    </row>
    <row r="467" ht="15.75" customHeight="1"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T467" s="90"/>
      <c r="AU467" s="90"/>
      <c r="AV467" s="90"/>
      <c r="AW467" s="90"/>
      <c r="AX467" s="90"/>
      <c r="AY467" s="90"/>
      <c r="BC467" s="90"/>
      <c r="BD467" s="90"/>
      <c r="BE467" s="90"/>
      <c r="BF467" s="90"/>
      <c r="BG467" s="90"/>
      <c r="BH467" s="90"/>
      <c r="BL467" s="90"/>
      <c r="BM467" s="90"/>
      <c r="BN467" s="90"/>
      <c r="BO467" s="90"/>
      <c r="BP467" s="90"/>
      <c r="BQ467" s="90"/>
      <c r="BU467" s="90"/>
      <c r="BV467" s="90"/>
      <c r="BW467" s="90"/>
      <c r="BX467" s="90"/>
      <c r="BY467" s="90"/>
      <c r="BZ467" s="90"/>
    </row>
    <row r="468" ht="15.75" customHeight="1"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T468" s="90"/>
      <c r="AU468" s="90"/>
      <c r="AV468" s="90"/>
      <c r="AW468" s="90"/>
      <c r="AX468" s="90"/>
      <c r="AY468" s="90"/>
      <c r="BC468" s="90"/>
      <c r="BD468" s="90"/>
      <c r="BE468" s="90"/>
      <c r="BF468" s="90"/>
      <c r="BG468" s="90"/>
      <c r="BH468" s="90"/>
      <c r="BL468" s="90"/>
      <c r="BM468" s="90"/>
      <c r="BN468" s="90"/>
      <c r="BO468" s="90"/>
      <c r="BP468" s="90"/>
      <c r="BQ468" s="90"/>
      <c r="BU468" s="90"/>
      <c r="BV468" s="90"/>
      <c r="BW468" s="90"/>
      <c r="BX468" s="90"/>
      <c r="BY468" s="90"/>
      <c r="BZ468" s="90"/>
    </row>
    <row r="469" ht="15.75" customHeight="1"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T469" s="90"/>
      <c r="AU469" s="90"/>
      <c r="AV469" s="90"/>
      <c r="AW469" s="90"/>
      <c r="AX469" s="90"/>
      <c r="AY469" s="90"/>
      <c r="BC469" s="90"/>
      <c r="BD469" s="90"/>
      <c r="BE469" s="90"/>
      <c r="BF469" s="90"/>
      <c r="BG469" s="90"/>
      <c r="BH469" s="90"/>
      <c r="BL469" s="90"/>
      <c r="BM469" s="90"/>
      <c r="BN469" s="90"/>
      <c r="BO469" s="90"/>
      <c r="BP469" s="90"/>
      <c r="BQ469" s="90"/>
      <c r="BU469" s="90"/>
      <c r="BV469" s="90"/>
      <c r="BW469" s="90"/>
      <c r="BX469" s="90"/>
      <c r="BY469" s="90"/>
      <c r="BZ469" s="90"/>
    </row>
    <row r="470" ht="15.75" customHeight="1"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T470" s="90"/>
      <c r="AU470" s="90"/>
      <c r="AV470" s="90"/>
      <c r="AW470" s="90"/>
      <c r="AX470" s="90"/>
      <c r="AY470" s="90"/>
      <c r="BC470" s="90"/>
      <c r="BD470" s="90"/>
      <c r="BE470" s="90"/>
      <c r="BF470" s="90"/>
      <c r="BG470" s="90"/>
      <c r="BH470" s="90"/>
      <c r="BL470" s="90"/>
      <c r="BM470" s="90"/>
      <c r="BN470" s="90"/>
      <c r="BO470" s="90"/>
      <c r="BP470" s="90"/>
      <c r="BQ470" s="90"/>
      <c r="BU470" s="90"/>
      <c r="BV470" s="90"/>
      <c r="BW470" s="90"/>
      <c r="BX470" s="90"/>
      <c r="BY470" s="90"/>
      <c r="BZ470" s="90"/>
    </row>
    <row r="471" ht="15.75" customHeight="1"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T471" s="90"/>
      <c r="AU471" s="90"/>
      <c r="AV471" s="90"/>
      <c r="AW471" s="90"/>
      <c r="AX471" s="90"/>
      <c r="AY471" s="90"/>
      <c r="BC471" s="90"/>
      <c r="BD471" s="90"/>
      <c r="BE471" s="90"/>
      <c r="BF471" s="90"/>
      <c r="BG471" s="90"/>
      <c r="BH471" s="90"/>
      <c r="BL471" s="90"/>
      <c r="BM471" s="90"/>
      <c r="BN471" s="90"/>
      <c r="BO471" s="90"/>
      <c r="BP471" s="90"/>
      <c r="BQ471" s="90"/>
      <c r="BU471" s="90"/>
      <c r="BV471" s="90"/>
      <c r="BW471" s="90"/>
      <c r="BX471" s="90"/>
      <c r="BY471" s="90"/>
      <c r="BZ471" s="90"/>
    </row>
    <row r="472" ht="15.75" customHeight="1"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T472" s="90"/>
      <c r="AU472" s="90"/>
      <c r="AV472" s="90"/>
      <c r="AW472" s="90"/>
      <c r="AX472" s="90"/>
      <c r="AY472" s="90"/>
      <c r="BC472" s="90"/>
      <c r="BD472" s="90"/>
      <c r="BE472" s="90"/>
      <c r="BF472" s="90"/>
      <c r="BG472" s="90"/>
      <c r="BH472" s="90"/>
      <c r="BL472" s="90"/>
      <c r="BM472" s="90"/>
      <c r="BN472" s="90"/>
      <c r="BO472" s="90"/>
      <c r="BP472" s="90"/>
      <c r="BQ472" s="90"/>
      <c r="BU472" s="90"/>
      <c r="BV472" s="90"/>
      <c r="BW472" s="90"/>
      <c r="BX472" s="90"/>
      <c r="BY472" s="90"/>
      <c r="BZ472" s="90"/>
    </row>
    <row r="473" ht="15.75" customHeight="1"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T473" s="90"/>
      <c r="AU473" s="90"/>
      <c r="AV473" s="90"/>
      <c r="AW473" s="90"/>
      <c r="AX473" s="90"/>
      <c r="AY473" s="90"/>
      <c r="BC473" s="90"/>
      <c r="BD473" s="90"/>
      <c r="BE473" s="90"/>
      <c r="BF473" s="90"/>
      <c r="BG473" s="90"/>
      <c r="BH473" s="90"/>
      <c r="BL473" s="90"/>
      <c r="BM473" s="90"/>
      <c r="BN473" s="90"/>
      <c r="BO473" s="90"/>
      <c r="BP473" s="90"/>
      <c r="BQ473" s="90"/>
      <c r="BU473" s="90"/>
      <c r="BV473" s="90"/>
      <c r="BW473" s="90"/>
      <c r="BX473" s="90"/>
      <c r="BY473" s="90"/>
      <c r="BZ473" s="90"/>
    </row>
    <row r="474" ht="15.75" customHeight="1"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T474" s="90"/>
      <c r="AU474" s="90"/>
      <c r="AV474" s="90"/>
      <c r="AW474" s="90"/>
      <c r="AX474" s="90"/>
      <c r="AY474" s="90"/>
      <c r="BC474" s="90"/>
      <c r="BD474" s="90"/>
      <c r="BE474" s="90"/>
      <c r="BF474" s="90"/>
      <c r="BG474" s="90"/>
      <c r="BH474" s="90"/>
      <c r="BL474" s="90"/>
      <c r="BM474" s="90"/>
      <c r="BN474" s="90"/>
      <c r="BO474" s="90"/>
      <c r="BP474" s="90"/>
      <c r="BQ474" s="90"/>
      <c r="BU474" s="90"/>
      <c r="BV474" s="90"/>
      <c r="BW474" s="90"/>
      <c r="BX474" s="90"/>
      <c r="BY474" s="90"/>
      <c r="BZ474" s="90"/>
    </row>
    <row r="475" ht="15.75" customHeight="1"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T475" s="90"/>
      <c r="AU475" s="90"/>
      <c r="AV475" s="90"/>
      <c r="AW475" s="90"/>
      <c r="AX475" s="90"/>
      <c r="AY475" s="90"/>
      <c r="BC475" s="90"/>
      <c r="BD475" s="90"/>
      <c r="BE475" s="90"/>
      <c r="BF475" s="90"/>
      <c r="BG475" s="90"/>
      <c r="BH475" s="90"/>
      <c r="BL475" s="90"/>
      <c r="BM475" s="90"/>
      <c r="BN475" s="90"/>
      <c r="BO475" s="90"/>
      <c r="BP475" s="90"/>
      <c r="BQ475" s="90"/>
      <c r="BU475" s="90"/>
      <c r="BV475" s="90"/>
      <c r="BW475" s="90"/>
      <c r="BX475" s="90"/>
      <c r="BY475" s="90"/>
      <c r="BZ475" s="90"/>
    </row>
    <row r="476" ht="15.75" customHeight="1"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T476" s="90"/>
      <c r="AU476" s="90"/>
      <c r="AV476" s="90"/>
      <c r="AW476" s="90"/>
      <c r="AX476" s="90"/>
      <c r="AY476" s="90"/>
      <c r="BC476" s="90"/>
      <c r="BD476" s="90"/>
      <c r="BE476" s="90"/>
      <c r="BF476" s="90"/>
      <c r="BG476" s="90"/>
      <c r="BH476" s="90"/>
      <c r="BL476" s="90"/>
      <c r="BM476" s="90"/>
      <c r="BN476" s="90"/>
      <c r="BO476" s="90"/>
      <c r="BP476" s="90"/>
      <c r="BQ476" s="90"/>
      <c r="BU476" s="90"/>
      <c r="BV476" s="90"/>
      <c r="BW476" s="90"/>
      <c r="BX476" s="90"/>
      <c r="BY476" s="90"/>
      <c r="BZ476" s="90"/>
    </row>
    <row r="477" ht="15.75" customHeight="1"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T477" s="90"/>
      <c r="AU477" s="90"/>
      <c r="AV477" s="90"/>
      <c r="AW477" s="90"/>
      <c r="AX477" s="90"/>
      <c r="AY477" s="90"/>
      <c r="BC477" s="90"/>
      <c r="BD477" s="90"/>
      <c r="BE477" s="90"/>
      <c r="BF477" s="90"/>
      <c r="BG477" s="90"/>
      <c r="BH477" s="90"/>
      <c r="BL477" s="90"/>
      <c r="BM477" s="90"/>
      <c r="BN477" s="90"/>
      <c r="BO477" s="90"/>
      <c r="BP477" s="90"/>
      <c r="BQ477" s="90"/>
      <c r="BU477" s="90"/>
      <c r="BV477" s="90"/>
      <c r="BW477" s="90"/>
      <c r="BX477" s="90"/>
      <c r="BY477" s="90"/>
      <c r="BZ477" s="90"/>
    </row>
    <row r="478" ht="15.75" customHeight="1"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T478" s="90"/>
      <c r="AU478" s="90"/>
      <c r="AV478" s="90"/>
      <c r="AW478" s="90"/>
      <c r="AX478" s="90"/>
      <c r="AY478" s="90"/>
      <c r="BC478" s="90"/>
      <c r="BD478" s="90"/>
      <c r="BE478" s="90"/>
      <c r="BF478" s="90"/>
      <c r="BG478" s="90"/>
      <c r="BH478" s="90"/>
      <c r="BL478" s="90"/>
      <c r="BM478" s="90"/>
      <c r="BN478" s="90"/>
      <c r="BO478" s="90"/>
      <c r="BP478" s="90"/>
      <c r="BQ478" s="90"/>
      <c r="BU478" s="90"/>
      <c r="BV478" s="90"/>
      <c r="BW478" s="90"/>
      <c r="BX478" s="90"/>
      <c r="BY478" s="90"/>
      <c r="BZ478" s="90"/>
    </row>
    <row r="479" ht="15.75" customHeight="1"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T479" s="90"/>
      <c r="AU479" s="90"/>
      <c r="AV479" s="90"/>
      <c r="AW479" s="90"/>
      <c r="AX479" s="90"/>
      <c r="AY479" s="90"/>
      <c r="BC479" s="90"/>
      <c r="BD479" s="90"/>
      <c r="BE479" s="90"/>
      <c r="BF479" s="90"/>
      <c r="BG479" s="90"/>
      <c r="BH479" s="90"/>
      <c r="BL479" s="90"/>
      <c r="BM479" s="90"/>
      <c r="BN479" s="90"/>
      <c r="BO479" s="90"/>
      <c r="BP479" s="90"/>
      <c r="BQ479" s="90"/>
      <c r="BU479" s="90"/>
      <c r="BV479" s="90"/>
      <c r="BW479" s="90"/>
      <c r="BX479" s="90"/>
      <c r="BY479" s="90"/>
      <c r="BZ479" s="90"/>
    </row>
    <row r="480" ht="15.75" customHeight="1"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T480" s="90"/>
      <c r="AU480" s="90"/>
      <c r="AV480" s="90"/>
      <c r="AW480" s="90"/>
      <c r="AX480" s="90"/>
      <c r="AY480" s="90"/>
      <c r="BC480" s="90"/>
      <c r="BD480" s="90"/>
      <c r="BE480" s="90"/>
      <c r="BF480" s="90"/>
      <c r="BG480" s="90"/>
      <c r="BH480" s="90"/>
      <c r="BL480" s="90"/>
      <c r="BM480" s="90"/>
      <c r="BN480" s="90"/>
      <c r="BO480" s="90"/>
      <c r="BP480" s="90"/>
      <c r="BQ480" s="90"/>
      <c r="BU480" s="90"/>
      <c r="BV480" s="90"/>
      <c r="BW480" s="90"/>
      <c r="BX480" s="90"/>
      <c r="BY480" s="90"/>
      <c r="BZ480" s="90"/>
    </row>
    <row r="481" ht="15.75" customHeight="1"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T481" s="90"/>
      <c r="AU481" s="90"/>
      <c r="AV481" s="90"/>
      <c r="AW481" s="90"/>
      <c r="AX481" s="90"/>
      <c r="AY481" s="90"/>
      <c r="BC481" s="90"/>
      <c r="BD481" s="90"/>
      <c r="BE481" s="90"/>
      <c r="BF481" s="90"/>
      <c r="BG481" s="90"/>
      <c r="BH481" s="90"/>
      <c r="BL481" s="90"/>
      <c r="BM481" s="90"/>
      <c r="BN481" s="90"/>
      <c r="BO481" s="90"/>
      <c r="BP481" s="90"/>
      <c r="BQ481" s="90"/>
      <c r="BU481" s="90"/>
      <c r="BV481" s="90"/>
      <c r="BW481" s="90"/>
      <c r="BX481" s="90"/>
      <c r="BY481" s="90"/>
      <c r="BZ481" s="90"/>
    </row>
    <row r="482" ht="15.75" customHeight="1"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T482" s="90"/>
      <c r="AU482" s="90"/>
      <c r="AV482" s="90"/>
      <c r="AW482" s="90"/>
      <c r="AX482" s="90"/>
      <c r="AY482" s="90"/>
      <c r="BC482" s="90"/>
      <c r="BD482" s="90"/>
      <c r="BE482" s="90"/>
      <c r="BF482" s="90"/>
      <c r="BG482" s="90"/>
      <c r="BH482" s="90"/>
      <c r="BL482" s="90"/>
      <c r="BM482" s="90"/>
      <c r="BN482" s="90"/>
      <c r="BO482" s="90"/>
      <c r="BP482" s="90"/>
      <c r="BQ482" s="90"/>
      <c r="BU482" s="90"/>
      <c r="BV482" s="90"/>
      <c r="BW482" s="90"/>
      <c r="BX482" s="90"/>
      <c r="BY482" s="90"/>
      <c r="BZ482" s="90"/>
    </row>
    <row r="483" ht="15.75" customHeight="1"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T483" s="90"/>
      <c r="AU483" s="90"/>
      <c r="AV483" s="90"/>
      <c r="AW483" s="90"/>
      <c r="AX483" s="90"/>
      <c r="AY483" s="90"/>
      <c r="BC483" s="90"/>
      <c r="BD483" s="90"/>
      <c r="BE483" s="90"/>
      <c r="BF483" s="90"/>
      <c r="BG483" s="90"/>
      <c r="BH483" s="90"/>
      <c r="BL483" s="90"/>
      <c r="BM483" s="90"/>
      <c r="BN483" s="90"/>
      <c r="BO483" s="90"/>
      <c r="BP483" s="90"/>
      <c r="BQ483" s="90"/>
      <c r="BU483" s="90"/>
      <c r="BV483" s="90"/>
      <c r="BW483" s="90"/>
      <c r="BX483" s="90"/>
      <c r="BY483" s="90"/>
      <c r="BZ483" s="90"/>
    </row>
    <row r="484" ht="15.75" customHeight="1"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T484" s="90"/>
      <c r="AU484" s="90"/>
      <c r="AV484" s="90"/>
      <c r="AW484" s="90"/>
      <c r="AX484" s="90"/>
      <c r="AY484" s="90"/>
      <c r="BC484" s="90"/>
      <c r="BD484" s="90"/>
      <c r="BE484" s="90"/>
      <c r="BF484" s="90"/>
      <c r="BG484" s="90"/>
      <c r="BH484" s="90"/>
      <c r="BL484" s="90"/>
      <c r="BM484" s="90"/>
      <c r="BN484" s="90"/>
      <c r="BO484" s="90"/>
      <c r="BP484" s="90"/>
      <c r="BQ484" s="90"/>
      <c r="BU484" s="90"/>
      <c r="BV484" s="90"/>
      <c r="BW484" s="90"/>
      <c r="BX484" s="90"/>
      <c r="BY484" s="90"/>
      <c r="BZ484" s="90"/>
    </row>
    <row r="485" ht="15.75" customHeight="1"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T485" s="90"/>
      <c r="AU485" s="90"/>
      <c r="AV485" s="90"/>
      <c r="AW485" s="90"/>
      <c r="AX485" s="90"/>
      <c r="AY485" s="90"/>
      <c r="BC485" s="90"/>
      <c r="BD485" s="90"/>
      <c r="BE485" s="90"/>
      <c r="BF485" s="90"/>
      <c r="BG485" s="90"/>
      <c r="BH485" s="90"/>
      <c r="BL485" s="90"/>
      <c r="BM485" s="90"/>
      <c r="BN485" s="90"/>
      <c r="BO485" s="90"/>
      <c r="BP485" s="90"/>
      <c r="BQ485" s="90"/>
      <c r="BU485" s="90"/>
      <c r="BV485" s="90"/>
      <c r="BW485" s="90"/>
      <c r="BX485" s="90"/>
      <c r="BY485" s="90"/>
      <c r="BZ485" s="90"/>
    </row>
    <row r="486" ht="15.75" customHeight="1"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T486" s="90"/>
      <c r="AU486" s="90"/>
      <c r="AV486" s="90"/>
      <c r="AW486" s="90"/>
      <c r="AX486" s="90"/>
      <c r="AY486" s="90"/>
      <c r="BC486" s="90"/>
      <c r="BD486" s="90"/>
      <c r="BE486" s="90"/>
      <c r="BF486" s="90"/>
      <c r="BG486" s="90"/>
      <c r="BH486" s="90"/>
      <c r="BL486" s="90"/>
      <c r="BM486" s="90"/>
      <c r="BN486" s="90"/>
      <c r="BO486" s="90"/>
      <c r="BP486" s="90"/>
      <c r="BQ486" s="90"/>
      <c r="BU486" s="90"/>
      <c r="BV486" s="90"/>
      <c r="BW486" s="90"/>
      <c r="BX486" s="90"/>
      <c r="BY486" s="90"/>
      <c r="BZ486" s="90"/>
    </row>
    <row r="487" ht="15.75" customHeight="1"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T487" s="90"/>
      <c r="AU487" s="90"/>
      <c r="AV487" s="90"/>
      <c r="AW487" s="90"/>
      <c r="AX487" s="90"/>
      <c r="AY487" s="90"/>
      <c r="BC487" s="90"/>
      <c r="BD487" s="90"/>
      <c r="BE487" s="90"/>
      <c r="BF487" s="90"/>
      <c r="BG487" s="90"/>
      <c r="BH487" s="90"/>
      <c r="BL487" s="90"/>
      <c r="BM487" s="90"/>
      <c r="BN487" s="90"/>
      <c r="BO487" s="90"/>
      <c r="BP487" s="90"/>
      <c r="BQ487" s="90"/>
      <c r="BU487" s="90"/>
      <c r="BV487" s="90"/>
      <c r="BW487" s="90"/>
      <c r="BX487" s="90"/>
      <c r="BY487" s="90"/>
      <c r="BZ487" s="90"/>
    </row>
    <row r="488" ht="15.75" customHeight="1"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T488" s="90"/>
      <c r="AU488" s="90"/>
      <c r="AV488" s="90"/>
      <c r="AW488" s="90"/>
      <c r="AX488" s="90"/>
      <c r="AY488" s="90"/>
      <c r="BC488" s="90"/>
      <c r="BD488" s="90"/>
      <c r="BE488" s="90"/>
      <c r="BF488" s="90"/>
      <c r="BG488" s="90"/>
      <c r="BH488" s="90"/>
      <c r="BL488" s="90"/>
      <c r="BM488" s="90"/>
      <c r="BN488" s="90"/>
      <c r="BO488" s="90"/>
      <c r="BP488" s="90"/>
      <c r="BQ488" s="90"/>
      <c r="BU488" s="90"/>
      <c r="BV488" s="90"/>
      <c r="BW488" s="90"/>
      <c r="BX488" s="90"/>
      <c r="BY488" s="90"/>
      <c r="BZ488" s="90"/>
    </row>
    <row r="489" ht="15.75" customHeight="1"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T489" s="90"/>
      <c r="AU489" s="90"/>
      <c r="AV489" s="90"/>
      <c r="AW489" s="90"/>
      <c r="AX489" s="90"/>
      <c r="AY489" s="90"/>
      <c r="BC489" s="90"/>
      <c r="BD489" s="90"/>
      <c r="BE489" s="90"/>
      <c r="BF489" s="90"/>
      <c r="BG489" s="90"/>
      <c r="BH489" s="90"/>
      <c r="BL489" s="90"/>
      <c r="BM489" s="90"/>
      <c r="BN489" s="90"/>
      <c r="BO489" s="90"/>
      <c r="BP489" s="90"/>
      <c r="BQ489" s="90"/>
      <c r="BU489" s="90"/>
      <c r="BV489" s="90"/>
      <c r="BW489" s="90"/>
      <c r="BX489" s="90"/>
      <c r="BY489" s="90"/>
      <c r="BZ489" s="90"/>
    </row>
    <row r="490" ht="15.75" customHeight="1"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T490" s="90"/>
      <c r="AU490" s="90"/>
      <c r="AV490" s="90"/>
      <c r="AW490" s="90"/>
      <c r="AX490" s="90"/>
      <c r="AY490" s="90"/>
      <c r="BC490" s="90"/>
      <c r="BD490" s="90"/>
      <c r="BE490" s="90"/>
      <c r="BF490" s="90"/>
      <c r="BG490" s="90"/>
      <c r="BH490" s="90"/>
      <c r="BL490" s="90"/>
      <c r="BM490" s="90"/>
      <c r="BN490" s="90"/>
      <c r="BO490" s="90"/>
      <c r="BP490" s="90"/>
      <c r="BQ490" s="90"/>
      <c r="BU490" s="90"/>
      <c r="BV490" s="90"/>
      <c r="BW490" s="90"/>
      <c r="BX490" s="90"/>
      <c r="BY490" s="90"/>
      <c r="BZ490" s="90"/>
    </row>
    <row r="491" ht="15.75" customHeight="1"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T491" s="90"/>
      <c r="AU491" s="90"/>
      <c r="AV491" s="90"/>
      <c r="AW491" s="90"/>
      <c r="AX491" s="90"/>
      <c r="AY491" s="90"/>
      <c r="BC491" s="90"/>
      <c r="BD491" s="90"/>
      <c r="BE491" s="90"/>
      <c r="BF491" s="90"/>
      <c r="BG491" s="90"/>
      <c r="BH491" s="90"/>
      <c r="BL491" s="90"/>
      <c r="BM491" s="90"/>
      <c r="BN491" s="90"/>
      <c r="BO491" s="90"/>
      <c r="BP491" s="90"/>
      <c r="BQ491" s="90"/>
      <c r="BU491" s="90"/>
      <c r="BV491" s="90"/>
      <c r="BW491" s="90"/>
      <c r="BX491" s="90"/>
      <c r="BY491" s="90"/>
      <c r="BZ491" s="90"/>
    </row>
    <row r="492" ht="15.75" customHeight="1"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T492" s="90"/>
      <c r="AU492" s="90"/>
      <c r="AV492" s="90"/>
      <c r="AW492" s="90"/>
      <c r="AX492" s="90"/>
      <c r="AY492" s="90"/>
      <c r="BC492" s="90"/>
      <c r="BD492" s="90"/>
      <c r="BE492" s="90"/>
      <c r="BF492" s="90"/>
      <c r="BG492" s="90"/>
      <c r="BH492" s="90"/>
      <c r="BL492" s="90"/>
      <c r="BM492" s="90"/>
      <c r="BN492" s="90"/>
      <c r="BO492" s="90"/>
      <c r="BP492" s="90"/>
      <c r="BQ492" s="90"/>
      <c r="BU492" s="90"/>
      <c r="BV492" s="90"/>
      <c r="BW492" s="90"/>
      <c r="BX492" s="90"/>
      <c r="BY492" s="90"/>
      <c r="BZ492" s="90"/>
    </row>
    <row r="493" ht="15.75" customHeight="1"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T493" s="90"/>
      <c r="AU493" s="90"/>
      <c r="AV493" s="90"/>
      <c r="AW493" s="90"/>
      <c r="AX493" s="90"/>
      <c r="AY493" s="90"/>
      <c r="BC493" s="90"/>
      <c r="BD493" s="90"/>
      <c r="BE493" s="90"/>
      <c r="BF493" s="90"/>
      <c r="BG493" s="90"/>
      <c r="BH493" s="90"/>
      <c r="BL493" s="90"/>
      <c r="BM493" s="90"/>
      <c r="BN493" s="90"/>
      <c r="BO493" s="90"/>
      <c r="BP493" s="90"/>
      <c r="BQ493" s="90"/>
      <c r="BU493" s="90"/>
      <c r="BV493" s="90"/>
      <c r="BW493" s="90"/>
      <c r="BX493" s="90"/>
      <c r="BY493" s="90"/>
      <c r="BZ493" s="90"/>
    </row>
    <row r="494" ht="15.75" customHeight="1"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T494" s="90"/>
      <c r="AU494" s="90"/>
      <c r="AV494" s="90"/>
      <c r="AW494" s="90"/>
      <c r="AX494" s="90"/>
      <c r="AY494" s="90"/>
      <c r="BC494" s="90"/>
      <c r="BD494" s="90"/>
      <c r="BE494" s="90"/>
      <c r="BF494" s="90"/>
      <c r="BG494" s="90"/>
      <c r="BH494" s="90"/>
      <c r="BL494" s="90"/>
      <c r="BM494" s="90"/>
      <c r="BN494" s="90"/>
      <c r="BO494" s="90"/>
      <c r="BP494" s="90"/>
      <c r="BQ494" s="90"/>
      <c r="BU494" s="90"/>
      <c r="BV494" s="90"/>
      <c r="BW494" s="90"/>
      <c r="BX494" s="90"/>
      <c r="BY494" s="90"/>
      <c r="BZ494" s="90"/>
    </row>
    <row r="495" ht="15.75" customHeight="1"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T495" s="90"/>
      <c r="AU495" s="90"/>
      <c r="AV495" s="90"/>
      <c r="AW495" s="90"/>
      <c r="AX495" s="90"/>
      <c r="AY495" s="90"/>
      <c r="BC495" s="90"/>
      <c r="BD495" s="90"/>
      <c r="BE495" s="90"/>
      <c r="BF495" s="90"/>
      <c r="BG495" s="90"/>
      <c r="BH495" s="90"/>
      <c r="BL495" s="90"/>
      <c r="BM495" s="90"/>
      <c r="BN495" s="90"/>
      <c r="BO495" s="90"/>
      <c r="BP495" s="90"/>
      <c r="BQ495" s="90"/>
      <c r="BU495" s="90"/>
      <c r="BV495" s="90"/>
      <c r="BW495" s="90"/>
      <c r="BX495" s="90"/>
      <c r="BY495" s="90"/>
      <c r="BZ495" s="90"/>
    </row>
    <row r="496" ht="15.75" customHeight="1"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T496" s="90"/>
      <c r="AU496" s="90"/>
      <c r="AV496" s="90"/>
      <c r="AW496" s="90"/>
      <c r="AX496" s="90"/>
      <c r="AY496" s="90"/>
      <c r="BC496" s="90"/>
      <c r="BD496" s="90"/>
      <c r="BE496" s="90"/>
      <c r="BF496" s="90"/>
      <c r="BG496" s="90"/>
      <c r="BH496" s="90"/>
      <c r="BL496" s="90"/>
      <c r="BM496" s="90"/>
      <c r="BN496" s="90"/>
      <c r="BO496" s="90"/>
      <c r="BP496" s="90"/>
      <c r="BQ496" s="90"/>
      <c r="BU496" s="90"/>
      <c r="BV496" s="90"/>
      <c r="BW496" s="90"/>
      <c r="BX496" s="90"/>
      <c r="BY496" s="90"/>
      <c r="BZ496" s="90"/>
    </row>
    <row r="497" ht="15.75" customHeight="1"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T497" s="90"/>
      <c r="AU497" s="90"/>
      <c r="AV497" s="90"/>
      <c r="AW497" s="90"/>
      <c r="AX497" s="90"/>
      <c r="AY497" s="90"/>
      <c r="BC497" s="90"/>
      <c r="BD497" s="90"/>
      <c r="BE497" s="90"/>
      <c r="BF497" s="90"/>
      <c r="BG497" s="90"/>
      <c r="BH497" s="90"/>
      <c r="BL497" s="90"/>
      <c r="BM497" s="90"/>
      <c r="BN497" s="90"/>
      <c r="BO497" s="90"/>
      <c r="BP497" s="90"/>
      <c r="BQ497" s="90"/>
      <c r="BU497" s="90"/>
      <c r="BV497" s="90"/>
      <c r="BW497" s="90"/>
      <c r="BX497" s="90"/>
      <c r="BY497" s="90"/>
      <c r="BZ497" s="90"/>
    </row>
    <row r="498" ht="15.75" customHeight="1"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T498" s="90"/>
      <c r="AU498" s="90"/>
      <c r="AV498" s="90"/>
      <c r="AW498" s="90"/>
      <c r="AX498" s="90"/>
      <c r="AY498" s="90"/>
      <c r="BC498" s="90"/>
      <c r="BD498" s="90"/>
      <c r="BE498" s="90"/>
      <c r="BF498" s="90"/>
      <c r="BG498" s="90"/>
      <c r="BH498" s="90"/>
      <c r="BL498" s="90"/>
      <c r="BM498" s="90"/>
      <c r="BN498" s="90"/>
      <c r="BO498" s="90"/>
      <c r="BP498" s="90"/>
      <c r="BQ498" s="90"/>
      <c r="BU498" s="90"/>
      <c r="BV498" s="90"/>
      <c r="BW498" s="90"/>
      <c r="BX498" s="90"/>
      <c r="BY498" s="90"/>
      <c r="BZ498" s="90"/>
    </row>
    <row r="499" ht="15.75" customHeight="1"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T499" s="90"/>
      <c r="AU499" s="90"/>
      <c r="AV499" s="90"/>
      <c r="AW499" s="90"/>
      <c r="AX499" s="90"/>
      <c r="AY499" s="90"/>
      <c r="BC499" s="90"/>
      <c r="BD499" s="90"/>
      <c r="BE499" s="90"/>
      <c r="BF499" s="90"/>
      <c r="BG499" s="90"/>
      <c r="BH499" s="90"/>
      <c r="BL499" s="90"/>
      <c r="BM499" s="90"/>
      <c r="BN499" s="90"/>
      <c r="BO499" s="90"/>
      <c r="BP499" s="90"/>
      <c r="BQ499" s="90"/>
      <c r="BU499" s="90"/>
      <c r="BV499" s="90"/>
      <c r="BW499" s="90"/>
      <c r="BX499" s="90"/>
      <c r="BY499" s="90"/>
      <c r="BZ499" s="90"/>
    </row>
    <row r="500" ht="15.75" customHeight="1"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T500" s="90"/>
      <c r="AU500" s="90"/>
      <c r="AV500" s="90"/>
      <c r="AW500" s="90"/>
      <c r="AX500" s="90"/>
      <c r="AY500" s="90"/>
      <c r="BC500" s="90"/>
      <c r="BD500" s="90"/>
      <c r="BE500" s="90"/>
      <c r="BF500" s="90"/>
      <c r="BG500" s="90"/>
      <c r="BH500" s="90"/>
      <c r="BL500" s="90"/>
      <c r="BM500" s="90"/>
      <c r="BN500" s="90"/>
      <c r="BO500" s="90"/>
      <c r="BP500" s="90"/>
      <c r="BQ500" s="90"/>
      <c r="BU500" s="90"/>
      <c r="BV500" s="90"/>
      <c r="BW500" s="90"/>
      <c r="BX500" s="90"/>
      <c r="BY500" s="90"/>
      <c r="BZ500" s="90"/>
    </row>
    <row r="501" ht="15.75" customHeight="1"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T501" s="90"/>
      <c r="AU501" s="90"/>
      <c r="AV501" s="90"/>
      <c r="AW501" s="90"/>
      <c r="AX501" s="90"/>
      <c r="AY501" s="90"/>
      <c r="BC501" s="90"/>
      <c r="BD501" s="90"/>
      <c r="BE501" s="90"/>
      <c r="BF501" s="90"/>
      <c r="BG501" s="90"/>
      <c r="BH501" s="90"/>
      <c r="BL501" s="90"/>
      <c r="BM501" s="90"/>
      <c r="BN501" s="90"/>
      <c r="BO501" s="90"/>
      <c r="BP501" s="90"/>
      <c r="BQ501" s="90"/>
      <c r="BU501" s="90"/>
      <c r="BV501" s="90"/>
      <c r="BW501" s="90"/>
      <c r="BX501" s="90"/>
      <c r="BY501" s="90"/>
      <c r="BZ501" s="90"/>
    </row>
    <row r="502" ht="15.75" customHeight="1"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T502" s="90"/>
      <c r="AU502" s="90"/>
      <c r="AV502" s="90"/>
      <c r="AW502" s="90"/>
      <c r="AX502" s="90"/>
      <c r="AY502" s="90"/>
      <c r="BC502" s="90"/>
      <c r="BD502" s="90"/>
      <c r="BE502" s="90"/>
      <c r="BF502" s="90"/>
      <c r="BG502" s="90"/>
      <c r="BH502" s="90"/>
      <c r="BL502" s="90"/>
      <c r="BM502" s="90"/>
      <c r="BN502" s="90"/>
      <c r="BO502" s="90"/>
      <c r="BP502" s="90"/>
      <c r="BQ502" s="90"/>
      <c r="BU502" s="90"/>
      <c r="BV502" s="90"/>
      <c r="BW502" s="90"/>
      <c r="BX502" s="90"/>
      <c r="BY502" s="90"/>
      <c r="BZ502" s="90"/>
    </row>
    <row r="503" ht="15.75" customHeight="1"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T503" s="90"/>
      <c r="AU503" s="90"/>
      <c r="AV503" s="90"/>
      <c r="AW503" s="90"/>
      <c r="AX503" s="90"/>
      <c r="AY503" s="90"/>
      <c r="BC503" s="90"/>
      <c r="BD503" s="90"/>
      <c r="BE503" s="90"/>
      <c r="BF503" s="90"/>
      <c r="BG503" s="90"/>
      <c r="BH503" s="90"/>
      <c r="BL503" s="90"/>
      <c r="BM503" s="90"/>
      <c r="BN503" s="90"/>
      <c r="BO503" s="90"/>
      <c r="BP503" s="90"/>
      <c r="BQ503" s="90"/>
      <c r="BU503" s="90"/>
      <c r="BV503" s="90"/>
      <c r="BW503" s="90"/>
      <c r="BX503" s="90"/>
      <c r="BY503" s="90"/>
      <c r="BZ503" s="90"/>
    </row>
    <row r="504" ht="15.75" customHeight="1"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T504" s="90"/>
      <c r="AU504" s="90"/>
      <c r="AV504" s="90"/>
      <c r="AW504" s="90"/>
      <c r="AX504" s="90"/>
      <c r="AY504" s="90"/>
      <c r="BC504" s="90"/>
      <c r="BD504" s="90"/>
      <c r="BE504" s="90"/>
      <c r="BF504" s="90"/>
      <c r="BG504" s="90"/>
      <c r="BH504" s="90"/>
      <c r="BL504" s="90"/>
      <c r="BM504" s="90"/>
      <c r="BN504" s="90"/>
      <c r="BO504" s="90"/>
      <c r="BP504" s="90"/>
      <c r="BQ504" s="90"/>
      <c r="BU504" s="90"/>
      <c r="BV504" s="90"/>
      <c r="BW504" s="90"/>
      <c r="BX504" s="90"/>
      <c r="BY504" s="90"/>
      <c r="BZ504" s="90"/>
    </row>
    <row r="505" ht="15.75" customHeight="1"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T505" s="90"/>
      <c r="AU505" s="90"/>
      <c r="AV505" s="90"/>
      <c r="AW505" s="90"/>
      <c r="AX505" s="90"/>
      <c r="AY505" s="90"/>
      <c r="BC505" s="90"/>
      <c r="BD505" s="90"/>
      <c r="BE505" s="90"/>
      <c r="BF505" s="90"/>
      <c r="BG505" s="90"/>
      <c r="BH505" s="90"/>
      <c r="BL505" s="90"/>
      <c r="BM505" s="90"/>
      <c r="BN505" s="90"/>
      <c r="BO505" s="90"/>
      <c r="BP505" s="90"/>
      <c r="BQ505" s="90"/>
      <c r="BU505" s="90"/>
      <c r="BV505" s="90"/>
      <c r="BW505" s="90"/>
      <c r="BX505" s="90"/>
      <c r="BY505" s="90"/>
      <c r="BZ505" s="90"/>
    </row>
    <row r="506" ht="15.75" customHeight="1"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T506" s="90"/>
      <c r="AU506" s="90"/>
      <c r="AV506" s="90"/>
      <c r="AW506" s="90"/>
      <c r="AX506" s="90"/>
      <c r="AY506" s="90"/>
      <c r="BC506" s="90"/>
      <c r="BD506" s="90"/>
      <c r="BE506" s="90"/>
      <c r="BF506" s="90"/>
      <c r="BG506" s="90"/>
      <c r="BH506" s="90"/>
      <c r="BL506" s="90"/>
      <c r="BM506" s="90"/>
      <c r="BN506" s="90"/>
      <c r="BO506" s="90"/>
      <c r="BP506" s="90"/>
      <c r="BQ506" s="90"/>
      <c r="BU506" s="90"/>
      <c r="BV506" s="90"/>
      <c r="BW506" s="90"/>
      <c r="BX506" s="90"/>
      <c r="BY506" s="90"/>
      <c r="BZ506" s="90"/>
    </row>
    <row r="507" ht="15.75" customHeight="1"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T507" s="90"/>
      <c r="AU507" s="90"/>
      <c r="AV507" s="90"/>
      <c r="AW507" s="90"/>
      <c r="AX507" s="90"/>
      <c r="AY507" s="90"/>
      <c r="BC507" s="90"/>
      <c r="BD507" s="90"/>
      <c r="BE507" s="90"/>
      <c r="BF507" s="90"/>
      <c r="BG507" s="90"/>
      <c r="BH507" s="90"/>
      <c r="BL507" s="90"/>
      <c r="BM507" s="90"/>
      <c r="BN507" s="90"/>
      <c r="BO507" s="90"/>
      <c r="BP507" s="90"/>
      <c r="BQ507" s="90"/>
      <c r="BU507" s="90"/>
      <c r="BV507" s="90"/>
      <c r="BW507" s="90"/>
      <c r="BX507" s="90"/>
      <c r="BY507" s="90"/>
      <c r="BZ507" s="90"/>
    </row>
    <row r="508" ht="15.75" customHeight="1"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T508" s="90"/>
      <c r="AU508" s="90"/>
      <c r="AV508" s="90"/>
      <c r="AW508" s="90"/>
      <c r="AX508" s="90"/>
      <c r="AY508" s="90"/>
      <c r="BC508" s="90"/>
      <c r="BD508" s="90"/>
      <c r="BE508" s="90"/>
      <c r="BF508" s="90"/>
      <c r="BG508" s="90"/>
      <c r="BH508" s="90"/>
      <c r="BL508" s="90"/>
      <c r="BM508" s="90"/>
      <c r="BN508" s="90"/>
      <c r="BO508" s="90"/>
      <c r="BP508" s="90"/>
      <c r="BQ508" s="90"/>
      <c r="BU508" s="90"/>
      <c r="BV508" s="90"/>
      <c r="BW508" s="90"/>
      <c r="BX508" s="90"/>
      <c r="BY508" s="90"/>
      <c r="BZ508" s="90"/>
    </row>
    <row r="509" ht="15.75" customHeight="1"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T509" s="90"/>
      <c r="AU509" s="90"/>
      <c r="AV509" s="90"/>
      <c r="AW509" s="90"/>
      <c r="AX509" s="90"/>
      <c r="AY509" s="90"/>
      <c r="BC509" s="90"/>
      <c r="BD509" s="90"/>
      <c r="BE509" s="90"/>
      <c r="BF509" s="90"/>
      <c r="BG509" s="90"/>
      <c r="BH509" s="90"/>
      <c r="BL509" s="90"/>
      <c r="BM509" s="90"/>
      <c r="BN509" s="90"/>
      <c r="BO509" s="90"/>
      <c r="BP509" s="90"/>
      <c r="BQ509" s="90"/>
      <c r="BU509" s="90"/>
      <c r="BV509" s="90"/>
      <c r="BW509" s="90"/>
      <c r="BX509" s="90"/>
      <c r="BY509" s="90"/>
      <c r="BZ509" s="90"/>
    </row>
    <row r="510" ht="15.75" customHeight="1"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T510" s="90"/>
      <c r="AU510" s="90"/>
      <c r="AV510" s="90"/>
      <c r="AW510" s="90"/>
      <c r="AX510" s="90"/>
      <c r="AY510" s="90"/>
      <c r="BC510" s="90"/>
      <c r="BD510" s="90"/>
      <c r="BE510" s="90"/>
      <c r="BF510" s="90"/>
      <c r="BG510" s="90"/>
      <c r="BH510" s="90"/>
      <c r="BL510" s="90"/>
      <c r="BM510" s="90"/>
      <c r="BN510" s="90"/>
      <c r="BO510" s="90"/>
      <c r="BP510" s="90"/>
      <c r="BQ510" s="90"/>
      <c r="BU510" s="90"/>
      <c r="BV510" s="90"/>
      <c r="BW510" s="90"/>
      <c r="BX510" s="90"/>
      <c r="BY510" s="90"/>
      <c r="BZ510" s="90"/>
    </row>
    <row r="511" ht="15.75" customHeight="1"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T511" s="90"/>
      <c r="AU511" s="90"/>
      <c r="AV511" s="90"/>
      <c r="AW511" s="90"/>
      <c r="AX511" s="90"/>
      <c r="AY511" s="90"/>
      <c r="BC511" s="90"/>
      <c r="BD511" s="90"/>
      <c r="BE511" s="90"/>
      <c r="BF511" s="90"/>
      <c r="BG511" s="90"/>
      <c r="BH511" s="90"/>
      <c r="BL511" s="90"/>
      <c r="BM511" s="90"/>
      <c r="BN511" s="90"/>
      <c r="BO511" s="90"/>
      <c r="BP511" s="90"/>
      <c r="BQ511" s="90"/>
      <c r="BU511" s="90"/>
      <c r="BV511" s="90"/>
      <c r="BW511" s="90"/>
      <c r="BX511" s="90"/>
      <c r="BY511" s="90"/>
      <c r="BZ511" s="90"/>
    </row>
    <row r="512" ht="15.75" customHeight="1"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T512" s="90"/>
      <c r="AU512" s="90"/>
      <c r="AV512" s="90"/>
      <c r="AW512" s="90"/>
      <c r="AX512" s="90"/>
      <c r="AY512" s="90"/>
      <c r="BC512" s="90"/>
      <c r="BD512" s="90"/>
      <c r="BE512" s="90"/>
      <c r="BF512" s="90"/>
      <c r="BG512" s="90"/>
      <c r="BH512" s="90"/>
      <c r="BL512" s="90"/>
      <c r="BM512" s="90"/>
      <c r="BN512" s="90"/>
      <c r="BO512" s="90"/>
      <c r="BP512" s="90"/>
      <c r="BQ512" s="90"/>
      <c r="BU512" s="90"/>
      <c r="BV512" s="90"/>
      <c r="BW512" s="90"/>
      <c r="BX512" s="90"/>
      <c r="BY512" s="90"/>
      <c r="BZ512" s="90"/>
    </row>
    <row r="513" ht="15.75" customHeight="1"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T513" s="90"/>
      <c r="AU513" s="90"/>
      <c r="AV513" s="90"/>
      <c r="AW513" s="90"/>
      <c r="AX513" s="90"/>
      <c r="AY513" s="90"/>
      <c r="BC513" s="90"/>
      <c r="BD513" s="90"/>
      <c r="BE513" s="90"/>
      <c r="BF513" s="90"/>
      <c r="BG513" s="90"/>
      <c r="BH513" s="90"/>
      <c r="BL513" s="90"/>
      <c r="BM513" s="90"/>
      <c r="BN513" s="90"/>
      <c r="BO513" s="90"/>
      <c r="BP513" s="90"/>
      <c r="BQ513" s="90"/>
      <c r="BU513" s="90"/>
      <c r="BV513" s="90"/>
      <c r="BW513" s="90"/>
      <c r="BX513" s="90"/>
      <c r="BY513" s="90"/>
      <c r="BZ513" s="90"/>
    </row>
    <row r="514" ht="15.75" customHeight="1"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T514" s="90"/>
      <c r="AU514" s="90"/>
      <c r="AV514" s="90"/>
      <c r="AW514" s="90"/>
      <c r="AX514" s="90"/>
      <c r="AY514" s="90"/>
      <c r="BC514" s="90"/>
      <c r="BD514" s="90"/>
      <c r="BE514" s="90"/>
      <c r="BF514" s="90"/>
      <c r="BG514" s="90"/>
      <c r="BH514" s="90"/>
      <c r="BL514" s="90"/>
      <c r="BM514" s="90"/>
      <c r="BN514" s="90"/>
      <c r="BO514" s="90"/>
      <c r="BP514" s="90"/>
      <c r="BQ514" s="90"/>
      <c r="BU514" s="90"/>
      <c r="BV514" s="90"/>
      <c r="BW514" s="90"/>
      <c r="BX514" s="90"/>
      <c r="BY514" s="90"/>
      <c r="BZ514" s="90"/>
    </row>
    <row r="515" ht="15.75" customHeight="1"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T515" s="90"/>
      <c r="AU515" s="90"/>
      <c r="AV515" s="90"/>
      <c r="AW515" s="90"/>
      <c r="AX515" s="90"/>
      <c r="AY515" s="90"/>
      <c r="BC515" s="90"/>
      <c r="BD515" s="90"/>
      <c r="BE515" s="90"/>
      <c r="BF515" s="90"/>
      <c r="BG515" s="90"/>
      <c r="BH515" s="90"/>
      <c r="BL515" s="90"/>
      <c r="BM515" s="90"/>
      <c r="BN515" s="90"/>
      <c r="BO515" s="90"/>
      <c r="BP515" s="90"/>
      <c r="BQ515" s="90"/>
      <c r="BU515" s="90"/>
      <c r="BV515" s="90"/>
      <c r="BW515" s="90"/>
      <c r="BX515" s="90"/>
      <c r="BY515" s="90"/>
      <c r="BZ515" s="90"/>
    </row>
    <row r="516" ht="15.75" customHeight="1"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T516" s="90"/>
      <c r="AU516" s="90"/>
      <c r="AV516" s="90"/>
      <c r="AW516" s="90"/>
      <c r="AX516" s="90"/>
      <c r="AY516" s="90"/>
      <c r="BC516" s="90"/>
      <c r="BD516" s="90"/>
      <c r="BE516" s="90"/>
      <c r="BF516" s="90"/>
      <c r="BG516" s="90"/>
      <c r="BH516" s="90"/>
      <c r="BL516" s="90"/>
      <c r="BM516" s="90"/>
      <c r="BN516" s="90"/>
      <c r="BO516" s="90"/>
      <c r="BP516" s="90"/>
      <c r="BQ516" s="90"/>
      <c r="BU516" s="90"/>
      <c r="BV516" s="90"/>
      <c r="BW516" s="90"/>
      <c r="BX516" s="90"/>
      <c r="BY516" s="90"/>
      <c r="BZ516" s="90"/>
    </row>
    <row r="517" ht="15.75" customHeight="1"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T517" s="90"/>
      <c r="AU517" s="90"/>
      <c r="AV517" s="90"/>
      <c r="AW517" s="90"/>
      <c r="AX517" s="90"/>
      <c r="AY517" s="90"/>
      <c r="BC517" s="90"/>
      <c r="BD517" s="90"/>
      <c r="BE517" s="90"/>
      <c r="BF517" s="90"/>
      <c r="BG517" s="90"/>
      <c r="BH517" s="90"/>
      <c r="BL517" s="90"/>
      <c r="BM517" s="90"/>
      <c r="BN517" s="90"/>
      <c r="BO517" s="90"/>
      <c r="BP517" s="90"/>
      <c r="BQ517" s="90"/>
      <c r="BU517" s="90"/>
      <c r="BV517" s="90"/>
      <c r="BW517" s="90"/>
      <c r="BX517" s="90"/>
      <c r="BY517" s="90"/>
      <c r="BZ517" s="90"/>
    </row>
    <row r="518" ht="15.75" customHeight="1"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T518" s="90"/>
      <c r="AU518" s="90"/>
      <c r="AV518" s="90"/>
      <c r="AW518" s="90"/>
      <c r="AX518" s="90"/>
      <c r="AY518" s="90"/>
      <c r="BC518" s="90"/>
      <c r="BD518" s="90"/>
      <c r="BE518" s="90"/>
      <c r="BF518" s="90"/>
      <c r="BG518" s="90"/>
      <c r="BH518" s="90"/>
      <c r="BL518" s="90"/>
      <c r="BM518" s="90"/>
      <c r="BN518" s="90"/>
      <c r="BO518" s="90"/>
      <c r="BP518" s="90"/>
      <c r="BQ518" s="90"/>
      <c r="BU518" s="90"/>
      <c r="BV518" s="90"/>
      <c r="BW518" s="90"/>
      <c r="BX518" s="90"/>
      <c r="BY518" s="90"/>
      <c r="BZ518" s="90"/>
    </row>
    <row r="519" ht="15.75" customHeight="1"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T519" s="90"/>
      <c r="AU519" s="90"/>
      <c r="AV519" s="90"/>
      <c r="AW519" s="90"/>
      <c r="AX519" s="90"/>
      <c r="AY519" s="90"/>
      <c r="BC519" s="90"/>
      <c r="BD519" s="90"/>
      <c r="BE519" s="90"/>
      <c r="BF519" s="90"/>
      <c r="BG519" s="90"/>
      <c r="BH519" s="90"/>
      <c r="BL519" s="90"/>
      <c r="BM519" s="90"/>
      <c r="BN519" s="90"/>
      <c r="BO519" s="90"/>
      <c r="BP519" s="90"/>
      <c r="BQ519" s="90"/>
      <c r="BU519" s="90"/>
      <c r="BV519" s="90"/>
      <c r="BW519" s="90"/>
      <c r="BX519" s="90"/>
      <c r="BY519" s="90"/>
      <c r="BZ519" s="90"/>
    </row>
    <row r="520" ht="15.75" customHeight="1"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T520" s="90"/>
      <c r="AU520" s="90"/>
      <c r="AV520" s="90"/>
      <c r="AW520" s="90"/>
      <c r="AX520" s="90"/>
      <c r="AY520" s="90"/>
      <c r="BC520" s="90"/>
      <c r="BD520" s="90"/>
      <c r="BE520" s="90"/>
      <c r="BF520" s="90"/>
      <c r="BG520" s="90"/>
      <c r="BH520" s="90"/>
      <c r="BL520" s="90"/>
      <c r="BM520" s="90"/>
      <c r="BN520" s="90"/>
      <c r="BO520" s="90"/>
      <c r="BP520" s="90"/>
      <c r="BQ520" s="90"/>
      <c r="BU520" s="90"/>
      <c r="BV520" s="90"/>
      <c r="BW520" s="90"/>
      <c r="BX520" s="90"/>
      <c r="BY520" s="90"/>
      <c r="BZ520" s="90"/>
    </row>
    <row r="521" ht="15.75" customHeight="1"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T521" s="90"/>
      <c r="AU521" s="90"/>
      <c r="AV521" s="90"/>
      <c r="AW521" s="90"/>
      <c r="AX521" s="90"/>
      <c r="AY521" s="90"/>
      <c r="BC521" s="90"/>
      <c r="BD521" s="90"/>
      <c r="BE521" s="90"/>
      <c r="BF521" s="90"/>
      <c r="BG521" s="90"/>
      <c r="BH521" s="90"/>
      <c r="BL521" s="90"/>
      <c r="BM521" s="90"/>
      <c r="BN521" s="90"/>
      <c r="BO521" s="90"/>
      <c r="BP521" s="90"/>
      <c r="BQ521" s="90"/>
      <c r="BU521" s="90"/>
      <c r="BV521" s="90"/>
      <c r="BW521" s="90"/>
      <c r="BX521" s="90"/>
      <c r="BY521" s="90"/>
      <c r="BZ521" s="90"/>
    </row>
    <row r="522" ht="15.75" customHeight="1"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T522" s="90"/>
      <c r="AU522" s="90"/>
      <c r="AV522" s="90"/>
      <c r="AW522" s="90"/>
      <c r="AX522" s="90"/>
      <c r="AY522" s="90"/>
      <c r="BC522" s="90"/>
      <c r="BD522" s="90"/>
      <c r="BE522" s="90"/>
      <c r="BF522" s="90"/>
      <c r="BG522" s="90"/>
      <c r="BH522" s="90"/>
      <c r="BL522" s="90"/>
      <c r="BM522" s="90"/>
      <c r="BN522" s="90"/>
      <c r="BO522" s="90"/>
      <c r="BP522" s="90"/>
      <c r="BQ522" s="90"/>
      <c r="BU522" s="90"/>
      <c r="BV522" s="90"/>
      <c r="BW522" s="90"/>
      <c r="BX522" s="90"/>
      <c r="BY522" s="90"/>
      <c r="BZ522" s="90"/>
    </row>
    <row r="523" ht="15.75" customHeight="1"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T523" s="90"/>
      <c r="AU523" s="90"/>
      <c r="AV523" s="90"/>
      <c r="AW523" s="90"/>
      <c r="AX523" s="90"/>
      <c r="AY523" s="90"/>
      <c r="BC523" s="90"/>
      <c r="BD523" s="90"/>
      <c r="BE523" s="90"/>
      <c r="BF523" s="90"/>
      <c r="BG523" s="90"/>
      <c r="BH523" s="90"/>
      <c r="BL523" s="90"/>
      <c r="BM523" s="90"/>
      <c r="BN523" s="90"/>
      <c r="BO523" s="90"/>
      <c r="BP523" s="90"/>
      <c r="BQ523" s="90"/>
      <c r="BU523" s="90"/>
      <c r="BV523" s="90"/>
      <c r="BW523" s="90"/>
      <c r="BX523" s="90"/>
      <c r="BY523" s="90"/>
      <c r="BZ523" s="90"/>
    </row>
    <row r="524" ht="15.75" customHeight="1"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T524" s="90"/>
      <c r="AU524" s="90"/>
      <c r="AV524" s="90"/>
      <c r="AW524" s="90"/>
      <c r="AX524" s="90"/>
      <c r="AY524" s="90"/>
      <c r="BC524" s="90"/>
      <c r="BD524" s="90"/>
      <c r="BE524" s="90"/>
      <c r="BF524" s="90"/>
      <c r="BG524" s="90"/>
      <c r="BH524" s="90"/>
      <c r="BL524" s="90"/>
      <c r="BM524" s="90"/>
      <c r="BN524" s="90"/>
      <c r="BO524" s="90"/>
      <c r="BP524" s="90"/>
      <c r="BQ524" s="90"/>
      <c r="BU524" s="90"/>
      <c r="BV524" s="90"/>
      <c r="BW524" s="90"/>
      <c r="BX524" s="90"/>
      <c r="BY524" s="90"/>
      <c r="BZ524" s="90"/>
    </row>
    <row r="525" ht="15.75" customHeight="1"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T525" s="90"/>
      <c r="AU525" s="90"/>
      <c r="AV525" s="90"/>
      <c r="AW525" s="90"/>
      <c r="AX525" s="90"/>
      <c r="AY525" s="90"/>
      <c r="BC525" s="90"/>
      <c r="BD525" s="90"/>
      <c r="BE525" s="90"/>
      <c r="BF525" s="90"/>
      <c r="BG525" s="90"/>
      <c r="BH525" s="90"/>
      <c r="BL525" s="90"/>
      <c r="BM525" s="90"/>
      <c r="BN525" s="90"/>
      <c r="BO525" s="90"/>
      <c r="BP525" s="90"/>
      <c r="BQ525" s="90"/>
      <c r="BU525" s="90"/>
      <c r="BV525" s="90"/>
      <c r="BW525" s="90"/>
      <c r="BX525" s="90"/>
      <c r="BY525" s="90"/>
      <c r="BZ525" s="90"/>
    </row>
    <row r="526" ht="15.75" customHeight="1"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T526" s="90"/>
      <c r="AU526" s="90"/>
      <c r="AV526" s="90"/>
      <c r="AW526" s="90"/>
      <c r="AX526" s="90"/>
      <c r="AY526" s="90"/>
      <c r="BC526" s="90"/>
      <c r="BD526" s="90"/>
      <c r="BE526" s="90"/>
      <c r="BF526" s="90"/>
      <c r="BG526" s="90"/>
      <c r="BH526" s="90"/>
      <c r="BL526" s="90"/>
      <c r="BM526" s="90"/>
      <c r="BN526" s="90"/>
      <c r="BO526" s="90"/>
      <c r="BP526" s="90"/>
      <c r="BQ526" s="90"/>
      <c r="BU526" s="90"/>
      <c r="BV526" s="90"/>
      <c r="BW526" s="90"/>
      <c r="BX526" s="90"/>
      <c r="BY526" s="90"/>
      <c r="BZ526" s="90"/>
    </row>
    <row r="527" ht="15.75" customHeight="1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T527" s="90"/>
      <c r="AU527" s="90"/>
      <c r="AV527" s="90"/>
      <c r="AW527" s="90"/>
      <c r="AX527" s="90"/>
      <c r="AY527" s="90"/>
      <c r="BC527" s="90"/>
      <c r="BD527" s="90"/>
      <c r="BE527" s="90"/>
      <c r="BF527" s="90"/>
      <c r="BG527" s="90"/>
      <c r="BH527" s="90"/>
      <c r="BL527" s="90"/>
      <c r="BM527" s="90"/>
      <c r="BN527" s="90"/>
      <c r="BO527" s="90"/>
      <c r="BP527" s="90"/>
      <c r="BQ527" s="90"/>
      <c r="BU527" s="90"/>
      <c r="BV527" s="90"/>
      <c r="BW527" s="90"/>
      <c r="BX527" s="90"/>
      <c r="BY527" s="90"/>
      <c r="BZ527" s="90"/>
    </row>
    <row r="528" ht="15.75" customHeight="1"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T528" s="90"/>
      <c r="AU528" s="90"/>
      <c r="AV528" s="90"/>
      <c r="AW528" s="90"/>
      <c r="AX528" s="90"/>
      <c r="AY528" s="90"/>
      <c r="BC528" s="90"/>
      <c r="BD528" s="90"/>
      <c r="BE528" s="90"/>
      <c r="BF528" s="90"/>
      <c r="BG528" s="90"/>
      <c r="BH528" s="90"/>
      <c r="BL528" s="90"/>
      <c r="BM528" s="90"/>
      <c r="BN528" s="90"/>
      <c r="BO528" s="90"/>
      <c r="BP528" s="90"/>
      <c r="BQ528" s="90"/>
      <c r="BU528" s="90"/>
      <c r="BV528" s="90"/>
      <c r="BW528" s="90"/>
      <c r="BX528" s="90"/>
      <c r="BY528" s="90"/>
      <c r="BZ528" s="90"/>
    </row>
    <row r="529" ht="15.75" customHeight="1"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T529" s="90"/>
      <c r="AU529" s="90"/>
      <c r="AV529" s="90"/>
      <c r="AW529" s="90"/>
      <c r="AX529" s="90"/>
      <c r="AY529" s="90"/>
      <c r="BC529" s="90"/>
      <c r="BD529" s="90"/>
      <c r="BE529" s="90"/>
      <c r="BF529" s="90"/>
      <c r="BG529" s="90"/>
      <c r="BH529" s="90"/>
      <c r="BL529" s="90"/>
      <c r="BM529" s="90"/>
      <c r="BN529" s="90"/>
      <c r="BO529" s="90"/>
      <c r="BP529" s="90"/>
      <c r="BQ529" s="90"/>
      <c r="BU529" s="90"/>
      <c r="BV529" s="90"/>
      <c r="BW529" s="90"/>
      <c r="BX529" s="90"/>
      <c r="BY529" s="90"/>
      <c r="BZ529" s="90"/>
    </row>
    <row r="530" ht="15.75" customHeight="1"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T530" s="90"/>
      <c r="AU530" s="90"/>
      <c r="AV530" s="90"/>
      <c r="AW530" s="90"/>
      <c r="AX530" s="90"/>
      <c r="AY530" s="90"/>
      <c r="BC530" s="90"/>
      <c r="BD530" s="90"/>
      <c r="BE530" s="90"/>
      <c r="BF530" s="90"/>
      <c r="BG530" s="90"/>
      <c r="BH530" s="90"/>
      <c r="BL530" s="90"/>
      <c r="BM530" s="90"/>
      <c r="BN530" s="90"/>
      <c r="BO530" s="90"/>
      <c r="BP530" s="90"/>
      <c r="BQ530" s="90"/>
      <c r="BU530" s="90"/>
      <c r="BV530" s="90"/>
      <c r="BW530" s="90"/>
      <c r="BX530" s="90"/>
      <c r="BY530" s="90"/>
      <c r="BZ530" s="90"/>
    </row>
    <row r="531" ht="15.75" customHeight="1"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T531" s="90"/>
      <c r="AU531" s="90"/>
      <c r="AV531" s="90"/>
      <c r="AW531" s="90"/>
      <c r="AX531" s="90"/>
      <c r="AY531" s="90"/>
      <c r="BC531" s="90"/>
      <c r="BD531" s="90"/>
      <c r="BE531" s="90"/>
      <c r="BF531" s="90"/>
      <c r="BG531" s="90"/>
      <c r="BH531" s="90"/>
      <c r="BL531" s="90"/>
      <c r="BM531" s="90"/>
      <c r="BN531" s="90"/>
      <c r="BO531" s="90"/>
      <c r="BP531" s="90"/>
      <c r="BQ531" s="90"/>
      <c r="BU531" s="90"/>
      <c r="BV531" s="90"/>
      <c r="BW531" s="90"/>
      <c r="BX531" s="90"/>
      <c r="BY531" s="90"/>
      <c r="BZ531" s="90"/>
    </row>
    <row r="532" ht="15.75" customHeight="1"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T532" s="90"/>
      <c r="AU532" s="90"/>
      <c r="AV532" s="90"/>
      <c r="AW532" s="90"/>
      <c r="AX532" s="90"/>
      <c r="AY532" s="90"/>
      <c r="BC532" s="90"/>
      <c r="BD532" s="90"/>
      <c r="BE532" s="90"/>
      <c r="BF532" s="90"/>
      <c r="BG532" s="90"/>
      <c r="BH532" s="90"/>
      <c r="BL532" s="90"/>
      <c r="BM532" s="90"/>
      <c r="BN532" s="90"/>
      <c r="BO532" s="90"/>
      <c r="BP532" s="90"/>
      <c r="BQ532" s="90"/>
      <c r="BU532" s="90"/>
      <c r="BV532" s="90"/>
      <c r="BW532" s="90"/>
      <c r="BX532" s="90"/>
      <c r="BY532" s="90"/>
      <c r="BZ532" s="90"/>
    </row>
    <row r="533" ht="15.75" customHeight="1"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T533" s="90"/>
      <c r="AU533" s="90"/>
      <c r="AV533" s="90"/>
      <c r="AW533" s="90"/>
      <c r="AX533" s="90"/>
      <c r="AY533" s="90"/>
      <c r="BC533" s="90"/>
      <c r="BD533" s="90"/>
      <c r="BE533" s="90"/>
      <c r="BF533" s="90"/>
      <c r="BG533" s="90"/>
      <c r="BH533" s="90"/>
      <c r="BL533" s="90"/>
      <c r="BM533" s="90"/>
      <c r="BN533" s="90"/>
      <c r="BO533" s="90"/>
      <c r="BP533" s="90"/>
      <c r="BQ533" s="90"/>
      <c r="BU533" s="90"/>
      <c r="BV533" s="90"/>
      <c r="BW533" s="90"/>
      <c r="BX533" s="90"/>
      <c r="BY533" s="90"/>
      <c r="BZ533" s="90"/>
    </row>
    <row r="534" ht="15.75" customHeight="1"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T534" s="90"/>
      <c r="AU534" s="90"/>
      <c r="AV534" s="90"/>
      <c r="AW534" s="90"/>
      <c r="AX534" s="90"/>
      <c r="AY534" s="90"/>
      <c r="BC534" s="90"/>
      <c r="BD534" s="90"/>
      <c r="BE534" s="90"/>
      <c r="BF534" s="90"/>
      <c r="BG534" s="90"/>
      <c r="BH534" s="90"/>
      <c r="BL534" s="90"/>
      <c r="BM534" s="90"/>
      <c r="BN534" s="90"/>
      <c r="BO534" s="90"/>
      <c r="BP534" s="90"/>
      <c r="BQ534" s="90"/>
      <c r="BU534" s="90"/>
      <c r="BV534" s="90"/>
      <c r="BW534" s="90"/>
      <c r="BX534" s="90"/>
      <c r="BY534" s="90"/>
      <c r="BZ534" s="90"/>
    </row>
    <row r="535" ht="15.75" customHeight="1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T535" s="90"/>
      <c r="AU535" s="90"/>
      <c r="AV535" s="90"/>
      <c r="AW535" s="90"/>
      <c r="AX535" s="90"/>
      <c r="AY535" s="90"/>
      <c r="BC535" s="90"/>
      <c r="BD535" s="90"/>
      <c r="BE535" s="90"/>
      <c r="BF535" s="90"/>
      <c r="BG535" s="90"/>
      <c r="BH535" s="90"/>
      <c r="BL535" s="90"/>
      <c r="BM535" s="90"/>
      <c r="BN535" s="90"/>
      <c r="BO535" s="90"/>
      <c r="BP535" s="90"/>
      <c r="BQ535" s="90"/>
      <c r="BU535" s="90"/>
      <c r="BV535" s="90"/>
      <c r="BW535" s="90"/>
      <c r="BX535" s="90"/>
      <c r="BY535" s="90"/>
      <c r="BZ535" s="90"/>
    </row>
    <row r="536" ht="15.75" customHeight="1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T536" s="90"/>
      <c r="AU536" s="90"/>
      <c r="AV536" s="90"/>
      <c r="AW536" s="90"/>
      <c r="AX536" s="90"/>
      <c r="AY536" s="90"/>
      <c r="BC536" s="90"/>
      <c r="BD536" s="90"/>
      <c r="BE536" s="90"/>
      <c r="BF536" s="90"/>
      <c r="BG536" s="90"/>
      <c r="BH536" s="90"/>
      <c r="BL536" s="90"/>
      <c r="BM536" s="90"/>
      <c r="BN536" s="90"/>
      <c r="BO536" s="90"/>
      <c r="BP536" s="90"/>
      <c r="BQ536" s="90"/>
      <c r="BU536" s="90"/>
      <c r="BV536" s="90"/>
      <c r="BW536" s="90"/>
      <c r="BX536" s="90"/>
      <c r="BY536" s="90"/>
      <c r="BZ536" s="90"/>
    </row>
    <row r="537" ht="15.75" customHeight="1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T537" s="90"/>
      <c r="AU537" s="90"/>
      <c r="AV537" s="90"/>
      <c r="AW537" s="90"/>
      <c r="AX537" s="90"/>
      <c r="AY537" s="90"/>
      <c r="BC537" s="90"/>
      <c r="BD537" s="90"/>
      <c r="BE537" s="90"/>
      <c r="BF537" s="90"/>
      <c r="BG537" s="90"/>
      <c r="BH537" s="90"/>
      <c r="BL537" s="90"/>
      <c r="BM537" s="90"/>
      <c r="BN537" s="90"/>
      <c r="BO537" s="90"/>
      <c r="BP537" s="90"/>
      <c r="BQ537" s="90"/>
      <c r="BU537" s="90"/>
      <c r="BV537" s="90"/>
      <c r="BW537" s="90"/>
      <c r="BX537" s="90"/>
      <c r="BY537" s="90"/>
      <c r="BZ537" s="90"/>
    </row>
    <row r="538" ht="15.75" customHeight="1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T538" s="90"/>
      <c r="AU538" s="90"/>
      <c r="AV538" s="90"/>
      <c r="AW538" s="90"/>
      <c r="AX538" s="90"/>
      <c r="AY538" s="90"/>
      <c r="BC538" s="90"/>
      <c r="BD538" s="90"/>
      <c r="BE538" s="90"/>
      <c r="BF538" s="90"/>
      <c r="BG538" s="90"/>
      <c r="BH538" s="90"/>
      <c r="BL538" s="90"/>
      <c r="BM538" s="90"/>
      <c r="BN538" s="90"/>
      <c r="BO538" s="90"/>
      <c r="BP538" s="90"/>
      <c r="BQ538" s="90"/>
      <c r="BU538" s="90"/>
      <c r="BV538" s="90"/>
      <c r="BW538" s="90"/>
      <c r="BX538" s="90"/>
      <c r="BY538" s="90"/>
      <c r="BZ538" s="90"/>
    </row>
    <row r="539" ht="15.75" customHeight="1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T539" s="90"/>
      <c r="AU539" s="90"/>
      <c r="AV539" s="90"/>
      <c r="AW539" s="90"/>
      <c r="AX539" s="90"/>
      <c r="AY539" s="90"/>
      <c r="BC539" s="90"/>
      <c r="BD539" s="90"/>
      <c r="BE539" s="90"/>
      <c r="BF539" s="90"/>
      <c r="BG539" s="90"/>
      <c r="BH539" s="90"/>
      <c r="BL539" s="90"/>
      <c r="BM539" s="90"/>
      <c r="BN539" s="90"/>
      <c r="BO539" s="90"/>
      <c r="BP539" s="90"/>
      <c r="BQ539" s="90"/>
      <c r="BU539" s="90"/>
      <c r="BV539" s="90"/>
      <c r="BW539" s="90"/>
      <c r="BX539" s="90"/>
      <c r="BY539" s="90"/>
      <c r="BZ539" s="90"/>
    </row>
    <row r="540" ht="15.75" customHeight="1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T540" s="90"/>
      <c r="AU540" s="90"/>
      <c r="AV540" s="90"/>
      <c r="AW540" s="90"/>
      <c r="AX540" s="90"/>
      <c r="AY540" s="90"/>
      <c r="BC540" s="90"/>
      <c r="BD540" s="90"/>
      <c r="BE540" s="90"/>
      <c r="BF540" s="90"/>
      <c r="BG540" s="90"/>
      <c r="BH540" s="90"/>
      <c r="BL540" s="90"/>
      <c r="BM540" s="90"/>
      <c r="BN540" s="90"/>
      <c r="BO540" s="90"/>
      <c r="BP540" s="90"/>
      <c r="BQ540" s="90"/>
      <c r="BU540" s="90"/>
      <c r="BV540" s="90"/>
      <c r="BW540" s="90"/>
      <c r="BX540" s="90"/>
      <c r="BY540" s="90"/>
      <c r="BZ540" s="90"/>
    </row>
    <row r="541" ht="15.75" customHeight="1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T541" s="90"/>
      <c r="AU541" s="90"/>
      <c r="AV541" s="90"/>
      <c r="AW541" s="90"/>
      <c r="AX541" s="90"/>
      <c r="AY541" s="90"/>
      <c r="BC541" s="90"/>
      <c r="BD541" s="90"/>
      <c r="BE541" s="90"/>
      <c r="BF541" s="90"/>
      <c r="BG541" s="90"/>
      <c r="BH541" s="90"/>
      <c r="BL541" s="90"/>
      <c r="BM541" s="90"/>
      <c r="BN541" s="90"/>
      <c r="BO541" s="90"/>
      <c r="BP541" s="90"/>
      <c r="BQ541" s="90"/>
      <c r="BU541" s="90"/>
      <c r="BV541" s="90"/>
      <c r="BW541" s="90"/>
      <c r="BX541" s="90"/>
      <c r="BY541" s="90"/>
      <c r="BZ541" s="90"/>
    </row>
    <row r="542" ht="15.75" customHeight="1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T542" s="90"/>
      <c r="AU542" s="90"/>
      <c r="AV542" s="90"/>
      <c r="AW542" s="90"/>
      <c r="AX542" s="90"/>
      <c r="AY542" s="90"/>
      <c r="BC542" s="90"/>
      <c r="BD542" s="90"/>
      <c r="BE542" s="90"/>
      <c r="BF542" s="90"/>
      <c r="BG542" s="90"/>
      <c r="BH542" s="90"/>
      <c r="BL542" s="90"/>
      <c r="BM542" s="90"/>
      <c r="BN542" s="90"/>
      <c r="BO542" s="90"/>
      <c r="BP542" s="90"/>
      <c r="BQ542" s="90"/>
      <c r="BU542" s="90"/>
      <c r="BV542" s="90"/>
      <c r="BW542" s="90"/>
      <c r="BX542" s="90"/>
      <c r="BY542" s="90"/>
      <c r="BZ542" s="90"/>
    </row>
    <row r="543" ht="15.75" customHeight="1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T543" s="90"/>
      <c r="AU543" s="90"/>
      <c r="AV543" s="90"/>
      <c r="AW543" s="90"/>
      <c r="AX543" s="90"/>
      <c r="AY543" s="90"/>
      <c r="BC543" s="90"/>
      <c r="BD543" s="90"/>
      <c r="BE543" s="90"/>
      <c r="BF543" s="90"/>
      <c r="BG543" s="90"/>
      <c r="BH543" s="90"/>
      <c r="BL543" s="90"/>
      <c r="BM543" s="90"/>
      <c r="BN543" s="90"/>
      <c r="BO543" s="90"/>
      <c r="BP543" s="90"/>
      <c r="BQ543" s="90"/>
      <c r="BU543" s="90"/>
      <c r="BV543" s="90"/>
      <c r="BW543" s="90"/>
      <c r="BX543" s="90"/>
      <c r="BY543" s="90"/>
      <c r="BZ543" s="90"/>
    </row>
    <row r="544" ht="15.75" customHeight="1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T544" s="90"/>
      <c r="AU544" s="90"/>
      <c r="AV544" s="90"/>
      <c r="AW544" s="90"/>
      <c r="AX544" s="90"/>
      <c r="AY544" s="90"/>
      <c r="BC544" s="90"/>
      <c r="BD544" s="90"/>
      <c r="BE544" s="90"/>
      <c r="BF544" s="90"/>
      <c r="BG544" s="90"/>
      <c r="BH544" s="90"/>
      <c r="BL544" s="90"/>
      <c r="BM544" s="90"/>
      <c r="BN544" s="90"/>
      <c r="BO544" s="90"/>
      <c r="BP544" s="90"/>
      <c r="BQ544" s="90"/>
      <c r="BU544" s="90"/>
      <c r="BV544" s="90"/>
      <c r="BW544" s="90"/>
      <c r="BX544" s="90"/>
      <c r="BY544" s="90"/>
      <c r="BZ544" s="90"/>
    </row>
    <row r="545" ht="15.75" customHeight="1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T545" s="90"/>
      <c r="AU545" s="90"/>
      <c r="AV545" s="90"/>
      <c r="AW545" s="90"/>
      <c r="AX545" s="90"/>
      <c r="AY545" s="90"/>
      <c r="BC545" s="90"/>
      <c r="BD545" s="90"/>
      <c r="BE545" s="90"/>
      <c r="BF545" s="90"/>
      <c r="BG545" s="90"/>
      <c r="BH545" s="90"/>
      <c r="BL545" s="90"/>
      <c r="BM545" s="90"/>
      <c r="BN545" s="90"/>
      <c r="BO545" s="90"/>
      <c r="BP545" s="90"/>
      <c r="BQ545" s="90"/>
      <c r="BU545" s="90"/>
      <c r="BV545" s="90"/>
      <c r="BW545" s="90"/>
      <c r="BX545" s="90"/>
      <c r="BY545" s="90"/>
      <c r="BZ545" s="90"/>
    </row>
    <row r="546" ht="15.75" customHeight="1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T546" s="90"/>
      <c r="AU546" s="90"/>
      <c r="AV546" s="90"/>
      <c r="AW546" s="90"/>
      <c r="AX546" s="90"/>
      <c r="AY546" s="90"/>
      <c r="BC546" s="90"/>
      <c r="BD546" s="90"/>
      <c r="BE546" s="90"/>
      <c r="BF546" s="90"/>
      <c r="BG546" s="90"/>
      <c r="BH546" s="90"/>
      <c r="BL546" s="90"/>
      <c r="BM546" s="90"/>
      <c r="BN546" s="90"/>
      <c r="BO546" s="90"/>
      <c r="BP546" s="90"/>
      <c r="BQ546" s="90"/>
      <c r="BU546" s="90"/>
      <c r="BV546" s="90"/>
      <c r="BW546" s="90"/>
      <c r="BX546" s="90"/>
      <c r="BY546" s="90"/>
      <c r="BZ546" s="90"/>
    </row>
    <row r="547" ht="15.75" customHeight="1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T547" s="90"/>
      <c r="AU547" s="90"/>
      <c r="AV547" s="90"/>
      <c r="AW547" s="90"/>
      <c r="AX547" s="90"/>
      <c r="AY547" s="90"/>
      <c r="BC547" s="90"/>
      <c r="BD547" s="90"/>
      <c r="BE547" s="90"/>
      <c r="BF547" s="90"/>
      <c r="BG547" s="90"/>
      <c r="BH547" s="90"/>
      <c r="BL547" s="90"/>
      <c r="BM547" s="90"/>
      <c r="BN547" s="90"/>
      <c r="BO547" s="90"/>
      <c r="BP547" s="90"/>
      <c r="BQ547" s="90"/>
      <c r="BU547" s="90"/>
      <c r="BV547" s="90"/>
      <c r="BW547" s="90"/>
      <c r="BX547" s="90"/>
      <c r="BY547" s="90"/>
      <c r="BZ547" s="90"/>
    </row>
    <row r="548" ht="15.75" customHeight="1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T548" s="90"/>
      <c r="AU548" s="90"/>
      <c r="AV548" s="90"/>
      <c r="AW548" s="90"/>
      <c r="AX548" s="90"/>
      <c r="AY548" s="90"/>
      <c r="BC548" s="90"/>
      <c r="BD548" s="90"/>
      <c r="BE548" s="90"/>
      <c r="BF548" s="90"/>
      <c r="BG548" s="90"/>
      <c r="BH548" s="90"/>
      <c r="BL548" s="90"/>
      <c r="BM548" s="90"/>
      <c r="BN548" s="90"/>
      <c r="BO548" s="90"/>
      <c r="BP548" s="90"/>
      <c r="BQ548" s="90"/>
      <c r="BU548" s="90"/>
      <c r="BV548" s="90"/>
      <c r="BW548" s="90"/>
      <c r="BX548" s="90"/>
      <c r="BY548" s="90"/>
      <c r="BZ548" s="90"/>
    </row>
    <row r="549" ht="15.75" customHeight="1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T549" s="90"/>
      <c r="AU549" s="90"/>
      <c r="AV549" s="90"/>
      <c r="AW549" s="90"/>
      <c r="AX549" s="90"/>
      <c r="AY549" s="90"/>
      <c r="BC549" s="90"/>
      <c r="BD549" s="90"/>
      <c r="BE549" s="90"/>
      <c r="BF549" s="90"/>
      <c r="BG549" s="90"/>
      <c r="BH549" s="90"/>
      <c r="BL549" s="90"/>
      <c r="BM549" s="90"/>
      <c r="BN549" s="90"/>
      <c r="BO549" s="90"/>
      <c r="BP549" s="90"/>
      <c r="BQ549" s="90"/>
      <c r="BU549" s="90"/>
      <c r="BV549" s="90"/>
      <c r="BW549" s="90"/>
      <c r="BX549" s="90"/>
      <c r="BY549" s="90"/>
      <c r="BZ549" s="90"/>
    </row>
    <row r="550" ht="15.75" customHeight="1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T550" s="90"/>
      <c r="AU550" s="90"/>
      <c r="AV550" s="90"/>
      <c r="AW550" s="90"/>
      <c r="AX550" s="90"/>
      <c r="AY550" s="90"/>
      <c r="BC550" s="90"/>
      <c r="BD550" s="90"/>
      <c r="BE550" s="90"/>
      <c r="BF550" s="90"/>
      <c r="BG550" s="90"/>
      <c r="BH550" s="90"/>
      <c r="BL550" s="90"/>
      <c r="BM550" s="90"/>
      <c r="BN550" s="90"/>
      <c r="BO550" s="90"/>
      <c r="BP550" s="90"/>
      <c r="BQ550" s="90"/>
      <c r="BU550" s="90"/>
      <c r="BV550" s="90"/>
      <c r="BW550" s="90"/>
      <c r="BX550" s="90"/>
      <c r="BY550" s="90"/>
      <c r="BZ550" s="90"/>
    </row>
    <row r="551" ht="15.75" customHeight="1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T551" s="90"/>
      <c r="AU551" s="90"/>
      <c r="AV551" s="90"/>
      <c r="AW551" s="90"/>
      <c r="AX551" s="90"/>
      <c r="AY551" s="90"/>
      <c r="BC551" s="90"/>
      <c r="BD551" s="90"/>
      <c r="BE551" s="90"/>
      <c r="BF551" s="90"/>
      <c r="BG551" s="90"/>
      <c r="BH551" s="90"/>
      <c r="BL551" s="90"/>
      <c r="BM551" s="90"/>
      <c r="BN551" s="90"/>
      <c r="BO551" s="90"/>
      <c r="BP551" s="90"/>
      <c r="BQ551" s="90"/>
      <c r="BU551" s="90"/>
      <c r="BV551" s="90"/>
      <c r="BW551" s="90"/>
      <c r="BX551" s="90"/>
      <c r="BY551" s="90"/>
      <c r="BZ551" s="90"/>
    </row>
    <row r="552" ht="15.75" customHeight="1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T552" s="90"/>
      <c r="AU552" s="90"/>
      <c r="AV552" s="90"/>
      <c r="AW552" s="90"/>
      <c r="AX552" s="90"/>
      <c r="AY552" s="90"/>
      <c r="BC552" s="90"/>
      <c r="BD552" s="90"/>
      <c r="BE552" s="90"/>
      <c r="BF552" s="90"/>
      <c r="BG552" s="90"/>
      <c r="BH552" s="90"/>
      <c r="BL552" s="90"/>
      <c r="BM552" s="90"/>
      <c r="BN552" s="90"/>
      <c r="BO552" s="90"/>
      <c r="BP552" s="90"/>
      <c r="BQ552" s="90"/>
      <c r="BU552" s="90"/>
      <c r="BV552" s="90"/>
      <c r="BW552" s="90"/>
      <c r="BX552" s="90"/>
      <c r="BY552" s="90"/>
      <c r="BZ552" s="90"/>
    </row>
    <row r="553" ht="15.75" customHeight="1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T553" s="90"/>
      <c r="AU553" s="90"/>
      <c r="AV553" s="90"/>
      <c r="AW553" s="90"/>
      <c r="AX553" s="90"/>
      <c r="AY553" s="90"/>
      <c r="BC553" s="90"/>
      <c r="BD553" s="90"/>
      <c r="BE553" s="90"/>
      <c r="BF553" s="90"/>
      <c r="BG553" s="90"/>
      <c r="BH553" s="90"/>
      <c r="BL553" s="90"/>
      <c r="BM553" s="90"/>
      <c r="BN553" s="90"/>
      <c r="BO553" s="90"/>
      <c r="BP553" s="90"/>
      <c r="BQ553" s="90"/>
      <c r="BU553" s="90"/>
      <c r="BV553" s="90"/>
      <c r="BW553" s="90"/>
      <c r="BX553" s="90"/>
      <c r="BY553" s="90"/>
      <c r="BZ553" s="90"/>
    </row>
    <row r="554" ht="15.75" customHeight="1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T554" s="90"/>
      <c r="AU554" s="90"/>
      <c r="AV554" s="90"/>
      <c r="AW554" s="90"/>
      <c r="AX554" s="90"/>
      <c r="AY554" s="90"/>
      <c r="BC554" s="90"/>
      <c r="BD554" s="90"/>
      <c r="BE554" s="90"/>
      <c r="BF554" s="90"/>
      <c r="BG554" s="90"/>
      <c r="BH554" s="90"/>
      <c r="BL554" s="90"/>
      <c r="BM554" s="90"/>
      <c r="BN554" s="90"/>
      <c r="BO554" s="90"/>
      <c r="BP554" s="90"/>
      <c r="BQ554" s="90"/>
      <c r="BU554" s="90"/>
      <c r="BV554" s="90"/>
      <c r="BW554" s="90"/>
      <c r="BX554" s="90"/>
      <c r="BY554" s="90"/>
      <c r="BZ554" s="90"/>
    </row>
    <row r="555" ht="15.75" customHeight="1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T555" s="90"/>
      <c r="AU555" s="90"/>
      <c r="AV555" s="90"/>
      <c r="AW555" s="90"/>
      <c r="AX555" s="90"/>
      <c r="AY555" s="90"/>
      <c r="BC555" s="90"/>
      <c r="BD555" s="90"/>
      <c r="BE555" s="90"/>
      <c r="BF555" s="90"/>
      <c r="BG555" s="90"/>
      <c r="BH555" s="90"/>
      <c r="BL555" s="90"/>
      <c r="BM555" s="90"/>
      <c r="BN555" s="90"/>
      <c r="BO555" s="90"/>
      <c r="BP555" s="90"/>
      <c r="BQ555" s="90"/>
      <c r="BU555" s="90"/>
      <c r="BV555" s="90"/>
      <c r="BW555" s="90"/>
      <c r="BX555" s="90"/>
      <c r="BY555" s="90"/>
      <c r="BZ555" s="90"/>
    </row>
    <row r="556" ht="15.75" customHeight="1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T556" s="90"/>
      <c r="AU556" s="90"/>
      <c r="AV556" s="90"/>
      <c r="AW556" s="90"/>
      <c r="AX556" s="90"/>
      <c r="AY556" s="90"/>
      <c r="BC556" s="90"/>
      <c r="BD556" s="90"/>
      <c r="BE556" s="90"/>
      <c r="BF556" s="90"/>
      <c r="BG556" s="90"/>
      <c r="BH556" s="90"/>
      <c r="BL556" s="90"/>
      <c r="BM556" s="90"/>
      <c r="BN556" s="90"/>
      <c r="BO556" s="90"/>
      <c r="BP556" s="90"/>
      <c r="BQ556" s="90"/>
      <c r="BU556" s="90"/>
      <c r="BV556" s="90"/>
      <c r="BW556" s="90"/>
      <c r="BX556" s="90"/>
      <c r="BY556" s="90"/>
      <c r="BZ556" s="90"/>
    </row>
    <row r="557" ht="15.75" customHeight="1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T557" s="90"/>
      <c r="AU557" s="90"/>
      <c r="AV557" s="90"/>
      <c r="AW557" s="90"/>
      <c r="AX557" s="90"/>
      <c r="AY557" s="90"/>
      <c r="BC557" s="90"/>
      <c r="BD557" s="90"/>
      <c r="BE557" s="90"/>
      <c r="BF557" s="90"/>
      <c r="BG557" s="90"/>
      <c r="BH557" s="90"/>
      <c r="BL557" s="90"/>
      <c r="BM557" s="90"/>
      <c r="BN557" s="90"/>
      <c r="BO557" s="90"/>
      <c r="BP557" s="90"/>
      <c r="BQ557" s="90"/>
      <c r="BU557" s="90"/>
      <c r="BV557" s="90"/>
      <c r="BW557" s="90"/>
      <c r="BX557" s="90"/>
      <c r="BY557" s="90"/>
      <c r="BZ557" s="90"/>
    </row>
    <row r="558" ht="15.75" customHeight="1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T558" s="90"/>
      <c r="AU558" s="90"/>
      <c r="AV558" s="90"/>
      <c r="AW558" s="90"/>
      <c r="AX558" s="90"/>
      <c r="AY558" s="90"/>
      <c r="BC558" s="90"/>
      <c r="BD558" s="90"/>
      <c r="BE558" s="90"/>
      <c r="BF558" s="90"/>
      <c r="BG558" s="90"/>
      <c r="BH558" s="90"/>
      <c r="BL558" s="90"/>
      <c r="BM558" s="90"/>
      <c r="BN558" s="90"/>
      <c r="BO558" s="90"/>
      <c r="BP558" s="90"/>
      <c r="BQ558" s="90"/>
      <c r="BU558" s="90"/>
      <c r="BV558" s="90"/>
      <c r="BW558" s="90"/>
      <c r="BX558" s="90"/>
      <c r="BY558" s="90"/>
      <c r="BZ558" s="90"/>
    </row>
    <row r="559" ht="15.75" customHeight="1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T559" s="90"/>
      <c r="AU559" s="90"/>
      <c r="AV559" s="90"/>
      <c r="AW559" s="90"/>
      <c r="AX559" s="90"/>
      <c r="AY559" s="90"/>
      <c r="BC559" s="90"/>
      <c r="BD559" s="90"/>
      <c r="BE559" s="90"/>
      <c r="BF559" s="90"/>
      <c r="BG559" s="90"/>
      <c r="BH559" s="90"/>
      <c r="BL559" s="90"/>
      <c r="BM559" s="90"/>
      <c r="BN559" s="90"/>
      <c r="BO559" s="90"/>
      <c r="BP559" s="90"/>
      <c r="BQ559" s="90"/>
      <c r="BU559" s="90"/>
      <c r="BV559" s="90"/>
      <c r="BW559" s="90"/>
      <c r="BX559" s="90"/>
      <c r="BY559" s="90"/>
      <c r="BZ559" s="90"/>
    </row>
    <row r="560" ht="15.75" customHeight="1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T560" s="90"/>
      <c r="AU560" s="90"/>
      <c r="AV560" s="90"/>
      <c r="AW560" s="90"/>
      <c r="AX560" s="90"/>
      <c r="AY560" s="90"/>
      <c r="BC560" s="90"/>
      <c r="BD560" s="90"/>
      <c r="BE560" s="90"/>
      <c r="BF560" s="90"/>
      <c r="BG560" s="90"/>
      <c r="BH560" s="90"/>
      <c r="BL560" s="90"/>
      <c r="BM560" s="90"/>
      <c r="BN560" s="90"/>
      <c r="BO560" s="90"/>
      <c r="BP560" s="90"/>
      <c r="BQ560" s="90"/>
      <c r="BU560" s="90"/>
      <c r="BV560" s="90"/>
      <c r="BW560" s="90"/>
      <c r="BX560" s="90"/>
      <c r="BY560" s="90"/>
      <c r="BZ560" s="90"/>
    </row>
    <row r="561" ht="15.75" customHeight="1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T561" s="90"/>
      <c r="AU561" s="90"/>
      <c r="AV561" s="90"/>
      <c r="AW561" s="90"/>
      <c r="AX561" s="90"/>
      <c r="AY561" s="90"/>
      <c r="BC561" s="90"/>
      <c r="BD561" s="90"/>
      <c r="BE561" s="90"/>
      <c r="BF561" s="90"/>
      <c r="BG561" s="90"/>
      <c r="BH561" s="90"/>
      <c r="BL561" s="90"/>
      <c r="BM561" s="90"/>
      <c r="BN561" s="90"/>
      <c r="BO561" s="90"/>
      <c r="BP561" s="90"/>
      <c r="BQ561" s="90"/>
      <c r="BU561" s="90"/>
      <c r="BV561" s="90"/>
      <c r="BW561" s="90"/>
      <c r="BX561" s="90"/>
      <c r="BY561" s="90"/>
      <c r="BZ561" s="90"/>
    </row>
    <row r="562" ht="15.75" customHeight="1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T562" s="90"/>
      <c r="AU562" s="90"/>
      <c r="AV562" s="90"/>
      <c r="AW562" s="90"/>
      <c r="AX562" s="90"/>
      <c r="AY562" s="90"/>
      <c r="BC562" s="90"/>
      <c r="BD562" s="90"/>
      <c r="BE562" s="90"/>
      <c r="BF562" s="90"/>
      <c r="BG562" s="90"/>
      <c r="BH562" s="90"/>
      <c r="BL562" s="90"/>
      <c r="BM562" s="90"/>
      <c r="BN562" s="90"/>
      <c r="BO562" s="90"/>
      <c r="BP562" s="90"/>
      <c r="BQ562" s="90"/>
      <c r="BU562" s="90"/>
      <c r="BV562" s="90"/>
      <c r="BW562" s="90"/>
      <c r="BX562" s="90"/>
      <c r="BY562" s="90"/>
      <c r="BZ562" s="90"/>
    </row>
    <row r="563" ht="15.75" customHeight="1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T563" s="90"/>
      <c r="AU563" s="90"/>
      <c r="AV563" s="90"/>
      <c r="AW563" s="90"/>
      <c r="AX563" s="90"/>
      <c r="AY563" s="90"/>
      <c r="BC563" s="90"/>
      <c r="BD563" s="90"/>
      <c r="BE563" s="90"/>
      <c r="BF563" s="90"/>
      <c r="BG563" s="90"/>
      <c r="BH563" s="90"/>
      <c r="BL563" s="90"/>
      <c r="BM563" s="90"/>
      <c r="BN563" s="90"/>
      <c r="BO563" s="90"/>
      <c r="BP563" s="90"/>
      <c r="BQ563" s="90"/>
      <c r="BU563" s="90"/>
      <c r="BV563" s="90"/>
      <c r="BW563" s="90"/>
      <c r="BX563" s="90"/>
      <c r="BY563" s="90"/>
      <c r="BZ563" s="90"/>
    </row>
    <row r="564" ht="15.75" customHeight="1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T564" s="90"/>
      <c r="AU564" s="90"/>
      <c r="AV564" s="90"/>
      <c r="AW564" s="90"/>
      <c r="AX564" s="90"/>
      <c r="AY564" s="90"/>
      <c r="BC564" s="90"/>
      <c r="BD564" s="90"/>
      <c r="BE564" s="90"/>
      <c r="BF564" s="90"/>
      <c r="BG564" s="90"/>
      <c r="BH564" s="90"/>
      <c r="BL564" s="90"/>
      <c r="BM564" s="90"/>
      <c r="BN564" s="90"/>
      <c r="BO564" s="90"/>
      <c r="BP564" s="90"/>
      <c r="BQ564" s="90"/>
      <c r="BU564" s="90"/>
      <c r="BV564" s="90"/>
      <c r="BW564" s="90"/>
      <c r="BX564" s="90"/>
      <c r="BY564" s="90"/>
      <c r="BZ564" s="90"/>
    </row>
    <row r="565" ht="15.75" customHeight="1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T565" s="90"/>
      <c r="AU565" s="90"/>
      <c r="AV565" s="90"/>
      <c r="AW565" s="90"/>
      <c r="AX565" s="90"/>
      <c r="AY565" s="90"/>
      <c r="BC565" s="90"/>
      <c r="BD565" s="90"/>
      <c r="BE565" s="90"/>
      <c r="BF565" s="90"/>
      <c r="BG565" s="90"/>
      <c r="BH565" s="90"/>
      <c r="BL565" s="90"/>
      <c r="BM565" s="90"/>
      <c r="BN565" s="90"/>
      <c r="BO565" s="90"/>
      <c r="BP565" s="90"/>
      <c r="BQ565" s="90"/>
      <c r="BU565" s="90"/>
      <c r="BV565" s="90"/>
      <c r="BW565" s="90"/>
      <c r="BX565" s="90"/>
      <c r="BY565" s="90"/>
      <c r="BZ565" s="90"/>
    </row>
    <row r="566" ht="15.75" customHeight="1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T566" s="90"/>
      <c r="AU566" s="90"/>
      <c r="AV566" s="90"/>
      <c r="AW566" s="90"/>
      <c r="AX566" s="90"/>
      <c r="AY566" s="90"/>
      <c r="BC566" s="90"/>
      <c r="BD566" s="90"/>
      <c r="BE566" s="90"/>
      <c r="BF566" s="90"/>
      <c r="BG566" s="90"/>
      <c r="BH566" s="90"/>
      <c r="BL566" s="90"/>
      <c r="BM566" s="90"/>
      <c r="BN566" s="90"/>
      <c r="BO566" s="90"/>
      <c r="BP566" s="90"/>
      <c r="BQ566" s="90"/>
      <c r="BU566" s="90"/>
      <c r="BV566" s="90"/>
      <c r="BW566" s="90"/>
      <c r="BX566" s="90"/>
      <c r="BY566" s="90"/>
      <c r="BZ566" s="90"/>
    </row>
    <row r="567" ht="15.75" customHeight="1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T567" s="90"/>
      <c r="AU567" s="90"/>
      <c r="AV567" s="90"/>
      <c r="AW567" s="90"/>
      <c r="AX567" s="90"/>
      <c r="AY567" s="90"/>
      <c r="BC567" s="90"/>
      <c r="BD567" s="90"/>
      <c r="BE567" s="90"/>
      <c r="BF567" s="90"/>
      <c r="BG567" s="90"/>
      <c r="BH567" s="90"/>
      <c r="BL567" s="90"/>
      <c r="BM567" s="90"/>
      <c r="BN567" s="90"/>
      <c r="BO567" s="90"/>
      <c r="BP567" s="90"/>
      <c r="BQ567" s="90"/>
      <c r="BU567" s="90"/>
      <c r="BV567" s="90"/>
      <c r="BW567" s="90"/>
      <c r="BX567" s="90"/>
      <c r="BY567" s="90"/>
      <c r="BZ567" s="90"/>
    </row>
    <row r="568" ht="15.75" customHeight="1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T568" s="90"/>
      <c r="AU568" s="90"/>
      <c r="AV568" s="90"/>
      <c r="AW568" s="90"/>
      <c r="AX568" s="90"/>
      <c r="AY568" s="90"/>
      <c r="BC568" s="90"/>
      <c r="BD568" s="90"/>
      <c r="BE568" s="90"/>
      <c r="BF568" s="90"/>
      <c r="BG568" s="90"/>
      <c r="BH568" s="90"/>
      <c r="BL568" s="90"/>
      <c r="BM568" s="90"/>
      <c r="BN568" s="90"/>
      <c r="BO568" s="90"/>
      <c r="BP568" s="90"/>
      <c r="BQ568" s="90"/>
      <c r="BU568" s="90"/>
      <c r="BV568" s="90"/>
      <c r="BW568" s="90"/>
      <c r="BX568" s="90"/>
      <c r="BY568" s="90"/>
      <c r="BZ568" s="90"/>
    </row>
    <row r="569" ht="15.75" customHeight="1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T569" s="90"/>
      <c r="AU569" s="90"/>
      <c r="AV569" s="90"/>
      <c r="AW569" s="90"/>
      <c r="AX569" s="90"/>
      <c r="AY569" s="90"/>
      <c r="BC569" s="90"/>
      <c r="BD569" s="90"/>
      <c r="BE569" s="90"/>
      <c r="BF569" s="90"/>
      <c r="BG569" s="90"/>
      <c r="BH569" s="90"/>
      <c r="BL569" s="90"/>
      <c r="BM569" s="90"/>
      <c r="BN569" s="90"/>
      <c r="BO569" s="90"/>
      <c r="BP569" s="90"/>
      <c r="BQ569" s="90"/>
      <c r="BU569" s="90"/>
      <c r="BV569" s="90"/>
      <c r="BW569" s="90"/>
      <c r="BX569" s="90"/>
      <c r="BY569" s="90"/>
      <c r="BZ569" s="90"/>
    </row>
    <row r="570" ht="15.75" customHeight="1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T570" s="90"/>
      <c r="AU570" s="90"/>
      <c r="AV570" s="90"/>
      <c r="AW570" s="90"/>
      <c r="AX570" s="90"/>
      <c r="AY570" s="90"/>
      <c r="BC570" s="90"/>
      <c r="BD570" s="90"/>
      <c r="BE570" s="90"/>
      <c r="BF570" s="90"/>
      <c r="BG570" s="90"/>
      <c r="BH570" s="90"/>
      <c r="BL570" s="90"/>
      <c r="BM570" s="90"/>
      <c r="BN570" s="90"/>
      <c r="BO570" s="90"/>
      <c r="BP570" s="90"/>
      <c r="BQ570" s="90"/>
      <c r="BU570" s="90"/>
      <c r="BV570" s="90"/>
      <c r="BW570" s="90"/>
      <c r="BX570" s="90"/>
      <c r="BY570" s="90"/>
      <c r="BZ570" s="90"/>
    </row>
    <row r="571" ht="15.75" customHeight="1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T571" s="90"/>
      <c r="AU571" s="90"/>
      <c r="AV571" s="90"/>
      <c r="AW571" s="90"/>
      <c r="AX571" s="90"/>
      <c r="AY571" s="90"/>
      <c r="BC571" s="90"/>
      <c r="BD571" s="90"/>
      <c r="BE571" s="90"/>
      <c r="BF571" s="90"/>
      <c r="BG571" s="90"/>
      <c r="BH571" s="90"/>
      <c r="BL571" s="90"/>
      <c r="BM571" s="90"/>
      <c r="BN571" s="90"/>
      <c r="BO571" s="90"/>
      <c r="BP571" s="90"/>
      <c r="BQ571" s="90"/>
      <c r="BU571" s="90"/>
      <c r="BV571" s="90"/>
      <c r="BW571" s="90"/>
      <c r="BX571" s="90"/>
      <c r="BY571" s="90"/>
      <c r="BZ571" s="90"/>
    </row>
    <row r="572" ht="15.75" customHeight="1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T572" s="90"/>
      <c r="AU572" s="90"/>
      <c r="AV572" s="90"/>
      <c r="AW572" s="90"/>
      <c r="AX572" s="90"/>
      <c r="AY572" s="90"/>
      <c r="BC572" s="90"/>
      <c r="BD572" s="90"/>
      <c r="BE572" s="90"/>
      <c r="BF572" s="90"/>
      <c r="BG572" s="90"/>
      <c r="BH572" s="90"/>
      <c r="BL572" s="90"/>
      <c r="BM572" s="90"/>
      <c r="BN572" s="90"/>
      <c r="BO572" s="90"/>
      <c r="BP572" s="90"/>
      <c r="BQ572" s="90"/>
      <c r="BU572" s="90"/>
      <c r="BV572" s="90"/>
      <c r="BW572" s="90"/>
      <c r="BX572" s="90"/>
      <c r="BY572" s="90"/>
      <c r="BZ572" s="90"/>
    </row>
    <row r="573" ht="15.75" customHeight="1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T573" s="90"/>
      <c r="AU573" s="90"/>
      <c r="AV573" s="90"/>
      <c r="AW573" s="90"/>
      <c r="AX573" s="90"/>
      <c r="AY573" s="90"/>
      <c r="BC573" s="90"/>
      <c r="BD573" s="90"/>
      <c r="BE573" s="90"/>
      <c r="BF573" s="90"/>
      <c r="BG573" s="90"/>
      <c r="BH573" s="90"/>
      <c r="BL573" s="90"/>
      <c r="BM573" s="90"/>
      <c r="BN573" s="90"/>
      <c r="BO573" s="90"/>
      <c r="BP573" s="90"/>
      <c r="BQ573" s="90"/>
      <c r="BU573" s="90"/>
      <c r="BV573" s="90"/>
      <c r="BW573" s="90"/>
      <c r="BX573" s="90"/>
      <c r="BY573" s="90"/>
      <c r="BZ573" s="90"/>
    </row>
    <row r="574" ht="15.75" customHeight="1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T574" s="90"/>
      <c r="AU574" s="90"/>
      <c r="AV574" s="90"/>
      <c r="AW574" s="90"/>
      <c r="AX574" s="90"/>
      <c r="AY574" s="90"/>
      <c r="BC574" s="90"/>
      <c r="BD574" s="90"/>
      <c r="BE574" s="90"/>
      <c r="BF574" s="90"/>
      <c r="BG574" s="90"/>
      <c r="BH574" s="90"/>
      <c r="BL574" s="90"/>
      <c r="BM574" s="90"/>
      <c r="BN574" s="90"/>
      <c r="BO574" s="90"/>
      <c r="BP574" s="90"/>
      <c r="BQ574" s="90"/>
      <c r="BU574" s="90"/>
      <c r="BV574" s="90"/>
      <c r="BW574" s="90"/>
      <c r="BX574" s="90"/>
      <c r="BY574" s="90"/>
      <c r="BZ574" s="90"/>
    </row>
    <row r="575" ht="15.75" customHeight="1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T575" s="90"/>
      <c r="AU575" s="90"/>
      <c r="AV575" s="90"/>
      <c r="AW575" s="90"/>
      <c r="AX575" s="90"/>
      <c r="AY575" s="90"/>
      <c r="BC575" s="90"/>
      <c r="BD575" s="90"/>
      <c r="BE575" s="90"/>
      <c r="BF575" s="90"/>
      <c r="BG575" s="90"/>
      <c r="BH575" s="90"/>
      <c r="BL575" s="90"/>
      <c r="BM575" s="90"/>
      <c r="BN575" s="90"/>
      <c r="BO575" s="90"/>
      <c r="BP575" s="90"/>
      <c r="BQ575" s="90"/>
      <c r="BU575" s="90"/>
      <c r="BV575" s="90"/>
      <c r="BW575" s="90"/>
      <c r="BX575" s="90"/>
      <c r="BY575" s="90"/>
      <c r="BZ575" s="90"/>
    </row>
    <row r="576" ht="15.75" customHeight="1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T576" s="90"/>
      <c r="AU576" s="90"/>
      <c r="AV576" s="90"/>
      <c r="AW576" s="90"/>
      <c r="AX576" s="90"/>
      <c r="AY576" s="90"/>
      <c r="BC576" s="90"/>
      <c r="BD576" s="90"/>
      <c r="BE576" s="90"/>
      <c r="BF576" s="90"/>
      <c r="BG576" s="90"/>
      <c r="BH576" s="90"/>
      <c r="BL576" s="90"/>
      <c r="BM576" s="90"/>
      <c r="BN576" s="90"/>
      <c r="BO576" s="90"/>
      <c r="BP576" s="90"/>
      <c r="BQ576" s="90"/>
      <c r="BU576" s="90"/>
      <c r="BV576" s="90"/>
      <c r="BW576" s="90"/>
      <c r="BX576" s="90"/>
      <c r="BY576" s="90"/>
      <c r="BZ576" s="90"/>
    </row>
    <row r="577" ht="15.75" customHeight="1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T577" s="90"/>
      <c r="AU577" s="90"/>
      <c r="AV577" s="90"/>
      <c r="AW577" s="90"/>
      <c r="AX577" s="90"/>
      <c r="AY577" s="90"/>
      <c r="BC577" s="90"/>
      <c r="BD577" s="90"/>
      <c r="BE577" s="90"/>
      <c r="BF577" s="90"/>
      <c r="BG577" s="90"/>
      <c r="BH577" s="90"/>
      <c r="BL577" s="90"/>
      <c r="BM577" s="90"/>
      <c r="BN577" s="90"/>
      <c r="BO577" s="90"/>
      <c r="BP577" s="90"/>
      <c r="BQ577" s="90"/>
      <c r="BU577" s="90"/>
      <c r="BV577" s="90"/>
      <c r="BW577" s="90"/>
      <c r="BX577" s="90"/>
      <c r="BY577" s="90"/>
      <c r="BZ577" s="90"/>
    </row>
    <row r="578" ht="15.75" customHeight="1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T578" s="90"/>
      <c r="AU578" s="90"/>
      <c r="AV578" s="90"/>
      <c r="AW578" s="90"/>
      <c r="AX578" s="90"/>
      <c r="AY578" s="90"/>
      <c r="BC578" s="90"/>
      <c r="BD578" s="90"/>
      <c r="BE578" s="90"/>
      <c r="BF578" s="90"/>
      <c r="BG578" s="90"/>
      <c r="BH578" s="90"/>
      <c r="BL578" s="90"/>
      <c r="BM578" s="90"/>
      <c r="BN578" s="90"/>
      <c r="BO578" s="90"/>
      <c r="BP578" s="90"/>
      <c r="BQ578" s="90"/>
      <c r="BU578" s="90"/>
      <c r="BV578" s="90"/>
      <c r="BW578" s="90"/>
      <c r="BX578" s="90"/>
      <c r="BY578" s="90"/>
      <c r="BZ578" s="90"/>
    </row>
    <row r="579" ht="15.75" customHeight="1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T579" s="90"/>
      <c r="AU579" s="90"/>
      <c r="AV579" s="90"/>
      <c r="AW579" s="90"/>
      <c r="AX579" s="90"/>
      <c r="AY579" s="90"/>
      <c r="BC579" s="90"/>
      <c r="BD579" s="90"/>
      <c r="BE579" s="90"/>
      <c r="BF579" s="90"/>
      <c r="BG579" s="90"/>
      <c r="BH579" s="90"/>
      <c r="BL579" s="90"/>
      <c r="BM579" s="90"/>
      <c r="BN579" s="90"/>
      <c r="BO579" s="90"/>
      <c r="BP579" s="90"/>
      <c r="BQ579" s="90"/>
      <c r="BU579" s="90"/>
      <c r="BV579" s="90"/>
      <c r="BW579" s="90"/>
      <c r="BX579" s="90"/>
      <c r="BY579" s="90"/>
      <c r="BZ579" s="90"/>
    </row>
    <row r="580" ht="15.75" customHeight="1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T580" s="90"/>
      <c r="AU580" s="90"/>
      <c r="AV580" s="90"/>
      <c r="AW580" s="90"/>
      <c r="AX580" s="90"/>
      <c r="AY580" s="90"/>
      <c r="BC580" s="90"/>
      <c r="BD580" s="90"/>
      <c r="BE580" s="90"/>
      <c r="BF580" s="90"/>
      <c r="BG580" s="90"/>
      <c r="BH580" s="90"/>
      <c r="BL580" s="90"/>
      <c r="BM580" s="90"/>
      <c r="BN580" s="90"/>
      <c r="BO580" s="90"/>
      <c r="BP580" s="90"/>
      <c r="BQ580" s="90"/>
      <c r="BU580" s="90"/>
      <c r="BV580" s="90"/>
      <c r="BW580" s="90"/>
      <c r="BX580" s="90"/>
      <c r="BY580" s="90"/>
      <c r="BZ580" s="90"/>
    </row>
    <row r="581" ht="15.75" customHeight="1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T581" s="90"/>
      <c r="AU581" s="90"/>
      <c r="AV581" s="90"/>
      <c r="AW581" s="90"/>
      <c r="AX581" s="90"/>
      <c r="AY581" s="90"/>
      <c r="BC581" s="90"/>
      <c r="BD581" s="90"/>
      <c r="BE581" s="90"/>
      <c r="BF581" s="90"/>
      <c r="BG581" s="90"/>
      <c r="BH581" s="90"/>
      <c r="BL581" s="90"/>
      <c r="BM581" s="90"/>
      <c r="BN581" s="90"/>
      <c r="BO581" s="90"/>
      <c r="BP581" s="90"/>
      <c r="BQ581" s="90"/>
      <c r="BU581" s="90"/>
      <c r="BV581" s="90"/>
      <c r="BW581" s="90"/>
      <c r="BX581" s="90"/>
      <c r="BY581" s="90"/>
      <c r="BZ581" s="90"/>
    </row>
    <row r="582" ht="15.75" customHeight="1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T582" s="90"/>
      <c r="AU582" s="90"/>
      <c r="AV582" s="90"/>
      <c r="AW582" s="90"/>
      <c r="AX582" s="90"/>
      <c r="AY582" s="90"/>
      <c r="BC582" s="90"/>
      <c r="BD582" s="90"/>
      <c r="BE582" s="90"/>
      <c r="BF582" s="90"/>
      <c r="BG582" s="90"/>
      <c r="BH582" s="90"/>
      <c r="BL582" s="90"/>
      <c r="BM582" s="90"/>
      <c r="BN582" s="90"/>
      <c r="BO582" s="90"/>
      <c r="BP582" s="90"/>
      <c r="BQ582" s="90"/>
      <c r="BU582" s="90"/>
      <c r="BV582" s="90"/>
      <c r="BW582" s="90"/>
      <c r="BX582" s="90"/>
      <c r="BY582" s="90"/>
      <c r="BZ582" s="90"/>
    </row>
    <row r="583" ht="15.75" customHeight="1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T583" s="90"/>
      <c r="AU583" s="90"/>
      <c r="AV583" s="90"/>
      <c r="AW583" s="90"/>
      <c r="AX583" s="90"/>
      <c r="AY583" s="90"/>
      <c r="BC583" s="90"/>
      <c r="BD583" s="90"/>
      <c r="BE583" s="90"/>
      <c r="BF583" s="90"/>
      <c r="BG583" s="90"/>
      <c r="BH583" s="90"/>
      <c r="BL583" s="90"/>
      <c r="BM583" s="90"/>
      <c r="BN583" s="90"/>
      <c r="BO583" s="90"/>
      <c r="BP583" s="90"/>
      <c r="BQ583" s="90"/>
      <c r="BU583" s="90"/>
      <c r="BV583" s="90"/>
      <c r="BW583" s="90"/>
      <c r="BX583" s="90"/>
      <c r="BY583" s="90"/>
      <c r="BZ583" s="90"/>
    </row>
    <row r="584" ht="15.75" customHeight="1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T584" s="90"/>
      <c r="AU584" s="90"/>
      <c r="AV584" s="90"/>
      <c r="AW584" s="90"/>
      <c r="AX584" s="90"/>
      <c r="AY584" s="90"/>
      <c r="BC584" s="90"/>
      <c r="BD584" s="90"/>
      <c r="BE584" s="90"/>
      <c r="BF584" s="90"/>
      <c r="BG584" s="90"/>
      <c r="BH584" s="90"/>
      <c r="BL584" s="90"/>
      <c r="BM584" s="90"/>
      <c r="BN584" s="90"/>
      <c r="BO584" s="90"/>
      <c r="BP584" s="90"/>
      <c r="BQ584" s="90"/>
      <c r="BU584" s="90"/>
      <c r="BV584" s="90"/>
      <c r="BW584" s="90"/>
      <c r="BX584" s="90"/>
      <c r="BY584" s="90"/>
      <c r="BZ584" s="90"/>
    </row>
    <row r="585" ht="15.75" customHeight="1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T585" s="90"/>
      <c r="AU585" s="90"/>
      <c r="AV585" s="90"/>
      <c r="AW585" s="90"/>
      <c r="AX585" s="90"/>
      <c r="AY585" s="90"/>
      <c r="BC585" s="90"/>
      <c r="BD585" s="90"/>
      <c r="BE585" s="90"/>
      <c r="BF585" s="90"/>
      <c r="BG585" s="90"/>
      <c r="BH585" s="90"/>
      <c r="BL585" s="90"/>
      <c r="BM585" s="90"/>
      <c r="BN585" s="90"/>
      <c r="BO585" s="90"/>
      <c r="BP585" s="90"/>
      <c r="BQ585" s="90"/>
      <c r="BU585" s="90"/>
      <c r="BV585" s="90"/>
      <c r="BW585" s="90"/>
      <c r="BX585" s="90"/>
      <c r="BY585" s="90"/>
      <c r="BZ585" s="90"/>
    </row>
    <row r="586" ht="15.75" customHeight="1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T586" s="90"/>
      <c r="AU586" s="90"/>
      <c r="AV586" s="90"/>
      <c r="AW586" s="90"/>
      <c r="AX586" s="90"/>
      <c r="AY586" s="90"/>
      <c r="BC586" s="90"/>
      <c r="BD586" s="90"/>
      <c r="BE586" s="90"/>
      <c r="BF586" s="90"/>
      <c r="BG586" s="90"/>
      <c r="BH586" s="90"/>
      <c r="BL586" s="90"/>
      <c r="BM586" s="90"/>
      <c r="BN586" s="90"/>
      <c r="BO586" s="90"/>
      <c r="BP586" s="90"/>
      <c r="BQ586" s="90"/>
      <c r="BU586" s="90"/>
      <c r="BV586" s="90"/>
      <c r="BW586" s="90"/>
      <c r="BX586" s="90"/>
      <c r="BY586" s="90"/>
      <c r="BZ586" s="90"/>
    </row>
    <row r="587" ht="15.75" customHeight="1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T587" s="90"/>
      <c r="AU587" s="90"/>
      <c r="AV587" s="90"/>
      <c r="AW587" s="90"/>
      <c r="AX587" s="90"/>
      <c r="AY587" s="90"/>
      <c r="BC587" s="90"/>
      <c r="BD587" s="90"/>
      <c r="BE587" s="90"/>
      <c r="BF587" s="90"/>
      <c r="BG587" s="90"/>
      <c r="BH587" s="90"/>
      <c r="BL587" s="90"/>
      <c r="BM587" s="90"/>
      <c r="BN587" s="90"/>
      <c r="BO587" s="90"/>
      <c r="BP587" s="90"/>
      <c r="BQ587" s="90"/>
      <c r="BU587" s="90"/>
      <c r="BV587" s="90"/>
      <c r="BW587" s="90"/>
      <c r="BX587" s="90"/>
      <c r="BY587" s="90"/>
      <c r="BZ587" s="90"/>
    </row>
    <row r="588" ht="15.75" customHeight="1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T588" s="90"/>
      <c r="AU588" s="90"/>
      <c r="AV588" s="90"/>
      <c r="AW588" s="90"/>
      <c r="AX588" s="90"/>
      <c r="AY588" s="90"/>
      <c r="BC588" s="90"/>
      <c r="BD588" s="90"/>
      <c r="BE588" s="90"/>
      <c r="BF588" s="90"/>
      <c r="BG588" s="90"/>
      <c r="BH588" s="90"/>
      <c r="BL588" s="90"/>
      <c r="BM588" s="90"/>
      <c r="BN588" s="90"/>
      <c r="BO588" s="90"/>
      <c r="BP588" s="90"/>
      <c r="BQ588" s="90"/>
      <c r="BU588" s="90"/>
      <c r="BV588" s="90"/>
      <c r="BW588" s="90"/>
      <c r="BX588" s="90"/>
      <c r="BY588" s="90"/>
      <c r="BZ588" s="90"/>
    </row>
    <row r="589" ht="15.75" customHeight="1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T589" s="90"/>
      <c r="AU589" s="90"/>
      <c r="AV589" s="90"/>
      <c r="AW589" s="90"/>
      <c r="AX589" s="90"/>
      <c r="AY589" s="90"/>
      <c r="BC589" s="90"/>
      <c r="BD589" s="90"/>
      <c r="BE589" s="90"/>
      <c r="BF589" s="90"/>
      <c r="BG589" s="90"/>
      <c r="BH589" s="90"/>
      <c r="BL589" s="90"/>
      <c r="BM589" s="90"/>
      <c r="BN589" s="90"/>
      <c r="BO589" s="90"/>
      <c r="BP589" s="90"/>
      <c r="BQ589" s="90"/>
      <c r="BU589" s="90"/>
      <c r="BV589" s="90"/>
      <c r="BW589" s="90"/>
      <c r="BX589" s="90"/>
      <c r="BY589" s="90"/>
      <c r="BZ589" s="90"/>
    </row>
    <row r="590" ht="15.75" customHeight="1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T590" s="90"/>
      <c r="AU590" s="90"/>
      <c r="AV590" s="90"/>
      <c r="AW590" s="90"/>
      <c r="AX590" s="90"/>
      <c r="AY590" s="90"/>
      <c r="BC590" s="90"/>
      <c r="BD590" s="90"/>
      <c r="BE590" s="90"/>
      <c r="BF590" s="90"/>
      <c r="BG590" s="90"/>
      <c r="BH590" s="90"/>
      <c r="BL590" s="90"/>
      <c r="BM590" s="90"/>
      <c r="BN590" s="90"/>
      <c r="BO590" s="90"/>
      <c r="BP590" s="90"/>
      <c r="BQ590" s="90"/>
      <c r="BU590" s="90"/>
      <c r="BV590" s="90"/>
      <c r="BW590" s="90"/>
      <c r="BX590" s="90"/>
      <c r="BY590" s="90"/>
      <c r="BZ590" s="90"/>
    </row>
    <row r="591" ht="15.75" customHeight="1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T591" s="90"/>
      <c r="AU591" s="90"/>
      <c r="AV591" s="90"/>
      <c r="AW591" s="90"/>
      <c r="AX591" s="90"/>
      <c r="AY591" s="90"/>
      <c r="BC591" s="90"/>
      <c r="BD591" s="90"/>
      <c r="BE591" s="90"/>
      <c r="BF591" s="90"/>
      <c r="BG591" s="90"/>
      <c r="BH591" s="90"/>
      <c r="BL591" s="90"/>
      <c r="BM591" s="90"/>
      <c r="BN591" s="90"/>
      <c r="BO591" s="90"/>
      <c r="BP591" s="90"/>
      <c r="BQ591" s="90"/>
      <c r="BU591" s="90"/>
      <c r="BV591" s="90"/>
      <c r="BW591" s="90"/>
      <c r="BX591" s="90"/>
      <c r="BY591" s="90"/>
      <c r="BZ591" s="90"/>
    </row>
    <row r="592" ht="15.75" customHeight="1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T592" s="90"/>
      <c r="AU592" s="90"/>
      <c r="AV592" s="90"/>
      <c r="AW592" s="90"/>
      <c r="AX592" s="90"/>
      <c r="AY592" s="90"/>
      <c r="BC592" s="90"/>
      <c r="BD592" s="90"/>
      <c r="BE592" s="90"/>
      <c r="BF592" s="90"/>
      <c r="BG592" s="90"/>
      <c r="BH592" s="90"/>
      <c r="BL592" s="90"/>
      <c r="BM592" s="90"/>
      <c r="BN592" s="90"/>
      <c r="BO592" s="90"/>
      <c r="BP592" s="90"/>
      <c r="BQ592" s="90"/>
      <c r="BU592" s="90"/>
      <c r="BV592" s="90"/>
      <c r="BW592" s="90"/>
      <c r="BX592" s="90"/>
      <c r="BY592" s="90"/>
      <c r="BZ592" s="90"/>
    </row>
    <row r="593" ht="15.75" customHeight="1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T593" s="90"/>
      <c r="AU593" s="90"/>
      <c r="AV593" s="90"/>
      <c r="AW593" s="90"/>
      <c r="AX593" s="90"/>
      <c r="AY593" s="90"/>
      <c r="BC593" s="90"/>
      <c r="BD593" s="90"/>
      <c r="BE593" s="90"/>
      <c r="BF593" s="90"/>
      <c r="BG593" s="90"/>
      <c r="BH593" s="90"/>
      <c r="BL593" s="90"/>
      <c r="BM593" s="90"/>
      <c r="BN593" s="90"/>
      <c r="BO593" s="90"/>
      <c r="BP593" s="90"/>
      <c r="BQ593" s="90"/>
      <c r="BU593" s="90"/>
      <c r="BV593" s="90"/>
      <c r="BW593" s="90"/>
      <c r="BX593" s="90"/>
      <c r="BY593" s="90"/>
      <c r="BZ593" s="90"/>
    </row>
    <row r="594" ht="15.75" customHeight="1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T594" s="90"/>
      <c r="AU594" s="90"/>
      <c r="AV594" s="90"/>
      <c r="AW594" s="90"/>
      <c r="AX594" s="90"/>
      <c r="AY594" s="90"/>
      <c r="BC594" s="90"/>
      <c r="BD594" s="90"/>
      <c r="BE594" s="90"/>
      <c r="BF594" s="90"/>
      <c r="BG594" s="90"/>
      <c r="BH594" s="90"/>
      <c r="BL594" s="90"/>
      <c r="BM594" s="90"/>
      <c r="BN594" s="90"/>
      <c r="BO594" s="90"/>
      <c r="BP594" s="90"/>
      <c r="BQ594" s="90"/>
      <c r="BU594" s="90"/>
      <c r="BV594" s="90"/>
      <c r="BW594" s="90"/>
      <c r="BX594" s="90"/>
      <c r="BY594" s="90"/>
      <c r="BZ594" s="90"/>
    </row>
    <row r="595" ht="15.75" customHeight="1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T595" s="90"/>
      <c r="AU595" s="90"/>
      <c r="AV595" s="90"/>
      <c r="AW595" s="90"/>
      <c r="AX595" s="90"/>
      <c r="AY595" s="90"/>
      <c r="BC595" s="90"/>
      <c r="BD595" s="90"/>
      <c r="BE595" s="90"/>
      <c r="BF595" s="90"/>
      <c r="BG595" s="90"/>
      <c r="BH595" s="90"/>
      <c r="BL595" s="90"/>
      <c r="BM595" s="90"/>
      <c r="BN595" s="90"/>
      <c r="BO595" s="90"/>
      <c r="BP595" s="90"/>
      <c r="BQ595" s="90"/>
      <c r="BU595" s="90"/>
      <c r="BV595" s="90"/>
      <c r="BW595" s="90"/>
      <c r="BX595" s="90"/>
      <c r="BY595" s="90"/>
      <c r="BZ595" s="90"/>
    </row>
    <row r="596" ht="15.75" customHeight="1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T596" s="90"/>
      <c r="AU596" s="90"/>
      <c r="AV596" s="90"/>
      <c r="AW596" s="90"/>
      <c r="AX596" s="90"/>
      <c r="AY596" s="90"/>
      <c r="BC596" s="90"/>
      <c r="BD596" s="90"/>
      <c r="BE596" s="90"/>
      <c r="BF596" s="90"/>
      <c r="BG596" s="90"/>
      <c r="BH596" s="90"/>
      <c r="BL596" s="90"/>
      <c r="BM596" s="90"/>
      <c r="BN596" s="90"/>
      <c r="BO596" s="90"/>
      <c r="BP596" s="90"/>
      <c r="BQ596" s="90"/>
      <c r="BU596" s="90"/>
      <c r="BV596" s="90"/>
      <c r="BW596" s="90"/>
      <c r="BX596" s="90"/>
      <c r="BY596" s="90"/>
      <c r="BZ596" s="90"/>
    </row>
    <row r="597" ht="15.75" customHeight="1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T597" s="90"/>
      <c r="AU597" s="90"/>
      <c r="AV597" s="90"/>
      <c r="AW597" s="90"/>
      <c r="AX597" s="90"/>
      <c r="AY597" s="90"/>
      <c r="BC597" s="90"/>
      <c r="BD597" s="90"/>
      <c r="BE597" s="90"/>
      <c r="BF597" s="90"/>
      <c r="BG597" s="90"/>
      <c r="BH597" s="90"/>
      <c r="BL597" s="90"/>
      <c r="BM597" s="90"/>
      <c r="BN597" s="90"/>
      <c r="BO597" s="90"/>
      <c r="BP597" s="90"/>
      <c r="BQ597" s="90"/>
      <c r="BU597" s="90"/>
      <c r="BV597" s="90"/>
      <c r="BW597" s="90"/>
      <c r="BX597" s="90"/>
      <c r="BY597" s="90"/>
      <c r="BZ597" s="90"/>
    </row>
    <row r="598" ht="15.75" customHeight="1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T598" s="90"/>
      <c r="AU598" s="90"/>
      <c r="AV598" s="90"/>
      <c r="AW598" s="90"/>
      <c r="AX598" s="90"/>
      <c r="AY598" s="90"/>
      <c r="BC598" s="90"/>
      <c r="BD598" s="90"/>
      <c r="BE598" s="90"/>
      <c r="BF598" s="90"/>
      <c r="BG598" s="90"/>
      <c r="BH598" s="90"/>
      <c r="BL598" s="90"/>
      <c r="BM598" s="90"/>
      <c r="BN598" s="90"/>
      <c r="BO598" s="90"/>
      <c r="BP598" s="90"/>
      <c r="BQ598" s="90"/>
      <c r="BU598" s="90"/>
      <c r="BV598" s="90"/>
      <c r="BW598" s="90"/>
      <c r="BX598" s="90"/>
      <c r="BY598" s="90"/>
      <c r="BZ598" s="90"/>
    </row>
    <row r="599" ht="15.75" customHeight="1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T599" s="90"/>
      <c r="AU599" s="90"/>
      <c r="AV599" s="90"/>
      <c r="AW599" s="90"/>
      <c r="AX599" s="90"/>
      <c r="AY599" s="90"/>
      <c r="BC599" s="90"/>
      <c r="BD599" s="90"/>
      <c r="BE599" s="90"/>
      <c r="BF599" s="90"/>
      <c r="BG599" s="90"/>
      <c r="BH599" s="90"/>
      <c r="BL599" s="90"/>
      <c r="BM599" s="90"/>
      <c r="BN599" s="90"/>
      <c r="BO599" s="90"/>
      <c r="BP599" s="90"/>
      <c r="BQ599" s="90"/>
      <c r="BU599" s="90"/>
      <c r="BV599" s="90"/>
      <c r="BW599" s="90"/>
      <c r="BX599" s="90"/>
      <c r="BY599" s="90"/>
      <c r="BZ599" s="90"/>
    </row>
    <row r="600" ht="15.75" customHeight="1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T600" s="90"/>
      <c r="AU600" s="90"/>
      <c r="AV600" s="90"/>
      <c r="AW600" s="90"/>
      <c r="AX600" s="90"/>
      <c r="AY600" s="90"/>
      <c r="BC600" s="90"/>
      <c r="BD600" s="90"/>
      <c r="BE600" s="90"/>
      <c r="BF600" s="90"/>
      <c r="BG600" s="90"/>
      <c r="BH600" s="90"/>
      <c r="BL600" s="90"/>
      <c r="BM600" s="90"/>
      <c r="BN600" s="90"/>
      <c r="BO600" s="90"/>
      <c r="BP600" s="90"/>
      <c r="BQ600" s="90"/>
      <c r="BU600" s="90"/>
      <c r="BV600" s="90"/>
      <c r="BW600" s="90"/>
      <c r="BX600" s="90"/>
      <c r="BY600" s="90"/>
      <c r="BZ600" s="90"/>
    </row>
    <row r="601" ht="15.75" customHeight="1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T601" s="90"/>
      <c r="AU601" s="90"/>
      <c r="AV601" s="90"/>
      <c r="AW601" s="90"/>
      <c r="AX601" s="90"/>
      <c r="AY601" s="90"/>
      <c r="BC601" s="90"/>
      <c r="BD601" s="90"/>
      <c r="BE601" s="90"/>
      <c r="BF601" s="90"/>
      <c r="BG601" s="90"/>
      <c r="BH601" s="90"/>
      <c r="BL601" s="90"/>
      <c r="BM601" s="90"/>
      <c r="BN601" s="90"/>
      <c r="BO601" s="90"/>
      <c r="BP601" s="90"/>
      <c r="BQ601" s="90"/>
      <c r="BU601" s="90"/>
      <c r="BV601" s="90"/>
      <c r="BW601" s="90"/>
      <c r="BX601" s="90"/>
      <c r="BY601" s="90"/>
      <c r="BZ601" s="90"/>
    </row>
    <row r="602" ht="15.75" customHeight="1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T602" s="90"/>
      <c r="AU602" s="90"/>
      <c r="AV602" s="90"/>
      <c r="AW602" s="90"/>
      <c r="AX602" s="90"/>
      <c r="AY602" s="90"/>
      <c r="BC602" s="90"/>
      <c r="BD602" s="90"/>
      <c r="BE602" s="90"/>
      <c r="BF602" s="90"/>
      <c r="BG602" s="90"/>
      <c r="BH602" s="90"/>
      <c r="BL602" s="90"/>
      <c r="BM602" s="90"/>
      <c r="BN602" s="90"/>
      <c r="BO602" s="90"/>
      <c r="BP602" s="90"/>
      <c r="BQ602" s="90"/>
      <c r="BU602" s="90"/>
      <c r="BV602" s="90"/>
      <c r="BW602" s="90"/>
      <c r="BX602" s="90"/>
      <c r="BY602" s="90"/>
      <c r="BZ602" s="90"/>
    </row>
    <row r="603" ht="15.75" customHeight="1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T603" s="90"/>
      <c r="AU603" s="90"/>
      <c r="AV603" s="90"/>
      <c r="AW603" s="90"/>
      <c r="AX603" s="90"/>
      <c r="AY603" s="90"/>
      <c r="BC603" s="90"/>
      <c r="BD603" s="90"/>
      <c r="BE603" s="90"/>
      <c r="BF603" s="90"/>
      <c r="BG603" s="90"/>
      <c r="BH603" s="90"/>
      <c r="BL603" s="90"/>
      <c r="BM603" s="90"/>
      <c r="BN603" s="90"/>
      <c r="BO603" s="90"/>
      <c r="BP603" s="90"/>
      <c r="BQ603" s="90"/>
      <c r="BU603" s="90"/>
      <c r="BV603" s="90"/>
      <c r="BW603" s="90"/>
      <c r="BX603" s="90"/>
      <c r="BY603" s="90"/>
      <c r="BZ603" s="90"/>
    </row>
    <row r="604" ht="15.75" customHeight="1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T604" s="90"/>
      <c r="AU604" s="90"/>
      <c r="AV604" s="90"/>
      <c r="AW604" s="90"/>
      <c r="AX604" s="90"/>
      <c r="AY604" s="90"/>
      <c r="BC604" s="90"/>
      <c r="BD604" s="90"/>
      <c r="BE604" s="90"/>
      <c r="BF604" s="90"/>
      <c r="BG604" s="90"/>
      <c r="BH604" s="90"/>
      <c r="BL604" s="90"/>
      <c r="BM604" s="90"/>
      <c r="BN604" s="90"/>
      <c r="BO604" s="90"/>
      <c r="BP604" s="90"/>
      <c r="BQ604" s="90"/>
      <c r="BU604" s="90"/>
      <c r="BV604" s="90"/>
      <c r="BW604" s="90"/>
      <c r="BX604" s="90"/>
      <c r="BY604" s="90"/>
      <c r="BZ604" s="90"/>
    </row>
    <row r="605" ht="15.75" customHeight="1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T605" s="90"/>
      <c r="AU605" s="90"/>
      <c r="AV605" s="90"/>
      <c r="AW605" s="90"/>
      <c r="AX605" s="90"/>
      <c r="AY605" s="90"/>
      <c r="BC605" s="90"/>
      <c r="BD605" s="90"/>
      <c r="BE605" s="90"/>
      <c r="BF605" s="90"/>
      <c r="BG605" s="90"/>
      <c r="BH605" s="90"/>
      <c r="BL605" s="90"/>
      <c r="BM605" s="90"/>
      <c r="BN605" s="90"/>
      <c r="BO605" s="90"/>
      <c r="BP605" s="90"/>
      <c r="BQ605" s="90"/>
      <c r="BU605" s="90"/>
      <c r="BV605" s="90"/>
      <c r="BW605" s="90"/>
      <c r="BX605" s="90"/>
      <c r="BY605" s="90"/>
      <c r="BZ605" s="90"/>
    </row>
    <row r="606" ht="15.75" customHeight="1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T606" s="90"/>
      <c r="AU606" s="90"/>
      <c r="AV606" s="90"/>
      <c r="AW606" s="90"/>
      <c r="AX606" s="90"/>
      <c r="AY606" s="90"/>
      <c r="BC606" s="90"/>
      <c r="BD606" s="90"/>
      <c r="BE606" s="90"/>
      <c r="BF606" s="90"/>
      <c r="BG606" s="90"/>
      <c r="BH606" s="90"/>
      <c r="BL606" s="90"/>
      <c r="BM606" s="90"/>
      <c r="BN606" s="90"/>
      <c r="BO606" s="90"/>
      <c r="BP606" s="90"/>
      <c r="BQ606" s="90"/>
      <c r="BU606" s="90"/>
      <c r="BV606" s="90"/>
      <c r="BW606" s="90"/>
      <c r="BX606" s="90"/>
      <c r="BY606" s="90"/>
      <c r="BZ606" s="90"/>
    </row>
    <row r="607" ht="15.75" customHeight="1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T607" s="90"/>
      <c r="AU607" s="90"/>
      <c r="AV607" s="90"/>
      <c r="AW607" s="90"/>
      <c r="AX607" s="90"/>
      <c r="AY607" s="90"/>
      <c r="BC607" s="90"/>
      <c r="BD607" s="90"/>
      <c r="BE607" s="90"/>
      <c r="BF607" s="90"/>
      <c r="BG607" s="90"/>
      <c r="BH607" s="90"/>
      <c r="BL607" s="90"/>
      <c r="BM607" s="90"/>
      <c r="BN607" s="90"/>
      <c r="BO607" s="90"/>
      <c r="BP607" s="90"/>
      <c r="BQ607" s="90"/>
      <c r="BU607" s="90"/>
      <c r="BV607" s="90"/>
      <c r="BW607" s="90"/>
      <c r="BX607" s="90"/>
      <c r="BY607" s="90"/>
      <c r="BZ607" s="90"/>
    </row>
    <row r="608" ht="15.75" customHeight="1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T608" s="90"/>
      <c r="AU608" s="90"/>
      <c r="AV608" s="90"/>
      <c r="AW608" s="90"/>
      <c r="AX608" s="90"/>
      <c r="AY608" s="90"/>
      <c r="BC608" s="90"/>
      <c r="BD608" s="90"/>
      <c r="BE608" s="90"/>
      <c r="BF608" s="90"/>
      <c r="BG608" s="90"/>
      <c r="BH608" s="90"/>
      <c r="BL608" s="90"/>
      <c r="BM608" s="90"/>
      <c r="BN608" s="90"/>
      <c r="BO608" s="90"/>
      <c r="BP608" s="90"/>
      <c r="BQ608" s="90"/>
      <c r="BU608" s="90"/>
      <c r="BV608" s="90"/>
      <c r="BW608" s="90"/>
      <c r="BX608" s="90"/>
      <c r="BY608" s="90"/>
      <c r="BZ608" s="90"/>
    </row>
    <row r="609" ht="15.75" customHeight="1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T609" s="90"/>
      <c r="AU609" s="90"/>
      <c r="AV609" s="90"/>
      <c r="AW609" s="90"/>
      <c r="AX609" s="90"/>
      <c r="AY609" s="90"/>
      <c r="BC609" s="90"/>
      <c r="BD609" s="90"/>
      <c r="BE609" s="90"/>
      <c r="BF609" s="90"/>
      <c r="BG609" s="90"/>
      <c r="BH609" s="90"/>
      <c r="BL609" s="90"/>
      <c r="BM609" s="90"/>
      <c r="BN609" s="90"/>
      <c r="BO609" s="90"/>
      <c r="BP609" s="90"/>
      <c r="BQ609" s="90"/>
      <c r="BU609" s="90"/>
      <c r="BV609" s="90"/>
      <c r="BW609" s="90"/>
      <c r="BX609" s="90"/>
      <c r="BY609" s="90"/>
      <c r="BZ609" s="90"/>
    </row>
    <row r="610" ht="15.75" customHeight="1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T610" s="90"/>
      <c r="AU610" s="90"/>
      <c r="AV610" s="90"/>
      <c r="AW610" s="90"/>
      <c r="AX610" s="90"/>
      <c r="AY610" s="90"/>
      <c r="BC610" s="90"/>
      <c r="BD610" s="90"/>
      <c r="BE610" s="90"/>
      <c r="BF610" s="90"/>
      <c r="BG610" s="90"/>
      <c r="BH610" s="90"/>
      <c r="BL610" s="90"/>
      <c r="BM610" s="90"/>
      <c r="BN610" s="90"/>
      <c r="BO610" s="90"/>
      <c r="BP610" s="90"/>
      <c r="BQ610" s="90"/>
      <c r="BU610" s="90"/>
      <c r="BV610" s="90"/>
      <c r="BW610" s="90"/>
      <c r="BX610" s="90"/>
      <c r="BY610" s="90"/>
      <c r="BZ610" s="90"/>
    </row>
    <row r="611" ht="15.75" customHeight="1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T611" s="90"/>
      <c r="AU611" s="90"/>
      <c r="AV611" s="90"/>
      <c r="AW611" s="90"/>
      <c r="AX611" s="90"/>
      <c r="AY611" s="90"/>
      <c r="BC611" s="90"/>
      <c r="BD611" s="90"/>
      <c r="BE611" s="90"/>
      <c r="BF611" s="90"/>
      <c r="BG611" s="90"/>
      <c r="BH611" s="90"/>
      <c r="BL611" s="90"/>
      <c r="BM611" s="90"/>
      <c r="BN611" s="90"/>
      <c r="BO611" s="90"/>
      <c r="BP611" s="90"/>
      <c r="BQ611" s="90"/>
      <c r="BU611" s="90"/>
      <c r="BV611" s="90"/>
      <c r="BW611" s="90"/>
      <c r="BX611" s="90"/>
      <c r="BY611" s="90"/>
      <c r="BZ611" s="90"/>
    </row>
    <row r="612" ht="15.75" customHeight="1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T612" s="90"/>
      <c r="AU612" s="90"/>
      <c r="AV612" s="90"/>
      <c r="AW612" s="90"/>
      <c r="AX612" s="90"/>
      <c r="AY612" s="90"/>
      <c r="BC612" s="90"/>
      <c r="BD612" s="90"/>
      <c r="BE612" s="90"/>
      <c r="BF612" s="90"/>
      <c r="BG612" s="90"/>
      <c r="BH612" s="90"/>
      <c r="BL612" s="90"/>
      <c r="BM612" s="90"/>
      <c r="BN612" s="90"/>
      <c r="BO612" s="90"/>
      <c r="BP612" s="90"/>
      <c r="BQ612" s="90"/>
      <c r="BU612" s="90"/>
      <c r="BV612" s="90"/>
      <c r="BW612" s="90"/>
      <c r="BX612" s="90"/>
      <c r="BY612" s="90"/>
      <c r="BZ612" s="90"/>
    </row>
    <row r="613" ht="15.75" customHeight="1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T613" s="90"/>
      <c r="AU613" s="90"/>
      <c r="AV613" s="90"/>
      <c r="AW613" s="90"/>
      <c r="AX613" s="90"/>
      <c r="AY613" s="90"/>
      <c r="BC613" s="90"/>
      <c r="BD613" s="90"/>
      <c r="BE613" s="90"/>
      <c r="BF613" s="90"/>
      <c r="BG613" s="90"/>
      <c r="BH613" s="90"/>
      <c r="BL613" s="90"/>
      <c r="BM613" s="90"/>
      <c r="BN613" s="90"/>
      <c r="BO613" s="90"/>
      <c r="BP613" s="90"/>
      <c r="BQ613" s="90"/>
      <c r="BU613" s="90"/>
      <c r="BV613" s="90"/>
      <c r="BW613" s="90"/>
      <c r="BX613" s="90"/>
      <c r="BY613" s="90"/>
      <c r="BZ613" s="90"/>
    </row>
    <row r="614" ht="15.75" customHeight="1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T614" s="90"/>
      <c r="AU614" s="90"/>
      <c r="AV614" s="90"/>
      <c r="AW614" s="90"/>
      <c r="AX614" s="90"/>
      <c r="AY614" s="90"/>
      <c r="BC614" s="90"/>
      <c r="BD614" s="90"/>
      <c r="BE614" s="90"/>
      <c r="BF614" s="90"/>
      <c r="BG614" s="90"/>
      <c r="BH614" s="90"/>
      <c r="BL614" s="90"/>
      <c r="BM614" s="90"/>
      <c r="BN614" s="90"/>
      <c r="BO614" s="90"/>
      <c r="BP614" s="90"/>
      <c r="BQ614" s="90"/>
      <c r="BU614" s="90"/>
      <c r="BV614" s="90"/>
      <c r="BW614" s="90"/>
      <c r="BX614" s="90"/>
      <c r="BY614" s="90"/>
      <c r="BZ614" s="90"/>
    </row>
    <row r="615" ht="15.75" customHeight="1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T615" s="90"/>
      <c r="AU615" s="90"/>
      <c r="AV615" s="90"/>
      <c r="AW615" s="90"/>
      <c r="AX615" s="90"/>
      <c r="AY615" s="90"/>
      <c r="BC615" s="90"/>
      <c r="BD615" s="90"/>
      <c r="BE615" s="90"/>
      <c r="BF615" s="90"/>
      <c r="BG615" s="90"/>
      <c r="BH615" s="90"/>
      <c r="BL615" s="90"/>
      <c r="BM615" s="90"/>
      <c r="BN615" s="90"/>
      <c r="BO615" s="90"/>
      <c r="BP615" s="90"/>
      <c r="BQ615" s="90"/>
      <c r="BU615" s="90"/>
      <c r="BV615" s="90"/>
      <c r="BW615" s="90"/>
      <c r="BX615" s="90"/>
      <c r="BY615" s="90"/>
      <c r="BZ615" s="90"/>
    </row>
    <row r="616" ht="15.75" customHeight="1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T616" s="90"/>
      <c r="AU616" s="90"/>
      <c r="AV616" s="90"/>
      <c r="AW616" s="90"/>
      <c r="AX616" s="90"/>
      <c r="AY616" s="90"/>
      <c r="BC616" s="90"/>
      <c r="BD616" s="90"/>
      <c r="BE616" s="90"/>
      <c r="BF616" s="90"/>
      <c r="BG616" s="90"/>
      <c r="BH616" s="90"/>
      <c r="BL616" s="90"/>
      <c r="BM616" s="90"/>
      <c r="BN616" s="90"/>
      <c r="BO616" s="90"/>
      <c r="BP616" s="90"/>
      <c r="BQ616" s="90"/>
      <c r="BU616" s="90"/>
      <c r="BV616" s="90"/>
      <c r="BW616" s="90"/>
      <c r="BX616" s="90"/>
      <c r="BY616" s="90"/>
      <c r="BZ616" s="90"/>
    </row>
    <row r="617" ht="15.75" customHeight="1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T617" s="90"/>
      <c r="AU617" s="90"/>
      <c r="AV617" s="90"/>
      <c r="AW617" s="90"/>
      <c r="AX617" s="90"/>
      <c r="AY617" s="90"/>
      <c r="BC617" s="90"/>
      <c r="BD617" s="90"/>
      <c r="BE617" s="90"/>
      <c r="BF617" s="90"/>
      <c r="BG617" s="90"/>
      <c r="BH617" s="90"/>
      <c r="BL617" s="90"/>
      <c r="BM617" s="90"/>
      <c r="BN617" s="90"/>
      <c r="BO617" s="90"/>
      <c r="BP617" s="90"/>
      <c r="BQ617" s="90"/>
      <c r="BU617" s="90"/>
      <c r="BV617" s="90"/>
      <c r="BW617" s="90"/>
      <c r="BX617" s="90"/>
      <c r="BY617" s="90"/>
      <c r="BZ617" s="90"/>
    </row>
    <row r="618" ht="15.75" customHeight="1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T618" s="90"/>
      <c r="AU618" s="90"/>
      <c r="AV618" s="90"/>
      <c r="AW618" s="90"/>
      <c r="AX618" s="90"/>
      <c r="AY618" s="90"/>
      <c r="BC618" s="90"/>
      <c r="BD618" s="90"/>
      <c r="BE618" s="90"/>
      <c r="BF618" s="90"/>
      <c r="BG618" s="90"/>
      <c r="BH618" s="90"/>
      <c r="BL618" s="90"/>
      <c r="BM618" s="90"/>
      <c r="BN618" s="90"/>
      <c r="BO618" s="90"/>
      <c r="BP618" s="90"/>
      <c r="BQ618" s="90"/>
      <c r="BU618" s="90"/>
      <c r="BV618" s="90"/>
      <c r="BW618" s="90"/>
      <c r="BX618" s="90"/>
      <c r="BY618" s="90"/>
      <c r="BZ618" s="90"/>
    </row>
    <row r="619" ht="15.75" customHeight="1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T619" s="90"/>
      <c r="AU619" s="90"/>
      <c r="AV619" s="90"/>
      <c r="AW619" s="90"/>
      <c r="AX619" s="90"/>
      <c r="AY619" s="90"/>
      <c r="BC619" s="90"/>
      <c r="BD619" s="90"/>
      <c r="BE619" s="90"/>
      <c r="BF619" s="90"/>
      <c r="BG619" s="90"/>
      <c r="BH619" s="90"/>
      <c r="BL619" s="90"/>
      <c r="BM619" s="90"/>
      <c r="BN619" s="90"/>
      <c r="BO619" s="90"/>
      <c r="BP619" s="90"/>
      <c r="BQ619" s="90"/>
      <c r="BU619" s="90"/>
      <c r="BV619" s="90"/>
      <c r="BW619" s="90"/>
      <c r="BX619" s="90"/>
      <c r="BY619" s="90"/>
      <c r="BZ619" s="90"/>
    </row>
    <row r="620" ht="15.75" customHeight="1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T620" s="90"/>
      <c r="AU620" s="90"/>
      <c r="AV620" s="90"/>
      <c r="AW620" s="90"/>
      <c r="AX620" s="90"/>
      <c r="AY620" s="90"/>
      <c r="BC620" s="90"/>
      <c r="BD620" s="90"/>
      <c r="BE620" s="90"/>
      <c r="BF620" s="90"/>
      <c r="BG620" s="90"/>
      <c r="BH620" s="90"/>
      <c r="BL620" s="90"/>
      <c r="BM620" s="90"/>
      <c r="BN620" s="90"/>
      <c r="BO620" s="90"/>
      <c r="BP620" s="90"/>
      <c r="BQ620" s="90"/>
      <c r="BU620" s="90"/>
      <c r="BV620" s="90"/>
      <c r="BW620" s="90"/>
      <c r="BX620" s="90"/>
      <c r="BY620" s="90"/>
      <c r="BZ620" s="90"/>
    </row>
    <row r="621" ht="15.75" customHeight="1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T621" s="90"/>
      <c r="AU621" s="90"/>
      <c r="AV621" s="90"/>
      <c r="AW621" s="90"/>
      <c r="AX621" s="90"/>
      <c r="AY621" s="90"/>
      <c r="BC621" s="90"/>
      <c r="BD621" s="90"/>
      <c r="BE621" s="90"/>
      <c r="BF621" s="90"/>
      <c r="BG621" s="90"/>
      <c r="BH621" s="90"/>
      <c r="BL621" s="90"/>
      <c r="BM621" s="90"/>
      <c r="BN621" s="90"/>
      <c r="BO621" s="90"/>
      <c r="BP621" s="90"/>
      <c r="BQ621" s="90"/>
      <c r="BU621" s="90"/>
      <c r="BV621" s="90"/>
      <c r="BW621" s="90"/>
      <c r="BX621" s="90"/>
      <c r="BY621" s="90"/>
      <c r="BZ621" s="90"/>
    </row>
    <row r="622" ht="15.75" customHeight="1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T622" s="90"/>
      <c r="AU622" s="90"/>
      <c r="AV622" s="90"/>
      <c r="AW622" s="90"/>
      <c r="AX622" s="90"/>
      <c r="AY622" s="90"/>
      <c r="BC622" s="90"/>
      <c r="BD622" s="90"/>
      <c r="BE622" s="90"/>
      <c r="BF622" s="90"/>
      <c r="BG622" s="90"/>
      <c r="BH622" s="90"/>
      <c r="BL622" s="90"/>
      <c r="BM622" s="90"/>
      <c r="BN622" s="90"/>
      <c r="BO622" s="90"/>
      <c r="BP622" s="90"/>
      <c r="BQ622" s="90"/>
      <c r="BU622" s="90"/>
      <c r="BV622" s="90"/>
      <c r="BW622" s="90"/>
      <c r="BX622" s="90"/>
      <c r="BY622" s="90"/>
      <c r="BZ622" s="90"/>
    </row>
    <row r="623" ht="15.75" customHeight="1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T623" s="90"/>
      <c r="AU623" s="90"/>
      <c r="AV623" s="90"/>
      <c r="AW623" s="90"/>
      <c r="AX623" s="90"/>
      <c r="AY623" s="90"/>
      <c r="BC623" s="90"/>
      <c r="BD623" s="90"/>
      <c r="BE623" s="90"/>
      <c r="BF623" s="90"/>
      <c r="BG623" s="90"/>
      <c r="BH623" s="90"/>
      <c r="BL623" s="90"/>
      <c r="BM623" s="90"/>
      <c r="BN623" s="90"/>
      <c r="BO623" s="90"/>
      <c r="BP623" s="90"/>
      <c r="BQ623" s="90"/>
      <c r="BU623" s="90"/>
      <c r="BV623" s="90"/>
      <c r="BW623" s="90"/>
      <c r="BX623" s="90"/>
      <c r="BY623" s="90"/>
      <c r="BZ623" s="90"/>
    </row>
    <row r="624" ht="15.75" customHeight="1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T624" s="90"/>
      <c r="AU624" s="90"/>
      <c r="AV624" s="90"/>
      <c r="AW624" s="90"/>
      <c r="AX624" s="90"/>
      <c r="AY624" s="90"/>
      <c r="BC624" s="90"/>
      <c r="BD624" s="90"/>
      <c r="BE624" s="90"/>
      <c r="BF624" s="90"/>
      <c r="BG624" s="90"/>
      <c r="BH624" s="90"/>
      <c r="BL624" s="90"/>
      <c r="BM624" s="90"/>
      <c r="BN624" s="90"/>
      <c r="BO624" s="90"/>
      <c r="BP624" s="90"/>
      <c r="BQ624" s="90"/>
      <c r="BU624" s="90"/>
      <c r="BV624" s="90"/>
      <c r="BW624" s="90"/>
      <c r="BX624" s="90"/>
      <c r="BY624" s="90"/>
      <c r="BZ624" s="90"/>
    </row>
    <row r="625" ht="15.75" customHeight="1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T625" s="90"/>
      <c r="AU625" s="90"/>
      <c r="AV625" s="90"/>
      <c r="AW625" s="90"/>
      <c r="AX625" s="90"/>
      <c r="AY625" s="90"/>
      <c r="BC625" s="90"/>
      <c r="BD625" s="90"/>
      <c r="BE625" s="90"/>
      <c r="BF625" s="90"/>
      <c r="BG625" s="90"/>
      <c r="BH625" s="90"/>
      <c r="BL625" s="90"/>
      <c r="BM625" s="90"/>
      <c r="BN625" s="90"/>
      <c r="BO625" s="90"/>
      <c r="BP625" s="90"/>
      <c r="BQ625" s="90"/>
      <c r="BU625" s="90"/>
      <c r="BV625" s="90"/>
      <c r="BW625" s="90"/>
      <c r="BX625" s="90"/>
      <c r="BY625" s="90"/>
      <c r="BZ625" s="90"/>
    </row>
    <row r="626" ht="15.75" customHeight="1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T626" s="90"/>
      <c r="AU626" s="90"/>
      <c r="AV626" s="90"/>
      <c r="AW626" s="90"/>
      <c r="AX626" s="90"/>
      <c r="AY626" s="90"/>
      <c r="BC626" s="90"/>
      <c r="BD626" s="90"/>
      <c r="BE626" s="90"/>
      <c r="BF626" s="90"/>
      <c r="BG626" s="90"/>
      <c r="BH626" s="90"/>
      <c r="BL626" s="90"/>
      <c r="BM626" s="90"/>
      <c r="BN626" s="90"/>
      <c r="BO626" s="90"/>
      <c r="BP626" s="90"/>
      <c r="BQ626" s="90"/>
      <c r="BU626" s="90"/>
      <c r="BV626" s="90"/>
      <c r="BW626" s="90"/>
      <c r="BX626" s="90"/>
      <c r="BY626" s="90"/>
      <c r="BZ626" s="90"/>
    </row>
    <row r="627" ht="15.75" customHeight="1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T627" s="90"/>
      <c r="AU627" s="90"/>
      <c r="AV627" s="90"/>
      <c r="AW627" s="90"/>
      <c r="AX627" s="90"/>
      <c r="AY627" s="90"/>
      <c r="BC627" s="90"/>
      <c r="BD627" s="90"/>
      <c r="BE627" s="90"/>
      <c r="BF627" s="90"/>
      <c r="BG627" s="90"/>
      <c r="BH627" s="90"/>
      <c r="BL627" s="90"/>
      <c r="BM627" s="90"/>
      <c r="BN627" s="90"/>
      <c r="BO627" s="90"/>
      <c r="BP627" s="90"/>
      <c r="BQ627" s="90"/>
      <c r="BU627" s="90"/>
      <c r="BV627" s="90"/>
      <c r="BW627" s="90"/>
      <c r="BX627" s="90"/>
      <c r="BY627" s="90"/>
      <c r="BZ627" s="90"/>
    </row>
    <row r="628" ht="15.75" customHeight="1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T628" s="90"/>
      <c r="AU628" s="90"/>
      <c r="AV628" s="90"/>
      <c r="AW628" s="90"/>
      <c r="AX628" s="90"/>
      <c r="AY628" s="90"/>
      <c r="BC628" s="90"/>
      <c r="BD628" s="90"/>
      <c r="BE628" s="90"/>
      <c r="BF628" s="90"/>
      <c r="BG628" s="90"/>
      <c r="BH628" s="90"/>
      <c r="BL628" s="90"/>
      <c r="BM628" s="90"/>
      <c r="BN628" s="90"/>
      <c r="BO628" s="90"/>
      <c r="BP628" s="90"/>
      <c r="BQ628" s="90"/>
      <c r="BU628" s="90"/>
      <c r="BV628" s="90"/>
      <c r="BW628" s="90"/>
      <c r="BX628" s="90"/>
      <c r="BY628" s="90"/>
      <c r="BZ628" s="90"/>
    </row>
    <row r="629" ht="15.75" customHeight="1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T629" s="90"/>
      <c r="AU629" s="90"/>
      <c r="AV629" s="90"/>
      <c r="AW629" s="90"/>
      <c r="AX629" s="90"/>
      <c r="AY629" s="90"/>
      <c r="BC629" s="90"/>
      <c r="BD629" s="90"/>
      <c r="BE629" s="90"/>
      <c r="BF629" s="90"/>
      <c r="BG629" s="90"/>
      <c r="BH629" s="90"/>
      <c r="BL629" s="90"/>
      <c r="BM629" s="90"/>
      <c r="BN629" s="90"/>
      <c r="BO629" s="90"/>
      <c r="BP629" s="90"/>
      <c r="BQ629" s="90"/>
      <c r="BU629" s="90"/>
      <c r="BV629" s="90"/>
      <c r="BW629" s="90"/>
      <c r="BX629" s="90"/>
      <c r="BY629" s="90"/>
      <c r="BZ629" s="90"/>
    </row>
    <row r="630" ht="15.75" customHeight="1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T630" s="90"/>
      <c r="AU630" s="90"/>
      <c r="AV630" s="90"/>
      <c r="AW630" s="90"/>
      <c r="AX630" s="90"/>
      <c r="AY630" s="90"/>
      <c r="BC630" s="90"/>
      <c r="BD630" s="90"/>
      <c r="BE630" s="90"/>
      <c r="BF630" s="90"/>
      <c r="BG630" s="90"/>
      <c r="BH630" s="90"/>
      <c r="BL630" s="90"/>
      <c r="BM630" s="90"/>
      <c r="BN630" s="90"/>
      <c r="BO630" s="90"/>
      <c r="BP630" s="90"/>
      <c r="BQ630" s="90"/>
      <c r="BU630" s="90"/>
      <c r="BV630" s="90"/>
      <c r="BW630" s="90"/>
      <c r="BX630" s="90"/>
      <c r="BY630" s="90"/>
      <c r="BZ630" s="90"/>
    </row>
    <row r="631" ht="15.75" customHeight="1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T631" s="90"/>
      <c r="AU631" s="90"/>
      <c r="AV631" s="90"/>
      <c r="AW631" s="90"/>
      <c r="AX631" s="90"/>
      <c r="AY631" s="90"/>
      <c r="BC631" s="90"/>
      <c r="BD631" s="90"/>
      <c r="BE631" s="90"/>
      <c r="BF631" s="90"/>
      <c r="BG631" s="90"/>
      <c r="BH631" s="90"/>
      <c r="BL631" s="90"/>
      <c r="BM631" s="90"/>
      <c r="BN631" s="90"/>
      <c r="BO631" s="90"/>
      <c r="BP631" s="90"/>
      <c r="BQ631" s="90"/>
      <c r="BU631" s="90"/>
      <c r="BV631" s="90"/>
      <c r="BW631" s="90"/>
      <c r="BX631" s="90"/>
      <c r="BY631" s="90"/>
      <c r="BZ631" s="90"/>
    </row>
    <row r="632" ht="15.75" customHeight="1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T632" s="90"/>
      <c r="AU632" s="90"/>
      <c r="AV632" s="90"/>
      <c r="AW632" s="90"/>
      <c r="AX632" s="90"/>
      <c r="AY632" s="90"/>
      <c r="BC632" s="90"/>
      <c r="BD632" s="90"/>
      <c r="BE632" s="90"/>
      <c r="BF632" s="90"/>
      <c r="BG632" s="90"/>
      <c r="BH632" s="90"/>
      <c r="BL632" s="90"/>
      <c r="BM632" s="90"/>
      <c r="BN632" s="90"/>
      <c r="BO632" s="90"/>
      <c r="BP632" s="90"/>
      <c r="BQ632" s="90"/>
      <c r="BU632" s="90"/>
      <c r="BV632" s="90"/>
      <c r="BW632" s="90"/>
      <c r="BX632" s="90"/>
      <c r="BY632" s="90"/>
      <c r="BZ632" s="90"/>
    </row>
    <row r="633" ht="15.75" customHeight="1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T633" s="90"/>
      <c r="AU633" s="90"/>
      <c r="AV633" s="90"/>
      <c r="AW633" s="90"/>
      <c r="AX633" s="90"/>
      <c r="AY633" s="90"/>
      <c r="BC633" s="90"/>
      <c r="BD633" s="90"/>
      <c r="BE633" s="90"/>
      <c r="BF633" s="90"/>
      <c r="BG633" s="90"/>
      <c r="BH633" s="90"/>
      <c r="BL633" s="90"/>
      <c r="BM633" s="90"/>
      <c r="BN633" s="90"/>
      <c r="BO633" s="90"/>
      <c r="BP633" s="90"/>
      <c r="BQ633" s="90"/>
      <c r="BU633" s="90"/>
      <c r="BV633" s="90"/>
      <c r="BW633" s="90"/>
      <c r="BX633" s="90"/>
      <c r="BY633" s="90"/>
      <c r="BZ633" s="90"/>
    </row>
    <row r="634" ht="15.75" customHeight="1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T634" s="90"/>
      <c r="AU634" s="90"/>
      <c r="AV634" s="90"/>
      <c r="AW634" s="90"/>
      <c r="AX634" s="90"/>
      <c r="AY634" s="90"/>
      <c r="BC634" s="90"/>
      <c r="BD634" s="90"/>
      <c r="BE634" s="90"/>
      <c r="BF634" s="90"/>
      <c r="BG634" s="90"/>
      <c r="BH634" s="90"/>
      <c r="BL634" s="90"/>
      <c r="BM634" s="90"/>
      <c r="BN634" s="90"/>
      <c r="BO634" s="90"/>
      <c r="BP634" s="90"/>
      <c r="BQ634" s="90"/>
      <c r="BU634" s="90"/>
      <c r="BV634" s="90"/>
      <c r="BW634" s="90"/>
      <c r="BX634" s="90"/>
      <c r="BY634" s="90"/>
      <c r="BZ634" s="90"/>
    </row>
    <row r="635" ht="15.75" customHeight="1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T635" s="90"/>
      <c r="AU635" s="90"/>
      <c r="AV635" s="90"/>
      <c r="AW635" s="90"/>
      <c r="AX635" s="90"/>
      <c r="AY635" s="90"/>
      <c r="BC635" s="90"/>
      <c r="BD635" s="90"/>
      <c r="BE635" s="90"/>
      <c r="BF635" s="90"/>
      <c r="BG635" s="90"/>
      <c r="BH635" s="90"/>
      <c r="BL635" s="90"/>
      <c r="BM635" s="90"/>
      <c r="BN635" s="90"/>
      <c r="BO635" s="90"/>
      <c r="BP635" s="90"/>
      <c r="BQ635" s="90"/>
      <c r="BU635" s="90"/>
      <c r="BV635" s="90"/>
      <c r="BW635" s="90"/>
      <c r="BX635" s="90"/>
      <c r="BY635" s="90"/>
      <c r="BZ635" s="90"/>
    </row>
    <row r="636" ht="15.75" customHeight="1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T636" s="90"/>
      <c r="AU636" s="90"/>
      <c r="AV636" s="90"/>
      <c r="AW636" s="90"/>
      <c r="AX636" s="90"/>
      <c r="AY636" s="90"/>
      <c r="BC636" s="90"/>
      <c r="BD636" s="90"/>
      <c r="BE636" s="90"/>
      <c r="BF636" s="90"/>
      <c r="BG636" s="90"/>
      <c r="BH636" s="90"/>
      <c r="BL636" s="90"/>
      <c r="BM636" s="90"/>
      <c r="BN636" s="90"/>
      <c r="BO636" s="90"/>
      <c r="BP636" s="90"/>
      <c r="BQ636" s="90"/>
      <c r="BU636" s="90"/>
      <c r="BV636" s="90"/>
      <c r="BW636" s="90"/>
      <c r="BX636" s="90"/>
      <c r="BY636" s="90"/>
      <c r="BZ636" s="90"/>
    </row>
    <row r="637" ht="15.75" customHeight="1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T637" s="90"/>
      <c r="AU637" s="90"/>
      <c r="AV637" s="90"/>
      <c r="AW637" s="90"/>
      <c r="AX637" s="90"/>
      <c r="AY637" s="90"/>
      <c r="BC637" s="90"/>
      <c r="BD637" s="90"/>
      <c r="BE637" s="90"/>
      <c r="BF637" s="90"/>
      <c r="BG637" s="90"/>
      <c r="BH637" s="90"/>
      <c r="BL637" s="90"/>
      <c r="BM637" s="90"/>
      <c r="BN637" s="90"/>
      <c r="BO637" s="90"/>
      <c r="BP637" s="90"/>
      <c r="BQ637" s="90"/>
      <c r="BU637" s="90"/>
      <c r="BV637" s="90"/>
      <c r="BW637" s="90"/>
      <c r="BX637" s="90"/>
      <c r="BY637" s="90"/>
      <c r="BZ637" s="90"/>
    </row>
    <row r="638" ht="15.75" customHeight="1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T638" s="90"/>
      <c r="AU638" s="90"/>
      <c r="AV638" s="90"/>
      <c r="AW638" s="90"/>
      <c r="AX638" s="90"/>
      <c r="AY638" s="90"/>
      <c r="BC638" s="90"/>
      <c r="BD638" s="90"/>
      <c r="BE638" s="90"/>
      <c r="BF638" s="90"/>
      <c r="BG638" s="90"/>
      <c r="BH638" s="90"/>
      <c r="BL638" s="90"/>
      <c r="BM638" s="90"/>
      <c r="BN638" s="90"/>
      <c r="BO638" s="90"/>
      <c r="BP638" s="90"/>
      <c r="BQ638" s="90"/>
      <c r="BU638" s="90"/>
      <c r="BV638" s="90"/>
      <c r="BW638" s="90"/>
      <c r="BX638" s="90"/>
      <c r="BY638" s="90"/>
      <c r="BZ638" s="90"/>
    </row>
    <row r="639" ht="15.75" customHeight="1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T639" s="90"/>
      <c r="AU639" s="90"/>
      <c r="AV639" s="90"/>
      <c r="AW639" s="90"/>
      <c r="AX639" s="90"/>
      <c r="AY639" s="90"/>
      <c r="BC639" s="90"/>
      <c r="BD639" s="90"/>
      <c r="BE639" s="90"/>
      <c r="BF639" s="90"/>
      <c r="BG639" s="90"/>
      <c r="BH639" s="90"/>
      <c r="BL639" s="90"/>
      <c r="BM639" s="90"/>
      <c r="BN639" s="90"/>
      <c r="BO639" s="90"/>
      <c r="BP639" s="90"/>
      <c r="BQ639" s="90"/>
      <c r="BU639" s="90"/>
      <c r="BV639" s="90"/>
      <c r="BW639" s="90"/>
      <c r="BX639" s="90"/>
      <c r="BY639" s="90"/>
      <c r="BZ639" s="90"/>
    </row>
    <row r="640" ht="15.75" customHeight="1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T640" s="90"/>
      <c r="AU640" s="90"/>
      <c r="AV640" s="90"/>
      <c r="AW640" s="90"/>
      <c r="AX640" s="90"/>
      <c r="AY640" s="90"/>
      <c r="BC640" s="90"/>
      <c r="BD640" s="90"/>
      <c r="BE640" s="90"/>
      <c r="BF640" s="90"/>
      <c r="BG640" s="90"/>
      <c r="BH640" s="90"/>
      <c r="BL640" s="90"/>
      <c r="BM640" s="90"/>
      <c r="BN640" s="90"/>
      <c r="BO640" s="90"/>
      <c r="BP640" s="90"/>
      <c r="BQ640" s="90"/>
      <c r="BU640" s="90"/>
      <c r="BV640" s="90"/>
      <c r="BW640" s="90"/>
      <c r="BX640" s="90"/>
      <c r="BY640" s="90"/>
      <c r="BZ640" s="90"/>
    </row>
    <row r="641" ht="15.75" customHeight="1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T641" s="90"/>
      <c r="AU641" s="90"/>
      <c r="AV641" s="90"/>
      <c r="AW641" s="90"/>
      <c r="AX641" s="90"/>
      <c r="AY641" s="90"/>
      <c r="BC641" s="90"/>
      <c r="BD641" s="90"/>
      <c r="BE641" s="90"/>
      <c r="BF641" s="90"/>
      <c r="BG641" s="90"/>
      <c r="BH641" s="90"/>
      <c r="BL641" s="90"/>
      <c r="BM641" s="90"/>
      <c r="BN641" s="90"/>
      <c r="BO641" s="90"/>
      <c r="BP641" s="90"/>
      <c r="BQ641" s="90"/>
      <c r="BU641" s="90"/>
      <c r="BV641" s="90"/>
      <c r="BW641" s="90"/>
      <c r="BX641" s="90"/>
      <c r="BY641" s="90"/>
      <c r="BZ641" s="90"/>
    </row>
    <row r="642" ht="15.75" customHeight="1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T642" s="90"/>
      <c r="AU642" s="90"/>
      <c r="AV642" s="90"/>
      <c r="AW642" s="90"/>
      <c r="AX642" s="90"/>
      <c r="AY642" s="90"/>
      <c r="BC642" s="90"/>
      <c r="BD642" s="90"/>
      <c r="BE642" s="90"/>
      <c r="BF642" s="90"/>
      <c r="BG642" s="90"/>
      <c r="BH642" s="90"/>
      <c r="BL642" s="90"/>
      <c r="BM642" s="90"/>
      <c r="BN642" s="90"/>
      <c r="BO642" s="90"/>
      <c r="BP642" s="90"/>
      <c r="BQ642" s="90"/>
      <c r="BU642" s="90"/>
      <c r="BV642" s="90"/>
      <c r="BW642" s="90"/>
      <c r="BX642" s="90"/>
      <c r="BY642" s="90"/>
      <c r="BZ642" s="90"/>
    </row>
    <row r="643" ht="15.75" customHeight="1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T643" s="90"/>
      <c r="AU643" s="90"/>
      <c r="AV643" s="90"/>
      <c r="AW643" s="90"/>
      <c r="AX643" s="90"/>
      <c r="AY643" s="90"/>
      <c r="BC643" s="90"/>
      <c r="BD643" s="90"/>
      <c r="BE643" s="90"/>
      <c r="BF643" s="90"/>
      <c r="BG643" s="90"/>
      <c r="BH643" s="90"/>
      <c r="BL643" s="90"/>
      <c r="BM643" s="90"/>
      <c r="BN643" s="90"/>
      <c r="BO643" s="90"/>
      <c r="BP643" s="90"/>
      <c r="BQ643" s="90"/>
      <c r="BU643" s="90"/>
      <c r="BV643" s="90"/>
      <c r="BW643" s="90"/>
      <c r="BX643" s="90"/>
      <c r="BY643" s="90"/>
      <c r="BZ643" s="90"/>
    </row>
    <row r="644" ht="15.75" customHeight="1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T644" s="90"/>
      <c r="AU644" s="90"/>
      <c r="AV644" s="90"/>
      <c r="AW644" s="90"/>
      <c r="AX644" s="90"/>
      <c r="AY644" s="90"/>
      <c r="BC644" s="90"/>
      <c r="BD644" s="90"/>
      <c r="BE644" s="90"/>
      <c r="BF644" s="90"/>
      <c r="BG644" s="90"/>
      <c r="BH644" s="90"/>
      <c r="BL644" s="90"/>
      <c r="BM644" s="90"/>
      <c r="BN644" s="90"/>
      <c r="BO644" s="90"/>
      <c r="BP644" s="90"/>
      <c r="BQ644" s="90"/>
      <c r="BU644" s="90"/>
      <c r="BV644" s="90"/>
      <c r="BW644" s="90"/>
      <c r="BX644" s="90"/>
      <c r="BY644" s="90"/>
      <c r="BZ644" s="90"/>
    </row>
    <row r="645" ht="15.75" customHeight="1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T645" s="90"/>
      <c r="AU645" s="90"/>
      <c r="AV645" s="90"/>
      <c r="AW645" s="90"/>
      <c r="AX645" s="90"/>
      <c r="AY645" s="90"/>
      <c r="BC645" s="90"/>
      <c r="BD645" s="90"/>
      <c r="BE645" s="90"/>
      <c r="BF645" s="90"/>
      <c r="BG645" s="90"/>
      <c r="BH645" s="90"/>
      <c r="BL645" s="90"/>
      <c r="BM645" s="90"/>
      <c r="BN645" s="90"/>
      <c r="BO645" s="90"/>
      <c r="BP645" s="90"/>
      <c r="BQ645" s="90"/>
      <c r="BU645" s="90"/>
      <c r="BV645" s="90"/>
      <c r="BW645" s="90"/>
      <c r="BX645" s="90"/>
      <c r="BY645" s="90"/>
      <c r="BZ645" s="90"/>
    </row>
    <row r="646" ht="15.75" customHeight="1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T646" s="90"/>
      <c r="AU646" s="90"/>
      <c r="AV646" s="90"/>
      <c r="AW646" s="90"/>
      <c r="AX646" s="90"/>
      <c r="AY646" s="90"/>
      <c r="BC646" s="90"/>
      <c r="BD646" s="90"/>
      <c r="BE646" s="90"/>
      <c r="BF646" s="90"/>
      <c r="BG646" s="90"/>
      <c r="BH646" s="90"/>
      <c r="BL646" s="90"/>
      <c r="BM646" s="90"/>
      <c r="BN646" s="90"/>
      <c r="BO646" s="90"/>
      <c r="BP646" s="90"/>
      <c r="BQ646" s="90"/>
      <c r="BU646" s="90"/>
      <c r="BV646" s="90"/>
      <c r="BW646" s="90"/>
      <c r="BX646" s="90"/>
      <c r="BY646" s="90"/>
      <c r="BZ646" s="90"/>
    </row>
    <row r="647" ht="15.75" customHeight="1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T647" s="90"/>
      <c r="AU647" s="90"/>
      <c r="AV647" s="90"/>
      <c r="AW647" s="90"/>
      <c r="AX647" s="90"/>
      <c r="AY647" s="90"/>
      <c r="BC647" s="90"/>
      <c r="BD647" s="90"/>
      <c r="BE647" s="90"/>
      <c r="BF647" s="90"/>
      <c r="BG647" s="90"/>
      <c r="BH647" s="90"/>
      <c r="BL647" s="90"/>
      <c r="BM647" s="90"/>
      <c r="BN647" s="90"/>
      <c r="BO647" s="90"/>
      <c r="BP647" s="90"/>
      <c r="BQ647" s="90"/>
      <c r="BU647" s="90"/>
      <c r="BV647" s="90"/>
      <c r="BW647" s="90"/>
      <c r="BX647" s="90"/>
      <c r="BY647" s="90"/>
      <c r="BZ647" s="90"/>
    </row>
    <row r="648" ht="15.75" customHeight="1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T648" s="90"/>
      <c r="AU648" s="90"/>
      <c r="AV648" s="90"/>
      <c r="AW648" s="90"/>
      <c r="AX648" s="90"/>
      <c r="AY648" s="90"/>
      <c r="BC648" s="90"/>
      <c r="BD648" s="90"/>
      <c r="BE648" s="90"/>
      <c r="BF648" s="90"/>
      <c r="BG648" s="90"/>
      <c r="BH648" s="90"/>
      <c r="BL648" s="90"/>
      <c r="BM648" s="90"/>
      <c r="BN648" s="90"/>
      <c r="BO648" s="90"/>
      <c r="BP648" s="90"/>
      <c r="BQ648" s="90"/>
      <c r="BU648" s="90"/>
      <c r="BV648" s="90"/>
      <c r="BW648" s="90"/>
      <c r="BX648" s="90"/>
      <c r="BY648" s="90"/>
      <c r="BZ648" s="90"/>
    </row>
    <row r="649" ht="15.75" customHeight="1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T649" s="90"/>
      <c r="AU649" s="90"/>
      <c r="AV649" s="90"/>
      <c r="AW649" s="90"/>
      <c r="AX649" s="90"/>
      <c r="AY649" s="90"/>
      <c r="BC649" s="90"/>
      <c r="BD649" s="90"/>
      <c r="BE649" s="90"/>
      <c r="BF649" s="90"/>
      <c r="BG649" s="90"/>
      <c r="BH649" s="90"/>
      <c r="BL649" s="90"/>
      <c r="BM649" s="90"/>
      <c r="BN649" s="90"/>
      <c r="BO649" s="90"/>
      <c r="BP649" s="90"/>
      <c r="BQ649" s="90"/>
      <c r="BU649" s="90"/>
      <c r="BV649" s="90"/>
      <c r="BW649" s="90"/>
      <c r="BX649" s="90"/>
      <c r="BY649" s="90"/>
      <c r="BZ649" s="90"/>
    </row>
    <row r="650" ht="15.75" customHeight="1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T650" s="90"/>
      <c r="AU650" s="90"/>
      <c r="AV650" s="90"/>
      <c r="AW650" s="90"/>
      <c r="AX650" s="90"/>
      <c r="AY650" s="90"/>
      <c r="BC650" s="90"/>
      <c r="BD650" s="90"/>
      <c r="BE650" s="90"/>
      <c r="BF650" s="90"/>
      <c r="BG650" s="90"/>
      <c r="BH650" s="90"/>
      <c r="BL650" s="90"/>
      <c r="BM650" s="90"/>
      <c r="BN650" s="90"/>
      <c r="BO650" s="90"/>
      <c r="BP650" s="90"/>
      <c r="BQ650" s="90"/>
      <c r="BU650" s="90"/>
      <c r="BV650" s="90"/>
      <c r="BW650" s="90"/>
      <c r="BX650" s="90"/>
      <c r="BY650" s="90"/>
      <c r="BZ650" s="90"/>
    </row>
    <row r="651" ht="15.75" customHeight="1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T651" s="90"/>
      <c r="AU651" s="90"/>
      <c r="AV651" s="90"/>
      <c r="AW651" s="90"/>
      <c r="AX651" s="90"/>
      <c r="AY651" s="90"/>
      <c r="BC651" s="90"/>
      <c r="BD651" s="90"/>
      <c r="BE651" s="90"/>
      <c r="BF651" s="90"/>
      <c r="BG651" s="90"/>
      <c r="BH651" s="90"/>
      <c r="BL651" s="90"/>
      <c r="BM651" s="90"/>
      <c r="BN651" s="90"/>
      <c r="BO651" s="90"/>
      <c r="BP651" s="90"/>
      <c r="BQ651" s="90"/>
      <c r="BU651" s="90"/>
      <c r="BV651" s="90"/>
      <c r="BW651" s="90"/>
      <c r="BX651" s="90"/>
      <c r="BY651" s="90"/>
      <c r="BZ651" s="90"/>
    </row>
    <row r="652" ht="15.75" customHeight="1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T652" s="90"/>
      <c r="AU652" s="90"/>
      <c r="AV652" s="90"/>
      <c r="AW652" s="90"/>
      <c r="AX652" s="90"/>
      <c r="AY652" s="90"/>
      <c r="BC652" s="90"/>
      <c r="BD652" s="90"/>
      <c r="BE652" s="90"/>
      <c r="BF652" s="90"/>
      <c r="BG652" s="90"/>
      <c r="BH652" s="90"/>
      <c r="BL652" s="90"/>
      <c r="BM652" s="90"/>
      <c r="BN652" s="90"/>
      <c r="BO652" s="90"/>
      <c r="BP652" s="90"/>
      <c r="BQ652" s="90"/>
      <c r="BU652" s="90"/>
      <c r="BV652" s="90"/>
      <c r="BW652" s="90"/>
      <c r="BX652" s="90"/>
      <c r="BY652" s="90"/>
      <c r="BZ652" s="90"/>
    </row>
    <row r="653" ht="15.75" customHeight="1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T653" s="90"/>
      <c r="AU653" s="90"/>
      <c r="AV653" s="90"/>
      <c r="AW653" s="90"/>
      <c r="AX653" s="90"/>
      <c r="AY653" s="90"/>
      <c r="BC653" s="90"/>
      <c r="BD653" s="90"/>
      <c r="BE653" s="90"/>
      <c r="BF653" s="90"/>
      <c r="BG653" s="90"/>
      <c r="BH653" s="90"/>
      <c r="BL653" s="90"/>
      <c r="BM653" s="90"/>
      <c r="BN653" s="90"/>
      <c r="BO653" s="90"/>
      <c r="BP653" s="90"/>
      <c r="BQ653" s="90"/>
      <c r="BU653" s="90"/>
      <c r="BV653" s="90"/>
      <c r="BW653" s="90"/>
      <c r="BX653" s="90"/>
      <c r="BY653" s="90"/>
      <c r="BZ653" s="90"/>
    </row>
    <row r="654" ht="15.75" customHeight="1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T654" s="90"/>
      <c r="AU654" s="90"/>
      <c r="AV654" s="90"/>
      <c r="AW654" s="90"/>
      <c r="AX654" s="90"/>
      <c r="AY654" s="90"/>
      <c r="BC654" s="90"/>
      <c r="BD654" s="90"/>
      <c r="BE654" s="90"/>
      <c r="BF654" s="90"/>
      <c r="BG654" s="90"/>
      <c r="BH654" s="90"/>
      <c r="BL654" s="90"/>
      <c r="BM654" s="90"/>
      <c r="BN654" s="90"/>
      <c r="BO654" s="90"/>
      <c r="BP654" s="90"/>
      <c r="BQ654" s="90"/>
      <c r="BU654" s="90"/>
      <c r="BV654" s="90"/>
      <c r="BW654" s="90"/>
      <c r="BX654" s="90"/>
      <c r="BY654" s="90"/>
      <c r="BZ654" s="90"/>
    </row>
    <row r="655" ht="15.75" customHeight="1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T655" s="90"/>
      <c r="AU655" s="90"/>
      <c r="AV655" s="90"/>
      <c r="AW655" s="90"/>
      <c r="AX655" s="90"/>
      <c r="AY655" s="90"/>
      <c r="BC655" s="90"/>
      <c r="BD655" s="90"/>
      <c r="BE655" s="90"/>
      <c r="BF655" s="90"/>
      <c r="BG655" s="90"/>
      <c r="BH655" s="90"/>
      <c r="BL655" s="90"/>
      <c r="BM655" s="90"/>
      <c r="BN655" s="90"/>
      <c r="BO655" s="90"/>
      <c r="BP655" s="90"/>
      <c r="BQ655" s="90"/>
      <c r="BU655" s="90"/>
      <c r="BV655" s="90"/>
      <c r="BW655" s="90"/>
      <c r="BX655" s="90"/>
      <c r="BY655" s="90"/>
      <c r="BZ655" s="90"/>
    </row>
    <row r="656" ht="15.75" customHeight="1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T656" s="90"/>
      <c r="AU656" s="90"/>
      <c r="AV656" s="90"/>
      <c r="AW656" s="90"/>
      <c r="AX656" s="90"/>
      <c r="AY656" s="90"/>
      <c r="BC656" s="90"/>
      <c r="BD656" s="90"/>
      <c r="BE656" s="90"/>
      <c r="BF656" s="90"/>
      <c r="BG656" s="90"/>
      <c r="BH656" s="90"/>
      <c r="BL656" s="90"/>
      <c r="BM656" s="90"/>
      <c r="BN656" s="90"/>
      <c r="BO656" s="90"/>
      <c r="BP656" s="90"/>
      <c r="BQ656" s="90"/>
      <c r="BU656" s="90"/>
      <c r="BV656" s="90"/>
      <c r="BW656" s="90"/>
      <c r="BX656" s="90"/>
      <c r="BY656" s="90"/>
      <c r="BZ656" s="90"/>
    </row>
    <row r="657" ht="15.75" customHeight="1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T657" s="90"/>
      <c r="AU657" s="90"/>
      <c r="AV657" s="90"/>
      <c r="AW657" s="90"/>
      <c r="AX657" s="90"/>
      <c r="AY657" s="90"/>
      <c r="BC657" s="90"/>
      <c r="BD657" s="90"/>
      <c r="BE657" s="90"/>
      <c r="BF657" s="90"/>
      <c r="BG657" s="90"/>
      <c r="BH657" s="90"/>
      <c r="BL657" s="90"/>
      <c r="BM657" s="90"/>
      <c r="BN657" s="90"/>
      <c r="BO657" s="90"/>
      <c r="BP657" s="90"/>
      <c r="BQ657" s="90"/>
      <c r="BU657" s="90"/>
      <c r="BV657" s="90"/>
      <c r="BW657" s="90"/>
      <c r="BX657" s="90"/>
      <c r="BY657" s="90"/>
      <c r="BZ657" s="90"/>
    </row>
    <row r="658" ht="15.75" customHeight="1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T658" s="90"/>
      <c r="AU658" s="90"/>
      <c r="AV658" s="90"/>
      <c r="AW658" s="90"/>
      <c r="AX658" s="90"/>
      <c r="AY658" s="90"/>
      <c r="BC658" s="90"/>
      <c r="BD658" s="90"/>
      <c r="BE658" s="90"/>
      <c r="BF658" s="90"/>
      <c r="BG658" s="90"/>
      <c r="BH658" s="90"/>
      <c r="BL658" s="90"/>
      <c r="BM658" s="90"/>
      <c r="BN658" s="90"/>
      <c r="BO658" s="90"/>
      <c r="BP658" s="90"/>
      <c r="BQ658" s="90"/>
      <c r="BU658" s="90"/>
      <c r="BV658" s="90"/>
      <c r="BW658" s="90"/>
      <c r="BX658" s="90"/>
      <c r="BY658" s="90"/>
      <c r="BZ658" s="90"/>
    </row>
    <row r="659" ht="15.75" customHeight="1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T659" s="90"/>
      <c r="AU659" s="90"/>
      <c r="AV659" s="90"/>
      <c r="AW659" s="90"/>
      <c r="AX659" s="90"/>
      <c r="AY659" s="90"/>
      <c r="BC659" s="90"/>
      <c r="BD659" s="90"/>
      <c r="BE659" s="90"/>
      <c r="BF659" s="90"/>
      <c r="BG659" s="90"/>
      <c r="BH659" s="90"/>
      <c r="BL659" s="90"/>
      <c r="BM659" s="90"/>
      <c r="BN659" s="90"/>
      <c r="BO659" s="90"/>
      <c r="BP659" s="90"/>
      <c r="BQ659" s="90"/>
      <c r="BU659" s="90"/>
      <c r="BV659" s="90"/>
      <c r="BW659" s="90"/>
      <c r="BX659" s="90"/>
      <c r="BY659" s="90"/>
      <c r="BZ659" s="90"/>
    </row>
    <row r="660" ht="15.75" customHeight="1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T660" s="90"/>
      <c r="AU660" s="90"/>
      <c r="AV660" s="90"/>
      <c r="AW660" s="90"/>
      <c r="AX660" s="90"/>
      <c r="AY660" s="90"/>
      <c r="BC660" s="90"/>
      <c r="BD660" s="90"/>
      <c r="BE660" s="90"/>
      <c r="BF660" s="90"/>
      <c r="BG660" s="90"/>
      <c r="BH660" s="90"/>
      <c r="BL660" s="90"/>
      <c r="BM660" s="90"/>
      <c r="BN660" s="90"/>
      <c r="BO660" s="90"/>
      <c r="BP660" s="90"/>
      <c r="BQ660" s="90"/>
      <c r="BU660" s="90"/>
      <c r="BV660" s="90"/>
      <c r="BW660" s="90"/>
      <c r="BX660" s="90"/>
      <c r="BY660" s="90"/>
      <c r="BZ660" s="90"/>
    </row>
    <row r="661" ht="15.75" customHeight="1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T661" s="90"/>
      <c r="AU661" s="90"/>
      <c r="AV661" s="90"/>
      <c r="AW661" s="90"/>
      <c r="AX661" s="90"/>
      <c r="AY661" s="90"/>
      <c r="BC661" s="90"/>
      <c r="BD661" s="90"/>
      <c r="BE661" s="90"/>
      <c r="BF661" s="90"/>
      <c r="BG661" s="90"/>
      <c r="BH661" s="90"/>
      <c r="BL661" s="90"/>
      <c r="BM661" s="90"/>
      <c r="BN661" s="90"/>
      <c r="BO661" s="90"/>
      <c r="BP661" s="90"/>
      <c r="BQ661" s="90"/>
      <c r="BU661" s="90"/>
      <c r="BV661" s="90"/>
      <c r="BW661" s="90"/>
      <c r="BX661" s="90"/>
      <c r="BY661" s="90"/>
      <c r="BZ661" s="90"/>
    </row>
    <row r="662" ht="15.75" customHeight="1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T662" s="90"/>
      <c r="AU662" s="90"/>
      <c r="AV662" s="90"/>
      <c r="AW662" s="90"/>
      <c r="AX662" s="90"/>
      <c r="AY662" s="90"/>
      <c r="BC662" s="90"/>
      <c r="BD662" s="90"/>
      <c r="BE662" s="90"/>
      <c r="BF662" s="90"/>
      <c r="BG662" s="90"/>
      <c r="BH662" s="90"/>
      <c r="BL662" s="90"/>
      <c r="BM662" s="90"/>
      <c r="BN662" s="90"/>
      <c r="BO662" s="90"/>
      <c r="BP662" s="90"/>
      <c r="BQ662" s="90"/>
      <c r="BU662" s="90"/>
      <c r="BV662" s="90"/>
      <c r="BW662" s="90"/>
      <c r="BX662" s="90"/>
      <c r="BY662" s="90"/>
      <c r="BZ662" s="90"/>
    </row>
    <row r="663" ht="15.75" customHeight="1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T663" s="90"/>
      <c r="AU663" s="90"/>
      <c r="AV663" s="90"/>
      <c r="AW663" s="90"/>
      <c r="AX663" s="90"/>
      <c r="AY663" s="90"/>
      <c r="BC663" s="90"/>
      <c r="BD663" s="90"/>
      <c r="BE663" s="90"/>
      <c r="BF663" s="90"/>
      <c r="BG663" s="90"/>
      <c r="BH663" s="90"/>
      <c r="BL663" s="90"/>
      <c r="BM663" s="90"/>
      <c r="BN663" s="90"/>
      <c r="BO663" s="90"/>
      <c r="BP663" s="90"/>
      <c r="BQ663" s="90"/>
      <c r="BU663" s="90"/>
      <c r="BV663" s="90"/>
      <c r="BW663" s="90"/>
      <c r="BX663" s="90"/>
      <c r="BY663" s="90"/>
      <c r="BZ663" s="90"/>
    </row>
    <row r="664" ht="15.75" customHeight="1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T664" s="90"/>
      <c r="AU664" s="90"/>
      <c r="AV664" s="90"/>
      <c r="AW664" s="90"/>
      <c r="AX664" s="90"/>
      <c r="AY664" s="90"/>
      <c r="BC664" s="90"/>
      <c r="BD664" s="90"/>
      <c r="BE664" s="90"/>
      <c r="BF664" s="90"/>
      <c r="BG664" s="90"/>
      <c r="BH664" s="90"/>
      <c r="BL664" s="90"/>
      <c r="BM664" s="90"/>
      <c r="BN664" s="90"/>
      <c r="BO664" s="90"/>
      <c r="BP664" s="90"/>
      <c r="BQ664" s="90"/>
      <c r="BU664" s="90"/>
      <c r="BV664" s="90"/>
      <c r="BW664" s="90"/>
      <c r="BX664" s="90"/>
      <c r="BY664" s="90"/>
      <c r="BZ664" s="90"/>
    </row>
    <row r="665" ht="15.75" customHeight="1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T665" s="90"/>
      <c r="AU665" s="90"/>
      <c r="AV665" s="90"/>
      <c r="AW665" s="90"/>
      <c r="AX665" s="90"/>
      <c r="AY665" s="90"/>
      <c r="BC665" s="90"/>
      <c r="BD665" s="90"/>
      <c r="BE665" s="90"/>
      <c r="BF665" s="90"/>
      <c r="BG665" s="90"/>
      <c r="BH665" s="90"/>
      <c r="BL665" s="90"/>
      <c r="BM665" s="90"/>
      <c r="BN665" s="90"/>
      <c r="BO665" s="90"/>
      <c r="BP665" s="90"/>
      <c r="BQ665" s="90"/>
      <c r="BU665" s="90"/>
      <c r="BV665" s="90"/>
      <c r="BW665" s="90"/>
      <c r="BX665" s="90"/>
      <c r="BY665" s="90"/>
      <c r="BZ665" s="90"/>
    </row>
    <row r="666" ht="15.75" customHeight="1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T666" s="90"/>
      <c r="AU666" s="90"/>
      <c r="AV666" s="90"/>
      <c r="AW666" s="90"/>
      <c r="AX666" s="90"/>
      <c r="AY666" s="90"/>
      <c r="BC666" s="90"/>
      <c r="BD666" s="90"/>
      <c r="BE666" s="90"/>
      <c r="BF666" s="90"/>
      <c r="BG666" s="90"/>
      <c r="BH666" s="90"/>
      <c r="BL666" s="90"/>
      <c r="BM666" s="90"/>
      <c r="BN666" s="90"/>
      <c r="BO666" s="90"/>
      <c r="BP666" s="90"/>
      <c r="BQ666" s="90"/>
      <c r="BU666" s="90"/>
      <c r="BV666" s="90"/>
      <c r="BW666" s="90"/>
      <c r="BX666" s="90"/>
      <c r="BY666" s="90"/>
      <c r="BZ666" s="90"/>
    </row>
    <row r="667" ht="15.75" customHeight="1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T667" s="90"/>
      <c r="AU667" s="90"/>
      <c r="AV667" s="90"/>
      <c r="AW667" s="90"/>
      <c r="AX667" s="90"/>
      <c r="AY667" s="90"/>
      <c r="BC667" s="90"/>
      <c r="BD667" s="90"/>
      <c r="BE667" s="90"/>
      <c r="BF667" s="90"/>
      <c r="BG667" s="90"/>
      <c r="BH667" s="90"/>
      <c r="BL667" s="90"/>
      <c r="BM667" s="90"/>
      <c r="BN667" s="90"/>
      <c r="BO667" s="90"/>
      <c r="BP667" s="90"/>
      <c r="BQ667" s="90"/>
      <c r="BU667" s="90"/>
      <c r="BV667" s="90"/>
      <c r="BW667" s="90"/>
      <c r="BX667" s="90"/>
      <c r="BY667" s="90"/>
      <c r="BZ667" s="90"/>
    </row>
    <row r="668" ht="15.75" customHeight="1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T668" s="90"/>
      <c r="AU668" s="90"/>
      <c r="AV668" s="90"/>
      <c r="AW668" s="90"/>
      <c r="AX668" s="90"/>
      <c r="AY668" s="90"/>
      <c r="BC668" s="90"/>
      <c r="BD668" s="90"/>
      <c r="BE668" s="90"/>
      <c r="BF668" s="90"/>
      <c r="BG668" s="90"/>
      <c r="BH668" s="90"/>
      <c r="BL668" s="90"/>
      <c r="BM668" s="90"/>
      <c r="BN668" s="90"/>
      <c r="BO668" s="90"/>
      <c r="BP668" s="90"/>
      <c r="BQ668" s="90"/>
      <c r="BU668" s="90"/>
      <c r="BV668" s="90"/>
      <c r="BW668" s="90"/>
      <c r="BX668" s="90"/>
      <c r="BY668" s="90"/>
      <c r="BZ668" s="90"/>
    </row>
    <row r="669" ht="15.75" customHeight="1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T669" s="90"/>
      <c r="AU669" s="90"/>
      <c r="AV669" s="90"/>
      <c r="AW669" s="90"/>
      <c r="AX669" s="90"/>
      <c r="AY669" s="90"/>
      <c r="BC669" s="90"/>
      <c r="BD669" s="90"/>
      <c r="BE669" s="90"/>
      <c r="BF669" s="90"/>
      <c r="BG669" s="90"/>
      <c r="BH669" s="90"/>
      <c r="BL669" s="90"/>
      <c r="BM669" s="90"/>
      <c r="BN669" s="90"/>
      <c r="BO669" s="90"/>
      <c r="BP669" s="90"/>
      <c r="BQ669" s="90"/>
      <c r="BU669" s="90"/>
      <c r="BV669" s="90"/>
      <c r="BW669" s="90"/>
      <c r="BX669" s="90"/>
      <c r="BY669" s="90"/>
      <c r="BZ669" s="90"/>
    </row>
    <row r="670" ht="15.75" customHeight="1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T670" s="90"/>
      <c r="AU670" s="90"/>
      <c r="AV670" s="90"/>
      <c r="AW670" s="90"/>
      <c r="AX670" s="90"/>
      <c r="AY670" s="90"/>
      <c r="BC670" s="90"/>
      <c r="BD670" s="90"/>
      <c r="BE670" s="90"/>
      <c r="BF670" s="90"/>
      <c r="BG670" s="90"/>
      <c r="BH670" s="90"/>
      <c r="BL670" s="90"/>
      <c r="BM670" s="90"/>
      <c r="BN670" s="90"/>
      <c r="BO670" s="90"/>
      <c r="BP670" s="90"/>
      <c r="BQ670" s="90"/>
      <c r="BU670" s="90"/>
      <c r="BV670" s="90"/>
      <c r="BW670" s="90"/>
      <c r="BX670" s="90"/>
      <c r="BY670" s="90"/>
      <c r="BZ670" s="90"/>
    </row>
    <row r="671" ht="15.75" customHeight="1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T671" s="90"/>
      <c r="AU671" s="90"/>
      <c r="AV671" s="90"/>
      <c r="AW671" s="90"/>
      <c r="AX671" s="90"/>
      <c r="AY671" s="90"/>
      <c r="BC671" s="90"/>
      <c r="BD671" s="90"/>
      <c r="BE671" s="90"/>
      <c r="BF671" s="90"/>
      <c r="BG671" s="90"/>
      <c r="BH671" s="90"/>
      <c r="BL671" s="90"/>
      <c r="BM671" s="90"/>
      <c r="BN671" s="90"/>
      <c r="BO671" s="90"/>
      <c r="BP671" s="90"/>
      <c r="BQ671" s="90"/>
      <c r="BU671" s="90"/>
      <c r="BV671" s="90"/>
      <c r="BW671" s="90"/>
      <c r="BX671" s="90"/>
      <c r="BY671" s="90"/>
      <c r="BZ671" s="90"/>
    </row>
    <row r="672" ht="15.75" customHeight="1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T672" s="90"/>
      <c r="AU672" s="90"/>
      <c r="AV672" s="90"/>
      <c r="AW672" s="90"/>
      <c r="AX672" s="90"/>
      <c r="AY672" s="90"/>
      <c r="BC672" s="90"/>
      <c r="BD672" s="90"/>
      <c r="BE672" s="90"/>
      <c r="BF672" s="90"/>
      <c r="BG672" s="90"/>
      <c r="BH672" s="90"/>
      <c r="BL672" s="90"/>
      <c r="BM672" s="90"/>
      <c r="BN672" s="90"/>
      <c r="BO672" s="90"/>
      <c r="BP672" s="90"/>
      <c r="BQ672" s="90"/>
      <c r="BU672" s="90"/>
      <c r="BV672" s="90"/>
      <c r="BW672" s="90"/>
      <c r="BX672" s="90"/>
      <c r="BY672" s="90"/>
      <c r="BZ672" s="90"/>
    </row>
    <row r="673" ht="15.75" customHeight="1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T673" s="90"/>
      <c r="AU673" s="90"/>
      <c r="AV673" s="90"/>
      <c r="AW673" s="90"/>
      <c r="AX673" s="90"/>
      <c r="AY673" s="90"/>
      <c r="BC673" s="90"/>
      <c r="BD673" s="90"/>
      <c r="BE673" s="90"/>
      <c r="BF673" s="90"/>
      <c r="BG673" s="90"/>
      <c r="BH673" s="90"/>
      <c r="BL673" s="90"/>
      <c r="BM673" s="90"/>
      <c r="BN673" s="90"/>
      <c r="BO673" s="90"/>
      <c r="BP673" s="90"/>
      <c r="BQ673" s="90"/>
      <c r="BU673" s="90"/>
      <c r="BV673" s="90"/>
      <c r="BW673" s="90"/>
      <c r="BX673" s="90"/>
      <c r="BY673" s="90"/>
      <c r="BZ673" s="90"/>
    </row>
    <row r="674" ht="15.75" customHeight="1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T674" s="90"/>
      <c r="AU674" s="90"/>
      <c r="AV674" s="90"/>
      <c r="AW674" s="90"/>
      <c r="AX674" s="90"/>
      <c r="AY674" s="90"/>
      <c r="BC674" s="90"/>
      <c r="BD674" s="90"/>
      <c r="BE674" s="90"/>
      <c r="BF674" s="90"/>
      <c r="BG674" s="90"/>
      <c r="BH674" s="90"/>
      <c r="BL674" s="90"/>
      <c r="BM674" s="90"/>
      <c r="BN674" s="90"/>
      <c r="BO674" s="90"/>
      <c r="BP674" s="90"/>
      <c r="BQ674" s="90"/>
      <c r="BU674" s="90"/>
      <c r="BV674" s="90"/>
      <c r="BW674" s="90"/>
      <c r="BX674" s="90"/>
      <c r="BY674" s="90"/>
      <c r="BZ674" s="90"/>
    </row>
    <row r="675" ht="15.75" customHeight="1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T675" s="90"/>
      <c r="AU675" s="90"/>
      <c r="AV675" s="90"/>
      <c r="AW675" s="90"/>
      <c r="AX675" s="90"/>
      <c r="AY675" s="90"/>
      <c r="BC675" s="90"/>
      <c r="BD675" s="90"/>
      <c r="BE675" s="90"/>
      <c r="BF675" s="90"/>
      <c r="BG675" s="90"/>
      <c r="BH675" s="90"/>
      <c r="BL675" s="90"/>
      <c r="BM675" s="90"/>
      <c r="BN675" s="90"/>
      <c r="BO675" s="90"/>
      <c r="BP675" s="90"/>
      <c r="BQ675" s="90"/>
      <c r="BU675" s="90"/>
      <c r="BV675" s="90"/>
      <c r="BW675" s="90"/>
      <c r="BX675" s="90"/>
      <c r="BY675" s="90"/>
      <c r="BZ675" s="90"/>
    </row>
    <row r="676" ht="15.75" customHeight="1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T676" s="90"/>
      <c r="AU676" s="90"/>
      <c r="AV676" s="90"/>
      <c r="AW676" s="90"/>
      <c r="AX676" s="90"/>
      <c r="AY676" s="90"/>
      <c r="BC676" s="90"/>
      <c r="BD676" s="90"/>
      <c r="BE676" s="90"/>
      <c r="BF676" s="90"/>
      <c r="BG676" s="90"/>
      <c r="BH676" s="90"/>
      <c r="BL676" s="90"/>
      <c r="BM676" s="90"/>
      <c r="BN676" s="90"/>
      <c r="BO676" s="90"/>
      <c r="BP676" s="90"/>
      <c r="BQ676" s="90"/>
      <c r="BU676" s="90"/>
      <c r="BV676" s="90"/>
      <c r="BW676" s="90"/>
      <c r="BX676" s="90"/>
      <c r="BY676" s="90"/>
      <c r="BZ676" s="90"/>
    </row>
    <row r="677" ht="15.75" customHeight="1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T677" s="90"/>
      <c r="AU677" s="90"/>
      <c r="AV677" s="90"/>
      <c r="AW677" s="90"/>
      <c r="AX677" s="90"/>
      <c r="AY677" s="90"/>
      <c r="BC677" s="90"/>
      <c r="BD677" s="90"/>
      <c r="BE677" s="90"/>
      <c r="BF677" s="90"/>
      <c r="BG677" s="90"/>
      <c r="BH677" s="90"/>
      <c r="BL677" s="90"/>
      <c r="BM677" s="90"/>
      <c r="BN677" s="90"/>
      <c r="BO677" s="90"/>
      <c r="BP677" s="90"/>
      <c r="BQ677" s="90"/>
      <c r="BU677" s="90"/>
      <c r="BV677" s="90"/>
      <c r="BW677" s="90"/>
      <c r="BX677" s="90"/>
      <c r="BY677" s="90"/>
      <c r="BZ677" s="90"/>
    </row>
    <row r="678" ht="15.75" customHeight="1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T678" s="90"/>
      <c r="AU678" s="90"/>
      <c r="AV678" s="90"/>
      <c r="AW678" s="90"/>
      <c r="AX678" s="90"/>
      <c r="AY678" s="90"/>
      <c r="BC678" s="90"/>
      <c r="BD678" s="90"/>
      <c r="BE678" s="90"/>
      <c r="BF678" s="90"/>
      <c r="BG678" s="90"/>
      <c r="BH678" s="90"/>
      <c r="BL678" s="90"/>
      <c r="BM678" s="90"/>
      <c r="BN678" s="90"/>
      <c r="BO678" s="90"/>
      <c r="BP678" s="90"/>
      <c r="BQ678" s="90"/>
      <c r="BU678" s="90"/>
      <c r="BV678" s="90"/>
      <c r="BW678" s="90"/>
      <c r="BX678" s="90"/>
      <c r="BY678" s="90"/>
      <c r="BZ678" s="90"/>
    </row>
    <row r="679" ht="15.75" customHeight="1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T679" s="90"/>
      <c r="AU679" s="90"/>
      <c r="AV679" s="90"/>
      <c r="AW679" s="90"/>
      <c r="AX679" s="90"/>
      <c r="AY679" s="90"/>
      <c r="BC679" s="90"/>
      <c r="BD679" s="90"/>
      <c r="BE679" s="90"/>
      <c r="BF679" s="90"/>
      <c r="BG679" s="90"/>
      <c r="BH679" s="90"/>
      <c r="BL679" s="90"/>
      <c r="BM679" s="90"/>
      <c r="BN679" s="90"/>
      <c r="BO679" s="90"/>
      <c r="BP679" s="90"/>
      <c r="BQ679" s="90"/>
      <c r="BU679" s="90"/>
      <c r="BV679" s="90"/>
      <c r="BW679" s="90"/>
      <c r="BX679" s="90"/>
      <c r="BY679" s="90"/>
      <c r="BZ679" s="90"/>
    </row>
    <row r="680" ht="15.75" customHeight="1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T680" s="90"/>
      <c r="AU680" s="90"/>
      <c r="AV680" s="90"/>
      <c r="AW680" s="90"/>
      <c r="AX680" s="90"/>
      <c r="AY680" s="90"/>
      <c r="BC680" s="90"/>
      <c r="BD680" s="90"/>
      <c r="BE680" s="90"/>
      <c r="BF680" s="90"/>
      <c r="BG680" s="90"/>
      <c r="BH680" s="90"/>
      <c r="BL680" s="90"/>
      <c r="BM680" s="90"/>
      <c r="BN680" s="90"/>
      <c r="BO680" s="90"/>
      <c r="BP680" s="90"/>
      <c r="BQ680" s="90"/>
      <c r="BU680" s="90"/>
      <c r="BV680" s="90"/>
      <c r="BW680" s="90"/>
      <c r="BX680" s="90"/>
      <c r="BY680" s="90"/>
      <c r="BZ680" s="90"/>
    </row>
    <row r="681" ht="15.75" customHeight="1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T681" s="90"/>
      <c r="AU681" s="90"/>
      <c r="AV681" s="90"/>
      <c r="AW681" s="90"/>
      <c r="AX681" s="90"/>
      <c r="AY681" s="90"/>
      <c r="BC681" s="90"/>
      <c r="BD681" s="90"/>
      <c r="BE681" s="90"/>
      <c r="BF681" s="90"/>
      <c r="BG681" s="90"/>
      <c r="BH681" s="90"/>
      <c r="BL681" s="90"/>
      <c r="BM681" s="90"/>
      <c r="BN681" s="90"/>
      <c r="BO681" s="90"/>
      <c r="BP681" s="90"/>
      <c r="BQ681" s="90"/>
      <c r="BU681" s="90"/>
      <c r="BV681" s="90"/>
      <c r="BW681" s="90"/>
      <c r="BX681" s="90"/>
      <c r="BY681" s="90"/>
      <c r="BZ681" s="90"/>
    </row>
    <row r="682" ht="15.75" customHeight="1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T682" s="90"/>
      <c r="AU682" s="90"/>
      <c r="AV682" s="90"/>
      <c r="AW682" s="90"/>
      <c r="AX682" s="90"/>
      <c r="AY682" s="90"/>
      <c r="BC682" s="90"/>
      <c r="BD682" s="90"/>
      <c r="BE682" s="90"/>
      <c r="BF682" s="90"/>
      <c r="BG682" s="90"/>
      <c r="BH682" s="90"/>
      <c r="BL682" s="90"/>
      <c r="BM682" s="90"/>
      <c r="BN682" s="90"/>
      <c r="BO682" s="90"/>
      <c r="BP682" s="90"/>
      <c r="BQ682" s="90"/>
      <c r="BU682" s="90"/>
      <c r="BV682" s="90"/>
      <c r="BW682" s="90"/>
      <c r="BX682" s="90"/>
      <c r="BY682" s="90"/>
      <c r="BZ682" s="90"/>
    </row>
    <row r="683" ht="15.75" customHeight="1"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T683" s="90"/>
      <c r="AU683" s="90"/>
      <c r="AV683" s="90"/>
      <c r="AW683" s="90"/>
      <c r="AX683" s="90"/>
      <c r="AY683" s="90"/>
      <c r="BC683" s="90"/>
      <c r="BD683" s="90"/>
      <c r="BE683" s="90"/>
      <c r="BF683" s="90"/>
      <c r="BG683" s="90"/>
      <c r="BH683" s="90"/>
      <c r="BL683" s="90"/>
      <c r="BM683" s="90"/>
      <c r="BN683" s="90"/>
      <c r="BO683" s="90"/>
      <c r="BP683" s="90"/>
      <c r="BQ683" s="90"/>
      <c r="BU683" s="90"/>
      <c r="BV683" s="90"/>
      <c r="BW683" s="90"/>
      <c r="BX683" s="90"/>
      <c r="BY683" s="90"/>
      <c r="BZ683" s="90"/>
    </row>
    <row r="684" ht="15.75" customHeight="1"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T684" s="90"/>
      <c r="AU684" s="90"/>
      <c r="AV684" s="90"/>
      <c r="AW684" s="90"/>
      <c r="AX684" s="90"/>
      <c r="AY684" s="90"/>
      <c r="BC684" s="90"/>
      <c r="BD684" s="90"/>
      <c r="BE684" s="90"/>
      <c r="BF684" s="90"/>
      <c r="BG684" s="90"/>
      <c r="BH684" s="90"/>
      <c r="BL684" s="90"/>
      <c r="BM684" s="90"/>
      <c r="BN684" s="90"/>
      <c r="BO684" s="90"/>
      <c r="BP684" s="90"/>
      <c r="BQ684" s="90"/>
      <c r="BU684" s="90"/>
      <c r="BV684" s="90"/>
      <c r="BW684" s="90"/>
      <c r="BX684" s="90"/>
      <c r="BY684" s="90"/>
      <c r="BZ684" s="90"/>
    </row>
    <row r="685" ht="15.75" customHeight="1"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T685" s="90"/>
      <c r="AU685" s="90"/>
      <c r="AV685" s="90"/>
      <c r="AW685" s="90"/>
      <c r="AX685" s="90"/>
      <c r="AY685" s="90"/>
      <c r="BC685" s="90"/>
      <c r="BD685" s="90"/>
      <c r="BE685" s="90"/>
      <c r="BF685" s="90"/>
      <c r="BG685" s="90"/>
      <c r="BH685" s="90"/>
      <c r="BL685" s="90"/>
      <c r="BM685" s="90"/>
      <c r="BN685" s="90"/>
      <c r="BO685" s="90"/>
      <c r="BP685" s="90"/>
      <c r="BQ685" s="90"/>
      <c r="BU685" s="90"/>
      <c r="BV685" s="90"/>
      <c r="BW685" s="90"/>
      <c r="BX685" s="90"/>
      <c r="BY685" s="90"/>
      <c r="BZ685" s="90"/>
    </row>
    <row r="686" ht="15.75" customHeight="1"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T686" s="90"/>
      <c r="AU686" s="90"/>
      <c r="AV686" s="90"/>
      <c r="AW686" s="90"/>
      <c r="AX686" s="90"/>
      <c r="AY686" s="90"/>
      <c r="BC686" s="90"/>
      <c r="BD686" s="90"/>
      <c r="BE686" s="90"/>
      <c r="BF686" s="90"/>
      <c r="BG686" s="90"/>
      <c r="BH686" s="90"/>
      <c r="BL686" s="90"/>
      <c r="BM686" s="90"/>
      <c r="BN686" s="90"/>
      <c r="BO686" s="90"/>
      <c r="BP686" s="90"/>
      <c r="BQ686" s="90"/>
      <c r="BU686" s="90"/>
      <c r="BV686" s="90"/>
      <c r="BW686" s="90"/>
      <c r="BX686" s="90"/>
      <c r="BY686" s="90"/>
      <c r="BZ686" s="90"/>
    </row>
    <row r="687" ht="15.75" customHeight="1"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T687" s="90"/>
      <c r="AU687" s="90"/>
      <c r="AV687" s="90"/>
      <c r="AW687" s="90"/>
      <c r="AX687" s="90"/>
      <c r="AY687" s="90"/>
      <c r="BC687" s="90"/>
      <c r="BD687" s="90"/>
      <c r="BE687" s="90"/>
      <c r="BF687" s="90"/>
      <c r="BG687" s="90"/>
      <c r="BH687" s="90"/>
      <c r="BL687" s="90"/>
      <c r="BM687" s="90"/>
      <c r="BN687" s="90"/>
      <c r="BO687" s="90"/>
      <c r="BP687" s="90"/>
      <c r="BQ687" s="90"/>
      <c r="BU687" s="90"/>
      <c r="BV687" s="90"/>
      <c r="BW687" s="90"/>
      <c r="BX687" s="90"/>
      <c r="BY687" s="90"/>
      <c r="BZ687" s="90"/>
    </row>
    <row r="688" ht="15.75" customHeight="1"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T688" s="90"/>
      <c r="AU688" s="90"/>
      <c r="AV688" s="90"/>
      <c r="AW688" s="90"/>
      <c r="AX688" s="90"/>
      <c r="AY688" s="90"/>
      <c r="BC688" s="90"/>
      <c r="BD688" s="90"/>
      <c r="BE688" s="90"/>
      <c r="BF688" s="90"/>
      <c r="BG688" s="90"/>
      <c r="BH688" s="90"/>
      <c r="BL688" s="90"/>
      <c r="BM688" s="90"/>
      <c r="BN688" s="90"/>
      <c r="BO688" s="90"/>
      <c r="BP688" s="90"/>
      <c r="BQ688" s="90"/>
      <c r="BU688" s="90"/>
      <c r="BV688" s="90"/>
      <c r="BW688" s="90"/>
      <c r="BX688" s="90"/>
      <c r="BY688" s="90"/>
      <c r="BZ688" s="90"/>
    </row>
    <row r="689" ht="15.75" customHeight="1"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T689" s="90"/>
      <c r="AU689" s="90"/>
      <c r="AV689" s="90"/>
      <c r="AW689" s="90"/>
      <c r="AX689" s="90"/>
      <c r="AY689" s="90"/>
      <c r="BC689" s="90"/>
      <c r="BD689" s="90"/>
      <c r="BE689" s="90"/>
      <c r="BF689" s="90"/>
      <c r="BG689" s="90"/>
      <c r="BH689" s="90"/>
      <c r="BL689" s="90"/>
      <c r="BM689" s="90"/>
      <c r="BN689" s="90"/>
      <c r="BO689" s="90"/>
      <c r="BP689" s="90"/>
      <c r="BQ689" s="90"/>
      <c r="BU689" s="90"/>
      <c r="BV689" s="90"/>
      <c r="BW689" s="90"/>
      <c r="BX689" s="90"/>
      <c r="BY689" s="90"/>
      <c r="BZ689" s="90"/>
    </row>
    <row r="690" ht="15.75" customHeight="1"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T690" s="90"/>
      <c r="AU690" s="90"/>
      <c r="AV690" s="90"/>
      <c r="AW690" s="90"/>
      <c r="AX690" s="90"/>
      <c r="AY690" s="90"/>
      <c r="BC690" s="90"/>
      <c r="BD690" s="90"/>
      <c r="BE690" s="90"/>
      <c r="BF690" s="90"/>
      <c r="BG690" s="90"/>
      <c r="BH690" s="90"/>
      <c r="BL690" s="90"/>
      <c r="BM690" s="90"/>
      <c r="BN690" s="90"/>
      <c r="BO690" s="90"/>
      <c r="BP690" s="90"/>
      <c r="BQ690" s="90"/>
      <c r="BU690" s="90"/>
      <c r="BV690" s="90"/>
      <c r="BW690" s="90"/>
      <c r="BX690" s="90"/>
      <c r="BY690" s="90"/>
      <c r="BZ690" s="90"/>
    </row>
    <row r="691" ht="15.75" customHeight="1"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T691" s="90"/>
      <c r="AU691" s="90"/>
      <c r="AV691" s="90"/>
      <c r="AW691" s="90"/>
      <c r="AX691" s="90"/>
      <c r="AY691" s="90"/>
      <c r="BC691" s="90"/>
      <c r="BD691" s="90"/>
      <c r="BE691" s="90"/>
      <c r="BF691" s="90"/>
      <c r="BG691" s="90"/>
      <c r="BH691" s="90"/>
      <c r="BL691" s="90"/>
      <c r="BM691" s="90"/>
      <c r="BN691" s="90"/>
      <c r="BO691" s="90"/>
      <c r="BP691" s="90"/>
      <c r="BQ691" s="90"/>
      <c r="BU691" s="90"/>
      <c r="BV691" s="90"/>
      <c r="BW691" s="90"/>
      <c r="BX691" s="90"/>
      <c r="BY691" s="90"/>
      <c r="BZ691" s="90"/>
    </row>
    <row r="692" ht="15.75" customHeight="1"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T692" s="90"/>
      <c r="AU692" s="90"/>
      <c r="AV692" s="90"/>
      <c r="AW692" s="90"/>
      <c r="AX692" s="90"/>
      <c r="AY692" s="90"/>
      <c r="BC692" s="90"/>
      <c r="BD692" s="90"/>
      <c r="BE692" s="90"/>
      <c r="BF692" s="90"/>
      <c r="BG692" s="90"/>
      <c r="BH692" s="90"/>
      <c r="BL692" s="90"/>
      <c r="BM692" s="90"/>
      <c r="BN692" s="90"/>
      <c r="BO692" s="90"/>
      <c r="BP692" s="90"/>
      <c r="BQ692" s="90"/>
      <c r="BU692" s="90"/>
      <c r="BV692" s="90"/>
      <c r="BW692" s="90"/>
      <c r="BX692" s="90"/>
      <c r="BY692" s="90"/>
      <c r="BZ692" s="90"/>
    </row>
    <row r="693" ht="15.75" customHeight="1"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T693" s="90"/>
      <c r="AU693" s="90"/>
      <c r="AV693" s="90"/>
      <c r="AW693" s="90"/>
      <c r="AX693" s="90"/>
      <c r="AY693" s="90"/>
      <c r="BC693" s="90"/>
      <c r="BD693" s="90"/>
      <c r="BE693" s="90"/>
      <c r="BF693" s="90"/>
      <c r="BG693" s="90"/>
      <c r="BH693" s="90"/>
      <c r="BL693" s="90"/>
      <c r="BM693" s="90"/>
      <c r="BN693" s="90"/>
      <c r="BO693" s="90"/>
      <c r="BP693" s="90"/>
      <c r="BQ693" s="90"/>
      <c r="BU693" s="90"/>
      <c r="BV693" s="90"/>
      <c r="BW693" s="90"/>
      <c r="BX693" s="90"/>
      <c r="BY693" s="90"/>
      <c r="BZ693" s="90"/>
    </row>
    <row r="694" ht="15.75" customHeight="1"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T694" s="90"/>
      <c r="AU694" s="90"/>
      <c r="AV694" s="90"/>
      <c r="AW694" s="90"/>
      <c r="AX694" s="90"/>
      <c r="AY694" s="90"/>
      <c r="BC694" s="90"/>
      <c r="BD694" s="90"/>
      <c r="BE694" s="90"/>
      <c r="BF694" s="90"/>
      <c r="BG694" s="90"/>
      <c r="BH694" s="90"/>
      <c r="BL694" s="90"/>
      <c r="BM694" s="90"/>
      <c r="BN694" s="90"/>
      <c r="BO694" s="90"/>
      <c r="BP694" s="90"/>
      <c r="BQ694" s="90"/>
      <c r="BU694" s="90"/>
      <c r="BV694" s="90"/>
      <c r="BW694" s="90"/>
      <c r="BX694" s="90"/>
      <c r="BY694" s="90"/>
      <c r="BZ694" s="90"/>
    </row>
    <row r="695" ht="15.75" customHeight="1"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T695" s="90"/>
      <c r="AU695" s="90"/>
      <c r="AV695" s="90"/>
      <c r="AW695" s="90"/>
      <c r="AX695" s="90"/>
      <c r="AY695" s="90"/>
      <c r="BC695" s="90"/>
      <c r="BD695" s="90"/>
      <c r="BE695" s="90"/>
      <c r="BF695" s="90"/>
      <c r="BG695" s="90"/>
      <c r="BH695" s="90"/>
      <c r="BL695" s="90"/>
      <c r="BM695" s="90"/>
      <c r="BN695" s="90"/>
      <c r="BO695" s="90"/>
      <c r="BP695" s="90"/>
      <c r="BQ695" s="90"/>
      <c r="BU695" s="90"/>
      <c r="BV695" s="90"/>
      <c r="BW695" s="90"/>
      <c r="BX695" s="90"/>
      <c r="BY695" s="90"/>
      <c r="BZ695" s="90"/>
    </row>
    <row r="696" ht="15.75" customHeight="1"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T696" s="90"/>
      <c r="AU696" s="90"/>
      <c r="AV696" s="90"/>
      <c r="AW696" s="90"/>
      <c r="AX696" s="90"/>
      <c r="AY696" s="90"/>
      <c r="BC696" s="90"/>
      <c r="BD696" s="90"/>
      <c r="BE696" s="90"/>
      <c r="BF696" s="90"/>
      <c r="BG696" s="90"/>
      <c r="BH696" s="90"/>
      <c r="BL696" s="90"/>
      <c r="BM696" s="90"/>
      <c r="BN696" s="90"/>
      <c r="BO696" s="90"/>
      <c r="BP696" s="90"/>
      <c r="BQ696" s="90"/>
      <c r="BU696" s="90"/>
      <c r="BV696" s="90"/>
      <c r="BW696" s="90"/>
      <c r="BX696" s="90"/>
      <c r="BY696" s="90"/>
      <c r="BZ696" s="90"/>
    </row>
    <row r="697" ht="15.75" customHeight="1"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T697" s="90"/>
      <c r="AU697" s="90"/>
      <c r="AV697" s="90"/>
      <c r="AW697" s="90"/>
      <c r="AX697" s="90"/>
      <c r="AY697" s="90"/>
      <c r="BC697" s="90"/>
      <c r="BD697" s="90"/>
      <c r="BE697" s="90"/>
      <c r="BF697" s="90"/>
      <c r="BG697" s="90"/>
      <c r="BH697" s="90"/>
      <c r="BL697" s="90"/>
      <c r="BM697" s="90"/>
      <c r="BN697" s="90"/>
      <c r="BO697" s="90"/>
      <c r="BP697" s="90"/>
      <c r="BQ697" s="90"/>
      <c r="BU697" s="90"/>
      <c r="BV697" s="90"/>
      <c r="BW697" s="90"/>
      <c r="BX697" s="90"/>
      <c r="BY697" s="90"/>
      <c r="BZ697" s="90"/>
    </row>
    <row r="698" ht="15.75" customHeight="1"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T698" s="90"/>
      <c r="AU698" s="90"/>
      <c r="AV698" s="90"/>
      <c r="AW698" s="90"/>
      <c r="AX698" s="90"/>
      <c r="AY698" s="90"/>
      <c r="BC698" s="90"/>
      <c r="BD698" s="90"/>
      <c r="BE698" s="90"/>
      <c r="BF698" s="90"/>
      <c r="BG698" s="90"/>
      <c r="BH698" s="90"/>
      <c r="BL698" s="90"/>
      <c r="BM698" s="90"/>
      <c r="BN698" s="90"/>
      <c r="BO698" s="90"/>
      <c r="BP698" s="90"/>
      <c r="BQ698" s="90"/>
      <c r="BU698" s="90"/>
      <c r="BV698" s="90"/>
      <c r="BW698" s="90"/>
      <c r="BX698" s="90"/>
      <c r="BY698" s="90"/>
      <c r="BZ698" s="90"/>
    </row>
    <row r="699" ht="15.75" customHeight="1"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T699" s="90"/>
      <c r="AU699" s="90"/>
      <c r="AV699" s="90"/>
      <c r="AW699" s="90"/>
      <c r="AX699" s="90"/>
      <c r="AY699" s="90"/>
      <c r="BC699" s="90"/>
      <c r="BD699" s="90"/>
      <c r="BE699" s="90"/>
      <c r="BF699" s="90"/>
      <c r="BG699" s="90"/>
      <c r="BH699" s="90"/>
      <c r="BL699" s="90"/>
      <c r="BM699" s="90"/>
      <c r="BN699" s="90"/>
      <c r="BO699" s="90"/>
      <c r="BP699" s="90"/>
      <c r="BQ699" s="90"/>
      <c r="BU699" s="90"/>
      <c r="BV699" s="90"/>
      <c r="BW699" s="90"/>
      <c r="BX699" s="90"/>
      <c r="BY699" s="90"/>
      <c r="BZ699" s="90"/>
    </row>
    <row r="700" ht="15.75" customHeight="1"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T700" s="90"/>
      <c r="AU700" s="90"/>
      <c r="AV700" s="90"/>
      <c r="AW700" s="90"/>
      <c r="AX700" s="90"/>
      <c r="AY700" s="90"/>
      <c r="BC700" s="90"/>
      <c r="BD700" s="90"/>
      <c r="BE700" s="90"/>
      <c r="BF700" s="90"/>
      <c r="BG700" s="90"/>
      <c r="BH700" s="90"/>
      <c r="BL700" s="90"/>
      <c r="BM700" s="90"/>
      <c r="BN700" s="90"/>
      <c r="BO700" s="90"/>
      <c r="BP700" s="90"/>
      <c r="BQ700" s="90"/>
      <c r="BU700" s="90"/>
      <c r="BV700" s="90"/>
      <c r="BW700" s="90"/>
      <c r="BX700" s="90"/>
      <c r="BY700" s="90"/>
      <c r="BZ700" s="90"/>
    </row>
    <row r="701" ht="15.75" customHeight="1"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T701" s="90"/>
      <c r="AU701" s="90"/>
      <c r="AV701" s="90"/>
      <c r="AW701" s="90"/>
      <c r="AX701" s="90"/>
      <c r="AY701" s="90"/>
      <c r="BC701" s="90"/>
      <c r="BD701" s="90"/>
      <c r="BE701" s="90"/>
      <c r="BF701" s="90"/>
      <c r="BG701" s="90"/>
      <c r="BH701" s="90"/>
      <c r="BL701" s="90"/>
      <c r="BM701" s="90"/>
      <c r="BN701" s="90"/>
      <c r="BO701" s="90"/>
      <c r="BP701" s="90"/>
      <c r="BQ701" s="90"/>
      <c r="BU701" s="90"/>
      <c r="BV701" s="90"/>
      <c r="BW701" s="90"/>
      <c r="BX701" s="90"/>
      <c r="BY701" s="90"/>
      <c r="BZ701" s="90"/>
    </row>
    <row r="702" ht="15.75" customHeight="1"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T702" s="90"/>
      <c r="AU702" s="90"/>
      <c r="AV702" s="90"/>
      <c r="AW702" s="90"/>
      <c r="AX702" s="90"/>
      <c r="AY702" s="90"/>
      <c r="BC702" s="90"/>
      <c r="BD702" s="90"/>
      <c r="BE702" s="90"/>
      <c r="BF702" s="90"/>
      <c r="BG702" s="90"/>
      <c r="BH702" s="90"/>
      <c r="BL702" s="90"/>
      <c r="BM702" s="90"/>
      <c r="BN702" s="90"/>
      <c r="BO702" s="90"/>
      <c r="BP702" s="90"/>
      <c r="BQ702" s="90"/>
      <c r="BU702" s="90"/>
      <c r="BV702" s="90"/>
      <c r="BW702" s="90"/>
      <c r="BX702" s="90"/>
      <c r="BY702" s="90"/>
      <c r="BZ702" s="90"/>
    </row>
    <row r="703" ht="15.75" customHeight="1"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T703" s="90"/>
      <c r="AU703" s="90"/>
      <c r="AV703" s="90"/>
      <c r="AW703" s="90"/>
      <c r="AX703" s="90"/>
      <c r="AY703" s="90"/>
      <c r="BC703" s="90"/>
      <c r="BD703" s="90"/>
      <c r="BE703" s="90"/>
      <c r="BF703" s="90"/>
      <c r="BG703" s="90"/>
      <c r="BH703" s="90"/>
      <c r="BL703" s="90"/>
      <c r="BM703" s="90"/>
      <c r="BN703" s="90"/>
      <c r="BO703" s="90"/>
      <c r="BP703" s="90"/>
      <c r="BQ703" s="90"/>
      <c r="BU703" s="90"/>
      <c r="BV703" s="90"/>
      <c r="BW703" s="90"/>
      <c r="BX703" s="90"/>
      <c r="BY703" s="90"/>
      <c r="BZ703" s="90"/>
    </row>
    <row r="704" ht="15.75" customHeight="1"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T704" s="90"/>
      <c r="AU704" s="90"/>
      <c r="AV704" s="90"/>
      <c r="AW704" s="90"/>
      <c r="AX704" s="90"/>
      <c r="AY704" s="90"/>
      <c r="BC704" s="90"/>
      <c r="BD704" s="90"/>
      <c r="BE704" s="90"/>
      <c r="BF704" s="90"/>
      <c r="BG704" s="90"/>
      <c r="BH704" s="90"/>
      <c r="BL704" s="90"/>
      <c r="BM704" s="90"/>
      <c r="BN704" s="90"/>
      <c r="BO704" s="90"/>
      <c r="BP704" s="90"/>
      <c r="BQ704" s="90"/>
      <c r="BU704" s="90"/>
      <c r="BV704" s="90"/>
      <c r="BW704" s="90"/>
      <c r="BX704" s="90"/>
      <c r="BY704" s="90"/>
      <c r="BZ704" s="90"/>
    </row>
    <row r="705" ht="15.75" customHeight="1"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T705" s="90"/>
      <c r="AU705" s="90"/>
      <c r="AV705" s="90"/>
      <c r="AW705" s="90"/>
      <c r="AX705" s="90"/>
      <c r="AY705" s="90"/>
      <c r="BC705" s="90"/>
      <c r="BD705" s="90"/>
      <c r="BE705" s="90"/>
      <c r="BF705" s="90"/>
      <c r="BG705" s="90"/>
      <c r="BH705" s="90"/>
      <c r="BL705" s="90"/>
      <c r="BM705" s="90"/>
      <c r="BN705" s="90"/>
      <c r="BO705" s="90"/>
      <c r="BP705" s="90"/>
      <c r="BQ705" s="90"/>
      <c r="BU705" s="90"/>
      <c r="BV705" s="90"/>
      <c r="BW705" s="90"/>
      <c r="BX705" s="90"/>
      <c r="BY705" s="90"/>
      <c r="BZ705" s="90"/>
    </row>
    <row r="706" ht="15.75" customHeight="1"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T706" s="90"/>
      <c r="AU706" s="90"/>
      <c r="AV706" s="90"/>
      <c r="AW706" s="90"/>
      <c r="AX706" s="90"/>
      <c r="AY706" s="90"/>
      <c r="BC706" s="90"/>
      <c r="BD706" s="90"/>
      <c r="BE706" s="90"/>
      <c r="BF706" s="90"/>
      <c r="BG706" s="90"/>
      <c r="BH706" s="90"/>
      <c r="BL706" s="90"/>
      <c r="BM706" s="90"/>
      <c r="BN706" s="90"/>
      <c r="BO706" s="90"/>
      <c r="BP706" s="90"/>
      <c r="BQ706" s="90"/>
      <c r="BU706" s="90"/>
      <c r="BV706" s="90"/>
      <c r="BW706" s="90"/>
      <c r="BX706" s="90"/>
      <c r="BY706" s="90"/>
      <c r="BZ706" s="90"/>
    </row>
    <row r="707" ht="15.75" customHeight="1"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T707" s="90"/>
      <c r="AU707" s="90"/>
      <c r="AV707" s="90"/>
      <c r="AW707" s="90"/>
      <c r="AX707" s="90"/>
      <c r="AY707" s="90"/>
      <c r="BC707" s="90"/>
      <c r="BD707" s="90"/>
      <c r="BE707" s="90"/>
      <c r="BF707" s="90"/>
      <c r="BG707" s="90"/>
      <c r="BH707" s="90"/>
      <c r="BL707" s="90"/>
      <c r="BM707" s="90"/>
      <c r="BN707" s="90"/>
      <c r="BO707" s="90"/>
      <c r="BP707" s="90"/>
      <c r="BQ707" s="90"/>
      <c r="BU707" s="90"/>
      <c r="BV707" s="90"/>
      <c r="BW707" s="90"/>
      <c r="BX707" s="90"/>
      <c r="BY707" s="90"/>
      <c r="BZ707" s="90"/>
    </row>
    <row r="708" ht="15.75" customHeight="1"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T708" s="90"/>
      <c r="AU708" s="90"/>
      <c r="AV708" s="90"/>
      <c r="AW708" s="90"/>
      <c r="AX708" s="90"/>
      <c r="AY708" s="90"/>
      <c r="BC708" s="90"/>
      <c r="BD708" s="90"/>
      <c r="BE708" s="90"/>
      <c r="BF708" s="90"/>
      <c r="BG708" s="90"/>
      <c r="BH708" s="90"/>
      <c r="BL708" s="90"/>
      <c r="BM708" s="90"/>
      <c r="BN708" s="90"/>
      <c r="BO708" s="90"/>
      <c r="BP708" s="90"/>
      <c r="BQ708" s="90"/>
      <c r="BU708" s="90"/>
      <c r="BV708" s="90"/>
      <c r="BW708" s="90"/>
      <c r="BX708" s="90"/>
      <c r="BY708" s="90"/>
      <c r="BZ708" s="90"/>
    </row>
    <row r="709" ht="15.75" customHeight="1"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T709" s="90"/>
      <c r="AU709" s="90"/>
      <c r="AV709" s="90"/>
      <c r="AW709" s="90"/>
      <c r="AX709" s="90"/>
      <c r="AY709" s="90"/>
      <c r="BC709" s="90"/>
      <c r="BD709" s="90"/>
      <c r="BE709" s="90"/>
      <c r="BF709" s="90"/>
      <c r="BG709" s="90"/>
      <c r="BH709" s="90"/>
      <c r="BL709" s="90"/>
      <c r="BM709" s="90"/>
      <c r="BN709" s="90"/>
      <c r="BO709" s="90"/>
      <c r="BP709" s="90"/>
      <c r="BQ709" s="90"/>
      <c r="BU709" s="90"/>
      <c r="BV709" s="90"/>
      <c r="BW709" s="90"/>
      <c r="BX709" s="90"/>
      <c r="BY709" s="90"/>
      <c r="BZ709" s="90"/>
    </row>
    <row r="710" ht="15.75" customHeight="1"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T710" s="90"/>
      <c r="AU710" s="90"/>
      <c r="AV710" s="90"/>
      <c r="AW710" s="90"/>
      <c r="AX710" s="90"/>
      <c r="AY710" s="90"/>
      <c r="BC710" s="90"/>
      <c r="BD710" s="90"/>
      <c r="BE710" s="90"/>
      <c r="BF710" s="90"/>
      <c r="BG710" s="90"/>
      <c r="BH710" s="90"/>
      <c r="BL710" s="90"/>
      <c r="BM710" s="90"/>
      <c r="BN710" s="90"/>
      <c r="BO710" s="90"/>
      <c r="BP710" s="90"/>
      <c r="BQ710" s="90"/>
      <c r="BU710" s="90"/>
      <c r="BV710" s="90"/>
      <c r="BW710" s="90"/>
      <c r="BX710" s="90"/>
      <c r="BY710" s="90"/>
      <c r="BZ710" s="90"/>
    </row>
    <row r="711" ht="15.75" customHeight="1"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T711" s="90"/>
      <c r="AU711" s="90"/>
      <c r="AV711" s="90"/>
      <c r="AW711" s="90"/>
      <c r="AX711" s="90"/>
      <c r="AY711" s="90"/>
      <c r="BC711" s="90"/>
      <c r="BD711" s="90"/>
      <c r="BE711" s="90"/>
      <c r="BF711" s="90"/>
      <c r="BG711" s="90"/>
      <c r="BH711" s="90"/>
      <c r="BL711" s="90"/>
      <c r="BM711" s="90"/>
      <c r="BN711" s="90"/>
      <c r="BO711" s="90"/>
      <c r="BP711" s="90"/>
      <c r="BQ711" s="90"/>
      <c r="BU711" s="90"/>
      <c r="BV711" s="90"/>
      <c r="BW711" s="90"/>
      <c r="BX711" s="90"/>
      <c r="BY711" s="90"/>
      <c r="BZ711" s="90"/>
    </row>
    <row r="712" ht="15.75" customHeight="1"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T712" s="90"/>
      <c r="AU712" s="90"/>
      <c r="AV712" s="90"/>
      <c r="AW712" s="90"/>
      <c r="AX712" s="90"/>
      <c r="AY712" s="90"/>
      <c r="BC712" s="90"/>
      <c r="BD712" s="90"/>
      <c r="BE712" s="90"/>
      <c r="BF712" s="90"/>
      <c r="BG712" s="90"/>
      <c r="BH712" s="90"/>
      <c r="BL712" s="90"/>
      <c r="BM712" s="90"/>
      <c r="BN712" s="90"/>
      <c r="BO712" s="90"/>
      <c r="BP712" s="90"/>
      <c r="BQ712" s="90"/>
      <c r="BU712" s="90"/>
      <c r="BV712" s="90"/>
      <c r="BW712" s="90"/>
      <c r="BX712" s="90"/>
      <c r="BY712" s="90"/>
      <c r="BZ712" s="90"/>
    </row>
    <row r="713" ht="15.75" customHeight="1"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T713" s="90"/>
      <c r="AU713" s="90"/>
      <c r="AV713" s="90"/>
      <c r="AW713" s="90"/>
      <c r="AX713" s="90"/>
      <c r="AY713" s="90"/>
      <c r="BC713" s="90"/>
      <c r="BD713" s="90"/>
      <c r="BE713" s="90"/>
      <c r="BF713" s="90"/>
      <c r="BG713" s="90"/>
      <c r="BH713" s="90"/>
      <c r="BL713" s="90"/>
      <c r="BM713" s="90"/>
      <c r="BN713" s="90"/>
      <c r="BO713" s="90"/>
      <c r="BP713" s="90"/>
      <c r="BQ713" s="90"/>
      <c r="BU713" s="90"/>
      <c r="BV713" s="90"/>
      <c r="BW713" s="90"/>
      <c r="BX713" s="90"/>
      <c r="BY713" s="90"/>
      <c r="BZ713" s="90"/>
    </row>
    <row r="714" ht="15.75" customHeight="1"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T714" s="90"/>
      <c r="AU714" s="90"/>
      <c r="AV714" s="90"/>
      <c r="AW714" s="90"/>
      <c r="AX714" s="90"/>
      <c r="AY714" s="90"/>
      <c r="BC714" s="90"/>
      <c r="BD714" s="90"/>
      <c r="BE714" s="90"/>
      <c r="BF714" s="90"/>
      <c r="BG714" s="90"/>
      <c r="BH714" s="90"/>
      <c r="BL714" s="90"/>
      <c r="BM714" s="90"/>
      <c r="BN714" s="90"/>
      <c r="BO714" s="90"/>
      <c r="BP714" s="90"/>
      <c r="BQ714" s="90"/>
      <c r="BU714" s="90"/>
      <c r="BV714" s="90"/>
      <c r="BW714" s="90"/>
      <c r="BX714" s="90"/>
      <c r="BY714" s="90"/>
      <c r="BZ714" s="90"/>
    </row>
    <row r="715" ht="15.75" customHeight="1"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T715" s="90"/>
      <c r="AU715" s="90"/>
      <c r="AV715" s="90"/>
      <c r="AW715" s="90"/>
      <c r="AX715" s="90"/>
      <c r="AY715" s="90"/>
      <c r="BC715" s="90"/>
      <c r="BD715" s="90"/>
      <c r="BE715" s="90"/>
      <c r="BF715" s="90"/>
      <c r="BG715" s="90"/>
      <c r="BH715" s="90"/>
      <c r="BL715" s="90"/>
      <c r="BM715" s="90"/>
      <c r="BN715" s="90"/>
      <c r="BO715" s="90"/>
      <c r="BP715" s="90"/>
      <c r="BQ715" s="90"/>
      <c r="BU715" s="90"/>
      <c r="BV715" s="90"/>
      <c r="BW715" s="90"/>
      <c r="BX715" s="90"/>
      <c r="BY715" s="90"/>
      <c r="BZ715" s="90"/>
    </row>
    <row r="716" ht="15.75" customHeight="1"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T716" s="90"/>
      <c r="AU716" s="90"/>
      <c r="AV716" s="90"/>
      <c r="AW716" s="90"/>
      <c r="AX716" s="90"/>
      <c r="AY716" s="90"/>
      <c r="BC716" s="90"/>
      <c r="BD716" s="90"/>
      <c r="BE716" s="90"/>
      <c r="BF716" s="90"/>
      <c r="BG716" s="90"/>
      <c r="BH716" s="90"/>
      <c r="BL716" s="90"/>
      <c r="BM716" s="90"/>
      <c r="BN716" s="90"/>
      <c r="BO716" s="90"/>
      <c r="BP716" s="90"/>
      <c r="BQ716" s="90"/>
      <c r="BU716" s="90"/>
      <c r="BV716" s="90"/>
      <c r="BW716" s="90"/>
      <c r="BX716" s="90"/>
      <c r="BY716" s="90"/>
      <c r="BZ716" s="90"/>
    </row>
    <row r="717" ht="15.75" customHeight="1"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T717" s="90"/>
      <c r="AU717" s="90"/>
      <c r="AV717" s="90"/>
      <c r="AW717" s="90"/>
      <c r="AX717" s="90"/>
      <c r="AY717" s="90"/>
      <c r="BC717" s="90"/>
      <c r="BD717" s="90"/>
      <c r="BE717" s="90"/>
      <c r="BF717" s="90"/>
      <c r="BG717" s="90"/>
      <c r="BH717" s="90"/>
      <c r="BL717" s="90"/>
      <c r="BM717" s="90"/>
      <c r="BN717" s="90"/>
      <c r="BO717" s="90"/>
      <c r="BP717" s="90"/>
      <c r="BQ717" s="90"/>
      <c r="BU717" s="90"/>
      <c r="BV717" s="90"/>
      <c r="BW717" s="90"/>
      <c r="BX717" s="90"/>
      <c r="BY717" s="90"/>
      <c r="BZ717" s="90"/>
    </row>
    <row r="718" ht="15.75" customHeight="1"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T718" s="90"/>
      <c r="AU718" s="90"/>
      <c r="AV718" s="90"/>
      <c r="AW718" s="90"/>
      <c r="AX718" s="90"/>
      <c r="AY718" s="90"/>
      <c r="BC718" s="90"/>
      <c r="BD718" s="90"/>
      <c r="BE718" s="90"/>
      <c r="BF718" s="90"/>
      <c r="BG718" s="90"/>
      <c r="BH718" s="90"/>
      <c r="BL718" s="90"/>
      <c r="BM718" s="90"/>
      <c r="BN718" s="90"/>
      <c r="BO718" s="90"/>
      <c r="BP718" s="90"/>
      <c r="BQ718" s="90"/>
      <c r="BU718" s="90"/>
      <c r="BV718" s="90"/>
      <c r="BW718" s="90"/>
      <c r="BX718" s="90"/>
      <c r="BY718" s="90"/>
      <c r="BZ718" s="90"/>
    </row>
    <row r="719" ht="15.75" customHeight="1"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T719" s="90"/>
      <c r="AU719" s="90"/>
      <c r="AV719" s="90"/>
      <c r="AW719" s="90"/>
      <c r="AX719" s="90"/>
      <c r="AY719" s="90"/>
      <c r="BC719" s="90"/>
      <c r="BD719" s="90"/>
      <c r="BE719" s="90"/>
      <c r="BF719" s="90"/>
      <c r="BG719" s="90"/>
      <c r="BH719" s="90"/>
      <c r="BL719" s="90"/>
      <c r="BM719" s="90"/>
      <c r="BN719" s="90"/>
      <c r="BO719" s="90"/>
      <c r="BP719" s="90"/>
      <c r="BQ719" s="90"/>
      <c r="BU719" s="90"/>
      <c r="BV719" s="90"/>
      <c r="BW719" s="90"/>
      <c r="BX719" s="90"/>
      <c r="BY719" s="90"/>
      <c r="BZ719" s="90"/>
    </row>
    <row r="720" ht="15.75" customHeight="1"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T720" s="90"/>
      <c r="AU720" s="90"/>
      <c r="AV720" s="90"/>
      <c r="AW720" s="90"/>
      <c r="AX720" s="90"/>
      <c r="AY720" s="90"/>
      <c r="BC720" s="90"/>
      <c r="BD720" s="90"/>
      <c r="BE720" s="90"/>
      <c r="BF720" s="90"/>
      <c r="BG720" s="90"/>
      <c r="BH720" s="90"/>
      <c r="BL720" s="90"/>
      <c r="BM720" s="90"/>
      <c r="BN720" s="90"/>
      <c r="BO720" s="90"/>
      <c r="BP720" s="90"/>
      <c r="BQ720" s="90"/>
      <c r="BU720" s="90"/>
      <c r="BV720" s="90"/>
      <c r="BW720" s="90"/>
      <c r="BX720" s="90"/>
      <c r="BY720" s="90"/>
      <c r="BZ720" s="90"/>
    </row>
    <row r="721" ht="15.75" customHeight="1"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T721" s="90"/>
      <c r="AU721" s="90"/>
      <c r="AV721" s="90"/>
      <c r="AW721" s="90"/>
      <c r="AX721" s="90"/>
      <c r="AY721" s="90"/>
      <c r="BC721" s="90"/>
      <c r="BD721" s="90"/>
      <c r="BE721" s="90"/>
      <c r="BF721" s="90"/>
      <c r="BG721" s="90"/>
      <c r="BH721" s="90"/>
      <c r="BL721" s="90"/>
      <c r="BM721" s="90"/>
      <c r="BN721" s="90"/>
      <c r="BO721" s="90"/>
      <c r="BP721" s="90"/>
      <c r="BQ721" s="90"/>
      <c r="BU721" s="90"/>
      <c r="BV721" s="90"/>
      <c r="BW721" s="90"/>
      <c r="BX721" s="90"/>
      <c r="BY721" s="90"/>
      <c r="BZ721" s="90"/>
    </row>
    <row r="722" ht="15.75" customHeight="1"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T722" s="90"/>
      <c r="AU722" s="90"/>
      <c r="AV722" s="90"/>
      <c r="AW722" s="90"/>
      <c r="AX722" s="90"/>
      <c r="AY722" s="90"/>
      <c r="BC722" s="90"/>
      <c r="BD722" s="90"/>
      <c r="BE722" s="90"/>
      <c r="BF722" s="90"/>
      <c r="BG722" s="90"/>
      <c r="BH722" s="90"/>
      <c r="BL722" s="90"/>
      <c r="BM722" s="90"/>
      <c r="BN722" s="90"/>
      <c r="BO722" s="90"/>
      <c r="BP722" s="90"/>
      <c r="BQ722" s="90"/>
      <c r="BU722" s="90"/>
      <c r="BV722" s="90"/>
      <c r="BW722" s="90"/>
      <c r="BX722" s="90"/>
      <c r="BY722" s="90"/>
      <c r="BZ722" s="90"/>
    </row>
    <row r="723" ht="15.75" customHeight="1"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T723" s="90"/>
      <c r="AU723" s="90"/>
      <c r="AV723" s="90"/>
      <c r="AW723" s="90"/>
      <c r="AX723" s="90"/>
      <c r="AY723" s="90"/>
      <c r="BC723" s="90"/>
      <c r="BD723" s="90"/>
      <c r="BE723" s="90"/>
      <c r="BF723" s="90"/>
      <c r="BG723" s="90"/>
      <c r="BH723" s="90"/>
      <c r="BL723" s="90"/>
      <c r="BM723" s="90"/>
      <c r="BN723" s="90"/>
      <c r="BO723" s="90"/>
      <c r="BP723" s="90"/>
      <c r="BQ723" s="90"/>
      <c r="BU723" s="90"/>
      <c r="BV723" s="90"/>
      <c r="BW723" s="90"/>
      <c r="BX723" s="90"/>
      <c r="BY723" s="90"/>
      <c r="BZ723" s="90"/>
    </row>
    <row r="724" ht="15.75" customHeight="1"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T724" s="90"/>
      <c r="AU724" s="90"/>
      <c r="AV724" s="90"/>
      <c r="AW724" s="90"/>
      <c r="AX724" s="90"/>
      <c r="AY724" s="90"/>
      <c r="BC724" s="90"/>
      <c r="BD724" s="90"/>
      <c r="BE724" s="90"/>
      <c r="BF724" s="90"/>
      <c r="BG724" s="90"/>
      <c r="BH724" s="90"/>
      <c r="BL724" s="90"/>
      <c r="BM724" s="90"/>
      <c r="BN724" s="90"/>
      <c r="BO724" s="90"/>
      <c r="BP724" s="90"/>
      <c r="BQ724" s="90"/>
      <c r="BU724" s="90"/>
      <c r="BV724" s="90"/>
      <c r="BW724" s="90"/>
      <c r="BX724" s="90"/>
      <c r="BY724" s="90"/>
      <c r="BZ724" s="90"/>
    </row>
    <row r="725" ht="15.75" customHeight="1"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T725" s="90"/>
      <c r="AU725" s="90"/>
      <c r="AV725" s="90"/>
      <c r="AW725" s="90"/>
      <c r="AX725" s="90"/>
      <c r="AY725" s="90"/>
      <c r="BC725" s="90"/>
      <c r="BD725" s="90"/>
      <c r="BE725" s="90"/>
      <c r="BF725" s="90"/>
      <c r="BG725" s="90"/>
      <c r="BH725" s="90"/>
      <c r="BL725" s="90"/>
      <c r="BM725" s="90"/>
      <c r="BN725" s="90"/>
      <c r="BO725" s="90"/>
      <c r="BP725" s="90"/>
      <c r="BQ725" s="90"/>
      <c r="BU725" s="90"/>
      <c r="BV725" s="90"/>
      <c r="BW725" s="90"/>
      <c r="BX725" s="90"/>
      <c r="BY725" s="90"/>
      <c r="BZ725" s="90"/>
    </row>
    <row r="726" ht="15.75" customHeight="1"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T726" s="90"/>
      <c r="AU726" s="90"/>
      <c r="AV726" s="90"/>
      <c r="AW726" s="90"/>
      <c r="AX726" s="90"/>
      <c r="AY726" s="90"/>
      <c r="BC726" s="90"/>
      <c r="BD726" s="90"/>
      <c r="BE726" s="90"/>
      <c r="BF726" s="90"/>
      <c r="BG726" s="90"/>
      <c r="BH726" s="90"/>
      <c r="BL726" s="90"/>
      <c r="BM726" s="90"/>
      <c r="BN726" s="90"/>
      <c r="BO726" s="90"/>
      <c r="BP726" s="90"/>
      <c r="BQ726" s="90"/>
      <c r="BU726" s="90"/>
      <c r="BV726" s="90"/>
      <c r="BW726" s="90"/>
      <c r="BX726" s="90"/>
      <c r="BY726" s="90"/>
      <c r="BZ726" s="90"/>
    </row>
    <row r="727" ht="15.75" customHeight="1"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T727" s="90"/>
      <c r="AU727" s="90"/>
      <c r="AV727" s="90"/>
      <c r="AW727" s="90"/>
      <c r="AX727" s="90"/>
      <c r="AY727" s="90"/>
      <c r="BC727" s="90"/>
      <c r="BD727" s="90"/>
      <c r="BE727" s="90"/>
      <c r="BF727" s="90"/>
      <c r="BG727" s="90"/>
      <c r="BH727" s="90"/>
      <c r="BL727" s="90"/>
      <c r="BM727" s="90"/>
      <c r="BN727" s="90"/>
      <c r="BO727" s="90"/>
      <c r="BP727" s="90"/>
      <c r="BQ727" s="90"/>
      <c r="BU727" s="90"/>
      <c r="BV727" s="90"/>
      <c r="BW727" s="90"/>
      <c r="BX727" s="90"/>
      <c r="BY727" s="90"/>
      <c r="BZ727" s="90"/>
    </row>
    <row r="728" ht="15.75" customHeight="1"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T728" s="90"/>
      <c r="AU728" s="90"/>
      <c r="AV728" s="90"/>
      <c r="AW728" s="90"/>
      <c r="AX728" s="90"/>
      <c r="AY728" s="90"/>
      <c r="BC728" s="90"/>
      <c r="BD728" s="90"/>
      <c r="BE728" s="90"/>
      <c r="BF728" s="90"/>
      <c r="BG728" s="90"/>
      <c r="BH728" s="90"/>
      <c r="BL728" s="90"/>
      <c r="BM728" s="90"/>
      <c r="BN728" s="90"/>
      <c r="BO728" s="90"/>
      <c r="BP728" s="90"/>
      <c r="BQ728" s="90"/>
      <c r="BU728" s="90"/>
      <c r="BV728" s="90"/>
      <c r="BW728" s="90"/>
      <c r="BX728" s="90"/>
      <c r="BY728" s="90"/>
      <c r="BZ728" s="90"/>
    </row>
    <row r="729" ht="15.75" customHeight="1"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T729" s="90"/>
      <c r="AU729" s="90"/>
      <c r="AV729" s="90"/>
      <c r="AW729" s="90"/>
      <c r="AX729" s="90"/>
      <c r="AY729" s="90"/>
      <c r="BC729" s="90"/>
      <c r="BD729" s="90"/>
      <c r="BE729" s="90"/>
      <c r="BF729" s="90"/>
      <c r="BG729" s="90"/>
      <c r="BH729" s="90"/>
      <c r="BL729" s="90"/>
      <c r="BM729" s="90"/>
      <c r="BN729" s="90"/>
      <c r="BO729" s="90"/>
      <c r="BP729" s="90"/>
      <c r="BQ729" s="90"/>
      <c r="BU729" s="90"/>
      <c r="BV729" s="90"/>
      <c r="BW729" s="90"/>
      <c r="BX729" s="90"/>
      <c r="BY729" s="90"/>
      <c r="BZ729" s="90"/>
    </row>
    <row r="730" ht="15.75" customHeight="1"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T730" s="90"/>
      <c r="AU730" s="90"/>
      <c r="AV730" s="90"/>
      <c r="AW730" s="90"/>
      <c r="AX730" s="90"/>
      <c r="AY730" s="90"/>
      <c r="BC730" s="90"/>
      <c r="BD730" s="90"/>
      <c r="BE730" s="90"/>
      <c r="BF730" s="90"/>
      <c r="BG730" s="90"/>
      <c r="BH730" s="90"/>
      <c r="BL730" s="90"/>
      <c r="BM730" s="90"/>
      <c r="BN730" s="90"/>
      <c r="BO730" s="90"/>
      <c r="BP730" s="90"/>
      <c r="BQ730" s="90"/>
      <c r="BU730" s="90"/>
      <c r="BV730" s="90"/>
      <c r="BW730" s="90"/>
      <c r="BX730" s="90"/>
      <c r="BY730" s="90"/>
      <c r="BZ730" s="90"/>
    </row>
    <row r="731" ht="15.75" customHeight="1"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T731" s="90"/>
      <c r="AU731" s="90"/>
      <c r="AV731" s="90"/>
      <c r="AW731" s="90"/>
      <c r="AX731" s="90"/>
      <c r="AY731" s="90"/>
      <c r="BC731" s="90"/>
      <c r="BD731" s="90"/>
      <c r="BE731" s="90"/>
      <c r="BF731" s="90"/>
      <c r="BG731" s="90"/>
      <c r="BH731" s="90"/>
      <c r="BL731" s="90"/>
      <c r="BM731" s="90"/>
      <c r="BN731" s="90"/>
      <c r="BO731" s="90"/>
      <c r="BP731" s="90"/>
      <c r="BQ731" s="90"/>
      <c r="BU731" s="90"/>
      <c r="BV731" s="90"/>
      <c r="BW731" s="90"/>
      <c r="BX731" s="90"/>
      <c r="BY731" s="90"/>
      <c r="BZ731" s="90"/>
    </row>
    <row r="732" ht="15.75" customHeight="1"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T732" s="90"/>
      <c r="AU732" s="90"/>
      <c r="AV732" s="90"/>
      <c r="AW732" s="90"/>
      <c r="AX732" s="90"/>
      <c r="AY732" s="90"/>
      <c r="BC732" s="90"/>
      <c r="BD732" s="90"/>
      <c r="BE732" s="90"/>
      <c r="BF732" s="90"/>
      <c r="BG732" s="90"/>
      <c r="BH732" s="90"/>
      <c r="BL732" s="90"/>
      <c r="BM732" s="90"/>
      <c r="BN732" s="90"/>
      <c r="BO732" s="90"/>
      <c r="BP732" s="90"/>
      <c r="BQ732" s="90"/>
      <c r="BU732" s="90"/>
      <c r="BV732" s="90"/>
      <c r="BW732" s="90"/>
      <c r="BX732" s="90"/>
      <c r="BY732" s="90"/>
      <c r="BZ732" s="90"/>
    </row>
    <row r="733" ht="15.75" customHeight="1"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T733" s="90"/>
      <c r="AU733" s="90"/>
      <c r="AV733" s="90"/>
      <c r="AW733" s="90"/>
      <c r="AX733" s="90"/>
      <c r="AY733" s="90"/>
      <c r="BC733" s="90"/>
      <c r="BD733" s="90"/>
      <c r="BE733" s="90"/>
      <c r="BF733" s="90"/>
      <c r="BG733" s="90"/>
      <c r="BH733" s="90"/>
      <c r="BL733" s="90"/>
      <c r="BM733" s="90"/>
      <c r="BN733" s="90"/>
      <c r="BO733" s="90"/>
      <c r="BP733" s="90"/>
      <c r="BQ733" s="90"/>
      <c r="BU733" s="90"/>
      <c r="BV733" s="90"/>
      <c r="BW733" s="90"/>
      <c r="BX733" s="90"/>
      <c r="BY733" s="90"/>
      <c r="BZ733" s="90"/>
    </row>
    <row r="734" ht="15.75" customHeight="1"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T734" s="90"/>
      <c r="AU734" s="90"/>
      <c r="AV734" s="90"/>
      <c r="AW734" s="90"/>
      <c r="AX734" s="90"/>
      <c r="AY734" s="90"/>
      <c r="BC734" s="90"/>
      <c r="BD734" s="90"/>
      <c r="BE734" s="90"/>
      <c r="BF734" s="90"/>
      <c r="BG734" s="90"/>
      <c r="BH734" s="90"/>
      <c r="BL734" s="90"/>
      <c r="BM734" s="90"/>
      <c r="BN734" s="90"/>
      <c r="BO734" s="90"/>
      <c r="BP734" s="90"/>
      <c r="BQ734" s="90"/>
      <c r="BU734" s="90"/>
      <c r="BV734" s="90"/>
      <c r="BW734" s="90"/>
      <c r="BX734" s="90"/>
      <c r="BY734" s="90"/>
      <c r="BZ734" s="90"/>
    </row>
    <row r="735" ht="15.75" customHeight="1"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T735" s="90"/>
      <c r="AU735" s="90"/>
      <c r="AV735" s="90"/>
      <c r="AW735" s="90"/>
      <c r="AX735" s="90"/>
      <c r="AY735" s="90"/>
      <c r="BC735" s="90"/>
      <c r="BD735" s="90"/>
      <c r="BE735" s="90"/>
      <c r="BF735" s="90"/>
      <c r="BG735" s="90"/>
      <c r="BH735" s="90"/>
      <c r="BL735" s="90"/>
      <c r="BM735" s="90"/>
      <c r="BN735" s="90"/>
      <c r="BO735" s="90"/>
      <c r="BP735" s="90"/>
      <c r="BQ735" s="90"/>
      <c r="BU735" s="90"/>
      <c r="BV735" s="90"/>
      <c r="BW735" s="90"/>
      <c r="BX735" s="90"/>
      <c r="BY735" s="90"/>
      <c r="BZ735" s="90"/>
    </row>
    <row r="736" ht="15.75" customHeight="1"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T736" s="90"/>
      <c r="AU736" s="90"/>
      <c r="AV736" s="90"/>
      <c r="AW736" s="90"/>
      <c r="AX736" s="90"/>
      <c r="AY736" s="90"/>
      <c r="BC736" s="90"/>
      <c r="BD736" s="90"/>
      <c r="BE736" s="90"/>
      <c r="BF736" s="90"/>
      <c r="BG736" s="90"/>
      <c r="BH736" s="90"/>
      <c r="BL736" s="90"/>
      <c r="BM736" s="90"/>
      <c r="BN736" s="90"/>
      <c r="BO736" s="90"/>
      <c r="BP736" s="90"/>
      <c r="BQ736" s="90"/>
      <c r="BU736" s="90"/>
      <c r="BV736" s="90"/>
      <c r="BW736" s="90"/>
      <c r="BX736" s="90"/>
      <c r="BY736" s="90"/>
      <c r="BZ736" s="90"/>
    </row>
    <row r="737" ht="15.75" customHeight="1"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T737" s="90"/>
      <c r="AU737" s="90"/>
      <c r="AV737" s="90"/>
      <c r="AW737" s="90"/>
      <c r="AX737" s="90"/>
      <c r="AY737" s="90"/>
      <c r="BC737" s="90"/>
      <c r="BD737" s="90"/>
      <c r="BE737" s="90"/>
      <c r="BF737" s="90"/>
      <c r="BG737" s="90"/>
      <c r="BH737" s="90"/>
      <c r="BL737" s="90"/>
      <c r="BM737" s="90"/>
      <c r="BN737" s="90"/>
      <c r="BO737" s="90"/>
      <c r="BP737" s="90"/>
      <c r="BQ737" s="90"/>
      <c r="BU737" s="90"/>
      <c r="BV737" s="90"/>
      <c r="BW737" s="90"/>
      <c r="BX737" s="90"/>
      <c r="BY737" s="90"/>
      <c r="BZ737" s="90"/>
    </row>
    <row r="738" ht="15.75" customHeight="1"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T738" s="90"/>
      <c r="AU738" s="90"/>
      <c r="AV738" s="90"/>
      <c r="AW738" s="90"/>
      <c r="AX738" s="90"/>
      <c r="AY738" s="90"/>
      <c r="BC738" s="90"/>
      <c r="BD738" s="90"/>
      <c r="BE738" s="90"/>
      <c r="BF738" s="90"/>
      <c r="BG738" s="90"/>
      <c r="BH738" s="90"/>
      <c r="BL738" s="90"/>
      <c r="BM738" s="90"/>
      <c r="BN738" s="90"/>
      <c r="BO738" s="90"/>
      <c r="BP738" s="90"/>
      <c r="BQ738" s="90"/>
      <c r="BU738" s="90"/>
      <c r="BV738" s="90"/>
      <c r="BW738" s="90"/>
      <c r="BX738" s="90"/>
      <c r="BY738" s="90"/>
      <c r="BZ738" s="90"/>
    </row>
    <row r="739" ht="15.75" customHeight="1"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T739" s="90"/>
      <c r="AU739" s="90"/>
      <c r="AV739" s="90"/>
      <c r="AW739" s="90"/>
      <c r="AX739" s="90"/>
      <c r="AY739" s="90"/>
      <c r="BC739" s="90"/>
      <c r="BD739" s="90"/>
      <c r="BE739" s="90"/>
      <c r="BF739" s="90"/>
      <c r="BG739" s="90"/>
      <c r="BH739" s="90"/>
      <c r="BL739" s="90"/>
      <c r="BM739" s="90"/>
      <c r="BN739" s="90"/>
      <c r="BO739" s="90"/>
      <c r="BP739" s="90"/>
      <c r="BQ739" s="90"/>
      <c r="BU739" s="90"/>
      <c r="BV739" s="90"/>
      <c r="BW739" s="90"/>
      <c r="BX739" s="90"/>
      <c r="BY739" s="90"/>
      <c r="BZ739" s="90"/>
    </row>
    <row r="740" ht="15.75" customHeight="1"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T740" s="90"/>
      <c r="AU740" s="90"/>
      <c r="AV740" s="90"/>
      <c r="AW740" s="90"/>
      <c r="AX740" s="90"/>
      <c r="AY740" s="90"/>
      <c r="BC740" s="90"/>
      <c r="BD740" s="90"/>
      <c r="BE740" s="90"/>
      <c r="BF740" s="90"/>
      <c r="BG740" s="90"/>
      <c r="BH740" s="90"/>
      <c r="BL740" s="90"/>
      <c r="BM740" s="90"/>
      <c r="BN740" s="90"/>
      <c r="BO740" s="90"/>
      <c r="BP740" s="90"/>
      <c r="BQ740" s="90"/>
      <c r="BU740" s="90"/>
      <c r="BV740" s="90"/>
      <c r="BW740" s="90"/>
      <c r="BX740" s="90"/>
      <c r="BY740" s="90"/>
      <c r="BZ740" s="90"/>
    </row>
    <row r="741" ht="15.75" customHeight="1"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T741" s="90"/>
      <c r="AU741" s="90"/>
      <c r="AV741" s="90"/>
      <c r="AW741" s="90"/>
      <c r="AX741" s="90"/>
      <c r="AY741" s="90"/>
      <c r="BC741" s="90"/>
      <c r="BD741" s="90"/>
      <c r="BE741" s="90"/>
      <c r="BF741" s="90"/>
      <c r="BG741" s="90"/>
      <c r="BH741" s="90"/>
      <c r="BL741" s="90"/>
      <c r="BM741" s="90"/>
      <c r="BN741" s="90"/>
      <c r="BO741" s="90"/>
      <c r="BP741" s="90"/>
      <c r="BQ741" s="90"/>
      <c r="BU741" s="90"/>
      <c r="BV741" s="90"/>
      <c r="BW741" s="90"/>
      <c r="BX741" s="90"/>
      <c r="BY741" s="90"/>
      <c r="BZ741" s="90"/>
    </row>
    <row r="742" ht="15.75" customHeight="1"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T742" s="90"/>
      <c r="AU742" s="90"/>
      <c r="AV742" s="90"/>
      <c r="AW742" s="90"/>
      <c r="AX742" s="90"/>
      <c r="AY742" s="90"/>
      <c r="BC742" s="90"/>
      <c r="BD742" s="90"/>
      <c r="BE742" s="90"/>
      <c r="BF742" s="90"/>
      <c r="BG742" s="90"/>
      <c r="BH742" s="90"/>
      <c r="BL742" s="90"/>
      <c r="BM742" s="90"/>
      <c r="BN742" s="90"/>
      <c r="BO742" s="90"/>
      <c r="BP742" s="90"/>
      <c r="BQ742" s="90"/>
      <c r="BU742" s="90"/>
      <c r="BV742" s="90"/>
      <c r="BW742" s="90"/>
      <c r="BX742" s="90"/>
      <c r="BY742" s="90"/>
      <c r="BZ742" s="90"/>
    </row>
    <row r="743" ht="15.75" customHeight="1"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T743" s="90"/>
      <c r="AU743" s="90"/>
      <c r="AV743" s="90"/>
      <c r="AW743" s="90"/>
      <c r="AX743" s="90"/>
      <c r="AY743" s="90"/>
      <c r="BC743" s="90"/>
      <c r="BD743" s="90"/>
      <c r="BE743" s="90"/>
      <c r="BF743" s="90"/>
      <c r="BG743" s="90"/>
      <c r="BH743" s="90"/>
      <c r="BL743" s="90"/>
      <c r="BM743" s="90"/>
      <c r="BN743" s="90"/>
      <c r="BO743" s="90"/>
      <c r="BP743" s="90"/>
      <c r="BQ743" s="90"/>
      <c r="BU743" s="90"/>
      <c r="BV743" s="90"/>
      <c r="BW743" s="90"/>
      <c r="BX743" s="90"/>
      <c r="BY743" s="90"/>
      <c r="BZ743" s="90"/>
    </row>
    <row r="744" ht="15.75" customHeight="1"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T744" s="90"/>
      <c r="AU744" s="90"/>
      <c r="AV744" s="90"/>
      <c r="AW744" s="90"/>
      <c r="AX744" s="90"/>
      <c r="AY744" s="90"/>
      <c r="BC744" s="90"/>
      <c r="BD744" s="90"/>
      <c r="BE744" s="90"/>
      <c r="BF744" s="90"/>
      <c r="BG744" s="90"/>
      <c r="BH744" s="90"/>
      <c r="BL744" s="90"/>
      <c r="BM744" s="90"/>
      <c r="BN744" s="90"/>
      <c r="BO744" s="90"/>
      <c r="BP744" s="90"/>
      <c r="BQ744" s="90"/>
      <c r="BU744" s="90"/>
      <c r="BV744" s="90"/>
      <c r="BW744" s="90"/>
      <c r="BX744" s="90"/>
      <c r="BY744" s="90"/>
      <c r="BZ744" s="90"/>
    </row>
    <row r="745" ht="15.75" customHeight="1"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T745" s="90"/>
      <c r="AU745" s="90"/>
      <c r="AV745" s="90"/>
      <c r="AW745" s="90"/>
      <c r="AX745" s="90"/>
      <c r="AY745" s="90"/>
      <c r="BC745" s="90"/>
      <c r="BD745" s="90"/>
      <c r="BE745" s="90"/>
      <c r="BF745" s="90"/>
      <c r="BG745" s="90"/>
      <c r="BH745" s="90"/>
      <c r="BL745" s="90"/>
      <c r="BM745" s="90"/>
      <c r="BN745" s="90"/>
      <c r="BO745" s="90"/>
      <c r="BP745" s="90"/>
      <c r="BQ745" s="90"/>
      <c r="BU745" s="90"/>
      <c r="BV745" s="90"/>
      <c r="BW745" s="90"/>
      <c r="BX745" s="90"/>
      <c r="BY745" s="90"/>
      <c r="BZ745" s="90"/>
    </row>
    <row r="746" ht="15.75" customHeight="1"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T746" s="90"/>
      <c r="AU746" s="90"/>
      <c r="AV746" s="90"/>
      <c r="AW746" s="90"/>
      <c r="AX746" s="90"/>
      <c r="AY746" s="90"/>
      <c r="BC746" s="90"/>
      <c r="BD746" s="90"/>
      <c r="BE746" s="90"/>
      <c r="BF746" s="90"/>
      <c r="BG746" s="90"/>
      <c r="BH746" s="90"/>
      <c r="BL746" s="90"/>
      <c r="BM746" s="90"/>
      <c r="BN746" s="90"/>
      <c r="BO746" s="90"/>
      <c r="BP746" s="90"/>
      <c r="BQ746" s="90"/>
      <c r="BU746" s="90"/>
      <c r="BV746" s="90"/>
      <c r="BW746" s="90"/>
      <c r="BX746" s="90"/>
      <c r="BY746" s="90"/>
      <c r="BZ746" s="90"/>
    </row>
    <row r="747" ht="15.75" customHeight="1"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T747" s="90"/>
      <c r="AU747" s="90"/>
      <c r="AV747" s="90"/>
      <c r="AW747" s="90"/>
      <c r="AX747" s="90"/>
      <c r="AY747" s="90"/>
      <c r="BC747" s="90"/>
      <c r="BD747" s="90"/>
      <c r="BE747" s="90"/>
      <c r="BF747" s="90"/>
      <c r="BG747" s="90"/>
      <c r="BH747" s="90"/>
      <c r="BL747" s="90"/>
      <c r="BM747" s="90"/>
      <c r="BN747" s="90"/>
      <c r="BO747" s="90"/>
      <c r="BP747" s="90"/>
      <c r="BQ747" s="90"/>
      <c r="BU747" s="90"/>
      <c r="BV747" s="90"/>
      <c r="BW747" s="90"/>
      <c r="BX747" s="90"/>
      <c r="BY747" s="90"/>
      <c r="BZ747" s="90"/>
    </row>
    <row r="748" ht="15.75" customHeight="1"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T748" s="90"/>
      <c r="AU748" s="90"/>
      <c r="AV748" s="90"/>
      <c r="AW748" s="90"/>
      <c r="AX748" s="90"/>
      <c r="AY748" s="90"/>
      <c r="BC748" s="90"/>
      <c r="BD748" s="90"/>
      <c r="BE748" s="90"/>
      <c r="BF748" s="90"/>
      <c r="BG748" s="90"/>
      <c r="BH748" s="90"/>
      <c r="BL748" s="90"/>
      <c r="BM748" s="90"/>
      <c r="BN748" s="90"/>
      <c r="BO748" s="90"/>
      <c r="BP748" s="90"/>
      <c r="BQ748" s="90"/>
      <c r="BU748" s="90"/>
      <c r="BV748" s="90"/>
      <c r="BW748" s="90"/>
      <c r="BX748" s="90"/>
      <c r="BY748" s="90"/>
      <c r="BZ748" s="90"/>
    </row>
    <row r="749" ht="15.75" customHeight="1"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T749" s="90"/>
      <c r="AU749" s="90"/>
      <c r="AV749" s="90"/>
      <c r="AW749" s="90"/>
      <c r="AX749" s="90"/>
      <c r="AY749" s="90"/>
      <c r="BC749" s="90"/>
      <c r="BD749" s="90"/>
      <c r="BE749" s="90"/>
      <c r="BF749" s="90"/>
      <c r="BG749" s="90"/>
      <c r="BH749" s="90"/>
      <c r="BL749" s="90"/>
      <c r="BM749" s="90"/>
      <c r="BN749" s="90"/>
      <c r="BO749" s="90"/>
      <c r="BP749" s="90"/>
      <c r="BQ749" s="90"/>
      <c r="BU749" s="90"/>
      <c r="BV749" s="90"/>
      <c r="BW749" s="90"/>
      <c r="BX749" s="90"/>
      <c r="BY749" s="90"/>
      <c r="BZ749" s="90"/>
    </row>
    <row r="750" ht="15.75" customHeight="1"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T750" s="90"/>
      <c r="AU750" s="90"/>
      <c r="AV750" s="90"/>
      <c r="AW750" s="90"/>
      <c r="AX750" s="90"/>
      <c r="AY750" s="90"/>
      <c r="BC750" s="90"/>
      <c r="BD750" s="90"/>
      <c r="BE750" s="90"/>
      <c r="BF750" s="90"/>
      <c r="BG750" s="90"/>
      <c r="BH750" s="90"/>
      <c r="BL750" s="90"/>
      <c r="BM750" s="90"/>
      <c r="BN750" s="90"/>
      <c r="BO750" s="90"/>
      <c r="BP750" s="90"/>
      <c r="BQ750" s="90"/>
      <c r="BU750" s="90"/>
      <c r="BV750" s="90"/>
      <c r="BW750" s="90"/>
      <c r="BX750" s="90"/>
      <c r="BY750" s="90"/>
      <c r="BZ750" s="90"/>
    </row>
    <row r="751" ht="15.75" customHeight="1"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T751" s="90"/>
      <c r="AU751" s="90"/>
      <c r="AV751" s="90"/>
      <c r="AW751" s="90"/>
      <c r="AX751" s="90"/>
      <c r="AY751" s="90"/>
      <c r="BC751" s="90"/>
      <c r="BD751" s="90"/>
      <c r="BE751" s="90"/>
      <c r="BF751" s="90"/>
      <c r="BG751" s="90"/>
      <c r="BH751" s="90"/>
      <c r="BL751" s="90"/>
      <c r="BM751" s="90"/>
      <c r="BN751" s="90"/>
      <c r="BO751" s="90"/>
      <c r="BP751" s="90"/>
      <c r="BQ751" s="90"/>
      <c r="BU751" s="90"/>
      <c r="BV751" s="90"/>
      <c r="BW751" s="90"/>
      <c r="BX751" s="90"/>
      <c r="BY751" s="90"/>
      <c r="BZ751" s="90"/>
    </row>
    <row r="752" ht="15.75" customHeight="1"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T752" s="90"/>
      <c r="AU752" s="90"/>
      <c r="AV752" s="90"/>
      <c r="AW752" s="90"/>
      <c r="AX752" s="90"/>
      <c r="AY752" s="90"/>
      <c r="BC752" s="90"/>
      <c r="BD752" s="90"/>
      <c r="BE752" s="90"/>
      <c r="BF752" s="90"/>
      <c r="BG752" s="90"/>
      <c r="BH752" s="90"/>
      <c r="BL752" s="90"/>
      <c r="BM752" s="90"/>
      <c r="BN752" s="90"/>
      <c r="BO752" s="90"/>
      <c r="BP752" s="90"/>
      <c r="BQ752" s="90"/>
      <c r="BU752" s="90"/>
      <c r="BV752" s="90"/>
      <c r="BW752" s="90"/>
      <c r="BX752" s="90"/>
      <c r="BY752" s="90"/>
      <c r="BZ752" s="90"/>
    </row>
    <row r="753" ht="15.75" customHeight="1"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T753" s="90"/>
      <c r="AU753" s="90"/>
      <c r="AV753" s="90"/>
      <c r="AW753" s="90"/>
      <c r="AX753" s="90"/>
      <c r="AY753" s="90"/>
      <c r="BC753" s="90"/>
      <c r="BD753" s="90"/>
      <c r="BE753" s="90"/>
      <c r="BF753" s="90"/>
      <c r="BG753" s="90"/>
      <c r="BH753" s="90"/>
      <c r="BL753" s="90"/>
      <c r="BM753" s="90"/>
      <c r="BN753" s="90"/>
      <c r="BO753" s="90"/>
      <c r="BP753" s="90"/>
      <c r="BQ753" s="90"/>
      <c r="BU753" s="90"/>
      <c r="BV753" s="90"/>
      <c r="BW753" s="90"/>
      <c r="BX753" s="90"/>
      <c r="BY753" s="90"/>
      <c r="BZ753" s="90"/>
    </row>
    <row r="754" ht="15.75" customHeight="1"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T754" s="90"/>
      <c r="AU754" s="90"/>
      <c r="AV754" s="90"/>
      <c r="AW754" s="90"/>
      <c r="AX754" s="90"/>
      <c r="AY754" s="90"/>
      <c r="BC754" s="90"/>
      <c r="BD754" s="90"/>
      <c r="BE754" s="90"/>
      <c r="BF754" s="90"/>
      <c r="BG754" s="90"/>
      <c r="BH754" s="90"/>
      <c r="BL754" s="90"/>
      <c r="BM754" s="90"/>
      <c r="BN754" s="90"/>
      <c r="BO754" s="90"/>
      <c r="BP754" s="90"/>
      <c r="BQ754" s="90"/>
      <c r="BU754" s="90"/>
      <c r="BV754" s="90"/>
      <c r="BW754" s="90"/>
      <c r="BX754" s="90"/>
      <c r="BY754" s="90"/>
      <c r="BZ754" s="90"/>
    </row>
    <row r="755" ht="15.75" customHeight="1"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T755" s="90"/>
      <c r="AU755" s="90"/>
      <c r="AV755" s="90"/>
      <c r="AW755" s="90"/>
      <c r="AX755" s="90"/>
      <c r="AY755" s="90"/>
      <c r="BC755" s="90"/>
      <c r="BD755" s="90"/>
      <c r="BE755" s="90"/>
      <c r="BF755" s="90"/>
      <c r="BG755" s="90"/>
      <c r="BH755" s="90"/>
      <c r="BL755" s="90"/>
      <c r="BM755" s="90"/>
      <c r="BN755" s="90"/>
      <c r="BO755" s="90"/>
      <c r="BP755" s="90"/>
      <c r="BQ755" s="90"/>
      <c r="BU755" s="90"/>
      <c r="BV755" s="90"/>
      <c r="BW755" s="90"/>
      <c r="BX755" s="90"/>
      <c r="BY755" s="90"/>
      <c r="BZ755" s="90"/>
    </row>
    <row r="756" ht="15.75" customHeight="1"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T756" s="90"/>
      <c r="AU756" s="90"/>
      <c r="AV756" s="90"/>
      <c r="AW756" s="90"/>
      <c r="AX756" s="90"/>
      <c r="AY756" s="90"/>
      <c r="BC756" s="90"/>
      <c r="BD756" s="90"/>
      <c r="BE756" s="90"/>
      <c r="BF756" s="90"/>
      <c r="BG756" s="90"/>
      <c r="BH756" s="90"/>
      <c r="BL756" s="90"/>
      <c r="BM756" s="90"/>
      <c r="BN756" s="90"/>
      <c r="BO756" s="90"/>
      <c r="BP756" s="90"/>
      <c r="BQ756" s="90"/>
      <c r="BU756" s="90"/>
      <c r="BV756" s="90"/>
      <c r="BW756" s="90"/>
      <c r="BX756" s="90"/>
      <c r="BY756" s="90"/>
      <c r="BZ756" s="90"/>
    </row>
    <row r="757" ht="15.75" customHeight="1"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T757" s="90"/>
      <c r="AU757" s="90"/>
      <c r="AV757" s="90"/>
      <c r="AW757" s="90"/>
      <c r="AX757" s="90"/>
      <c r="AY757" s="90"/>
      <c r="BC757" s="90"/>
      <c r="BD757" s="90"/>
      <c r="BE757" s="90"/>
      <c r="BF757" s="90"/>
      <c r="BG757" s="90"/>
      <c r="BH757" s="90"/>
      <c r="BL757" s="90"/>
      <c r="BM757" s="90"/>
      <c r="BN757" s="90"/>
      <c r="BO757" s="90"/>
      <c r="BP757" s="90"/>
      <c r="BQ757" s="90"/>
      <c r="BU757" s="90"/>
      <c r="BV757" s="90"/>
      <c r="BW757" s="90"/>
      <c r="BX757" s="90"/>
      <c r="BY757" s="90"/>
      <c r="BZ757" s="90"/>
    </row>
    <row r="758" ht="15.75" customHeight="1"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T758" s="90"/>
      <c r="AU758" s="90"/>
      <c r="AV758" s="90"/>
      <c r="AW758" s="90"/>
      <c r="AX758" s="90"/>
      <c r="AY758" s="90"/>
      <c r="BC758" s="90"/>
      <c r="BD758" s="90"/>
      <c r="BE758" s="90"/>
      <c r="BF758" s="90"/>
      <c r="BG758" s="90"/>
      <c r="BH758" s="90"/>
      <c r="BL758" s="90"/>
      <c r="BM758" s="90"/>
      <c r="BN758" s="90"/>
      <c r="BO758" s="90"/>
      <c r="BP758" s="90"/>
      <c r="BQ758" s="90"/>
      <c r="BU758" s="90"/>
      <c r="BV758" s="90"/>
      <c r="BW758" s="90"/>
      <c r="BX758" s="90"/>
      <c r="BY758" s="90"/>
      <c r="BZ758" s="90"/>
    </row>
    <row r="759" ht="15.75" customHeight="1"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T759" s="90"/>
      <c r="AU759" s="90"/>
      <c r="AV759" s="90"/>
      <c r="AW759" s="90"/>
      <c r="AX759" s="90"/>
      <c r="AY759" s="90"/>
      <c r="BC759" s="90"/>
      <c r="BD759" s="90"/>
      <c r="BE759" s="90"/>
      <c r="BF759" s="90"/>
      <c r="BG759" s="90"/>
      <c r="BH759" s="90"/>
      <c r="BL759" s="90"/>
      <c r="BM759" s="90"/>
      <c r="BN759" s="90"/>
      <c r="BO759" s="90"/>
      <c r="BP759" s="90"/>
      <c r="BQ759" s="90"/>
      <c r="BU759" s="90"/>
      <c r="BV759" s="90"/>
      <c r="BW759" s="90"/>
      <c r="BX759" s="90"/>
      <c r="BY759" s="90"/>
      <c r="BZ759" s="90"/>
    </row>
    <row r="760" ht="15.75" customHeight="1"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T760" s="90"/>
      <c r="AU760" s="90"/>
      <c r="AV760" s="90"/>
      <c r="AW760" s="90"/>
      <c r="AX760" s="90"/>
      <c r="AY760" s="90"/>
      <c r="BC760" s="90"/>
      <c r="BD760" s="90"/>
      <c r="BE760" s="90"/>
      <c r="BF760" s="90"/>
      <c r="BG760" s="90"/>
      <c r="BH760" s="90"/>
      <c r="BL760" s="90"/>
      <c r="BM760" s="90"/>
      <c r="BN760" s="90"/>
      <c r="BO760" s="90"/>
      <c r="BP760" s="90"/>
      <c r="BQ760" s="90"/>
      <c r="BU760" s="90"/>
      <c r="BV760" s="90"/>
      <c r="BW760" s="90"/>
      <c r="BX760" s="90"/>
      <c r="BY760" s="90"/>
      <c r="BZ760" s="90"/>
    </row>
    <row r="761" ht="15.75" customHeight="1"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T761" s="90"/>
      <c r="AU761" s="90"/>
      <c r="AV761" s="90"/>
      <c r="AW761" s="90"/>
      <c r="AX761" s="90"/>
      <c r="AY761" s="90"/>
      <c r="BC761" s="90"/>
      <c r="BD761" s="90"/>
      <c r="BE761" s="90"/>
      <c r="BF761" s="90"/>
      <c r="BG761" s="90"/>
      <c r="BH761" s="90"/>
      <c r="BL761" s="90"/>
      <c r="BM761" s="90"/>
      <c r="BN761" s="90"/>
      <c r="BO761" s="90"/>
      <c r="BP761" s="90"/>
      <c r="BQ761" s="90"/>
      <c r="BU761" s="90"/>
      <c r="BV761" s="90"/>
      <c r="BW761" s="90"/>
      <c r="BX761" s="90"/>
      <c r="BY761" s="90"/>
      <c r="BZ761" s="90"/>
    </row>
    <row r="762" ht="15.75" customHeight="1"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T762" s="90"/>
      <c r="AU762" s="90"/>
      <c r="AV762" s="90"/>
      <c r="AW762" s="90"/>
      <c r="AX762" s="90"/>
      <c r="AY762" s="90"/>
      <c r="BC762" s="90"/>
      <c r="BD762" s="90"/>
      <c r="BE762" s="90"/>
      <c r="BF762" s="90"/>
      <c r="BG762" s="90"/>
      <c r="BH762" s="90"/>
      <c r="BL762" s="90"/>
      <c r="BM762" s="90"/>
      <c r="BN762" s="90"/>
      <c r="BO762" s="90"/>
      <c r="BP762" s="90"/>
      <c r="BQ762" s="90"/>
      <c r="BU762" s="90"/>
      <c r="BV762" s="90"/>
      <c r="BW762" s="90"/>
      <c r="BX762" s="90"/>
      <c r="BY762" s="90"/>
      <c r="BZ762" s="90"/>
    </row>
    <row r="763" ht="15.75" customHeight="1"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T763" s="90"/>
      <c r="AU763" s="90"/>
      <c r="AV763" s="90"/>
      <c r="AW763" s="90"/>
      <c r="AX763" s="90"/>
      <c r="AY763" s="90"/>
      <c r="BC763" s="90"/>
      <c r="BD763" s="90"/>
      <c r="BE763" s="90"/>
      <c r="BF763" s="90"/>
      <c r="BG763" s="90"/>
      <c r="BH763" s="90"/>
      <c r="BL763" s="90"/>
      <c r="BM763" s="90"/>
      <c r="BN763" s="90"/>
      <c r="BO763" s="90"/>
      <c r="BP763" s="90"/>
      <c r="BQ763" s="90"/>
      <c r="BU763" s="90"/>
      <c r="BV763" s="90"/>
      <c r="BW763" s="90"/>
      <c r="BX763" s="90"/>
      <c r="BY763" s="90"/>
      <c r="BZ763" s="90"/>
    </row>
    <row r="764" ht="15.75" customHeight="1"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T764" s="90"/>
      <c r="AU764" s="90"/>
      <c r="AV764" s="90"/>
      <c r="AW764" s="90"/>
      <c r="AX764" s="90"/>
      <c r="AY764" s="90"/>
      <c r="BC764" s="90"/>
      <c r="BD764" s="90"/>
      <c r="BE764" s="90"/>
      <c r="BF764" s="90"/>
      <c r="BG764" s="90"/>
      <c r="BH764" s="90"/>
      <c r="BL764" s="90"/>
      <c r="BM764" s="90"/>
      <c r="BN764" s="90"/>
      <c r="BO764" s="90"/>
      <c r="BP764" s="90"/>
      <c r="BQ764" s="90"/>
      <c r="BU764" s="90"/>
      <c r="BV764" s="90"/>
      <c r="BW764" s="90"/>
      <c r="BX764" s="90"/>
      <c r="BY764" s="90"/>
      <c r="BZ764" s="90"/>
    </row>
    <row r="765" ht="15.75" customHeight="1"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T765" s="90"/>
      <c r="AU765" s="90"/>
      <c r="AV765" s="90"/>
      <c r="AW765" s="90"/>
      <c r="AX765" s="90"/>
      <c r="AY765" s="90"/>
      <c r="BC765" s="90"/>
      <c r="BD765" s="90"/>
      <c r="BE765" s="90"/>
      <c r="BF765" s="90"/>
      <c r="BG765" s="90"/>
      <c r="BH765" s="90"/>
      <c r="BL765" s="90"/>
      <c r="BM765" s="90"/>
      <c r="BN765" s="90"/>
      <c r="BO765" s="90"/>
      <c r="BP765" s="90"/>
      <c r="BQ765" s="90"/>
      <c r="BU765" s="90"/>
      <c r="BV765" s="90"/>
      <c r="BW765" s="90"/>
      <c r="BX765" s="90"/>
      <c r="BY765" s="90"/>
      <c r="BZ765" s="90"/>
    </row>
    <row r="766" ht="15.75" customHeight="1"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T766" s="90"/>
      <c r="AU766" s="90"/>
      <c r="AV766" s="90"/>
      <c r="AW766" s="90"/>
      <c r="AX766" s="90"/>
      <c r="AY766" s="90"/>
      <c r="BC766" s="90"/>
      <c r="BD766" s="90"/>
      <c r="BE766" s="90"/>
      <c r="BF766" s="90"/>
      <c r="BG766" s="90"/>
      <c r="BH766" s="90"/>
      <c r="BL766" s="90"/>
      <c r="BM766" s="90"/>
      <c r="BN766" s="90"/>
      <c r="BO766" s="90"/>
      <c r="BP766" s="90"/>
      <c r="BQ766" s="90"/>
      <c r="BU766" s="90"/>
      <c r="BV766" s="90"/>
      <c r="BW766" s="90"/>
      <c r="BX766" s="90"/>
      <c r="BY766" s="90"/>
      <c r="BZ766" s="90"/>
    </row>
    <row r="767" ht="15.75" customHeight="1"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T767" s="90"/>
      <c r="AU767" s="90"/>
      <c r="AV767" s="90"/>
      <c r="AW767" s="90"/>
      <c r="AX767" s="90"/>
      <c r="AY767" s="90"/>
      <c r="BC767" s="90"/>
      <c r="BD767" s="90"/>
      <c r="BE767" s="90"/>
      <c r="BF767" s="90"/>
      <c r="BG767" s="90"/>
      <c r="BH767" s="90"/>
      <c r="BL767" s="90"/>
      <c r="BM767" s="90"/>
      <c r="BN767" s="90"/>
      <c r="BO767" s="90"/>
      <c r="BP767" s="90"/>
      <c r="BQ767" s="90"/>
      <c r="BU767" s="90"/>
      <c r="BV767" s="90"/>
      <c r="BW767" s="90"/>
      <c r="BX767" s="90"/>
      <c r="BY767" s="90"/>
      <c r="BZ767" s="90"/>
    </row>
    <row r="768" ht="15.75" customHeight="1"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T768" s="90"/>
      <c r="AU768" s="90"/>
      <c r="AV768" s="90"/>
      <c r="AW768" s="90"/>
      <c r="AX768" s="90"/>
      <c r="AY768" s="90"/>
      <c r="BC768" s="90"/>
      <c r="BD768" s="90"/>
      <c r="BE768" s="90"/>
      <c r="BF768" s="90"/>
      <c r="BG768" s="90"/>
      <c r="BH768" s="90"/>
      <c r="BL768" s="90"/>
      <c r="BM768" s="90"/>
      <c r="BN768" s="90"/>
      <c r="BO768" s="90"/>
      <c r="BP768" s="90"/>
      <c r="BQ768" s="90"/>
      <c r="BU768" s="90"/>
      <c r="BV768" s="90"/>
      <c r="BW768" s="90"/>
      <c r="BX768" s="90"/>
      <c r="BY768" s="90"/>
      <c r="BZ768" s="90"/>
    </row>
    <row r="769" ht="15.75" customHeight="1"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T769" s="90"/>
      <c r="AU769" s="90"/>
      <c r="AV769" s="90"/>
      <c r="AW769" s="90"/>
      <c r="AX769" s="90"/>
      <c r="AY769" s="90"/>
      <c r="BC769" s="90"/>
      <c r="BD769" s="90"/>
      <c r="BE769" s="90"/>
      <c r="BF769" s="90"/>
      <c r="BG769" s="90"/>
      <c r="BH769" s="90"/>
      <c r="BL769" s="90"/>
      <c r="BM769" s="90"/>
      <c r="BN769" s="90"/>
      <c r="BO769" s="90"/>
      <c r="BP769" s="90"/>
      <c r="BQ769" s="90"/>
      <c r="BU769" s="90"/>
      <c r="BV769" s="90"/>
      <c r="BW769" s="90"/>
      <c r="BX769" s="90"/>
      <c r="BY769" s="90"/>
      <c r="BZ769" s="90"/>
    </row>
    <row r="770" ht="15.75" customHeight="1"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T770" s="90"/>
      <c r="AU770" s="90"/>
      <c r="AV770" s="90"/>
      <c r="AW770" s="90"/>
      <c r="AX770" s="90"/>
      <c r="AY770" s="90"/>
      <c r="BC770" s="90"/>
      <c r="BD770" s="90"/>
      <c r="BE770" s="90"/>
      <c r="BF770" s="90"/>
      <c r="BG770" s="90"/>
      <c r="BH770" s="90"/>
      <c r="BL770" s="90"/>
      <c r="BM770" s="90"/>
      <c r="BN770" s="90"/>
      <c r="BO770" s="90"/>
      <c r="BP770" s="90"/>
      <c r="BQ770" s="90"/>
      <c r="BU770" s="90"/>
      <c r="BV770" s="90"/>
      <c r="BW770" s="90"/>
      <c r="BX770" s="90"/>
      <c r="BY770" s="90"/>
      <c r="BZ770" s="90"/>
    </row>
    <row r="771" ht="15.75" customHeight="1"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T771" s="90"/>
      <c r="AU771" s="90"/>
      <c r="AV771" s="90"/>
      <c r="AW771" s="90"/>
      <c r="AX771" s="90"/>
      <c r="AY771" s="90"/>
      <c r="BC771" s="90"/>
      <c r="BD771" s="90"/>
      <c r="BE771" s="90"/>
      <c r="BF771" s="90"/>
      <c r="BG771" s="90"/>
      <c r="BH771" s="90"/>
      <c r="BL771" s="90"/>
      <c r="BM771" s="90"/>
      <c r="BN771" s="90"/>
      <c r="BO771" s="90"/>
      <c r="BP771" s="90"/>
      <c r="BQ771" s="90"/>
      <c r="BU771" s="90"/>
      <c r="BV771" s="90"/>
      <c r="BW771" s="90"/>
      <c r="BX771" s="90"/>
      <c r="BY771" s="90"/>
      <c r="BZ771" s="90"/>
    </row>
    <row r="772" ht="15.75" customHeight="1"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T772" s="90"/>
      <c r="AU772" s="90"/>
      <c r="AV772" s="90"/>
      <c r="AW772" s="90"/>
      <c r="AX772" s="90"/>
      <c r="AY772" s="90"/>
      <c r="BC772" s="90"/>
      <c r="BD772" s="90"/>
      <c r="BE772" s="90"/>
      <c r="BF772" s="90"/>
      <c r="BG772" s="90"/>
      <c r="BH772" s="90"/>
      <c r="BL772" s="90"/>
      <c r="BM772" s="90"/>
      <c r="BN772" s="90"/>
      <c r="BO772" s="90"/>
      <c r="BP772" s="90"/>
      <c r="BQ772" s="90"/>
      <c r="BU772" s="90"/>
      <c r="BV772" s="90"/>
      <c r="BW772" s="90"/>
      <c r="BX772" s="90"/>
      <c r="BY772" s="90"/>
      <c r="BZ772" s="90"/>
    </row>
    <row r="773" ht="15.75" customHeight="1"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T773" s="90"/>
      <c r="AU773" s="90"/>
      <c r="AV773" s="90"/>
      <c r="AW773" s="90"/>
      <c r="AX773" s="90"/>
      <c r="AY773" s="90"/>
      <c r="BC773" s="90"/>
      <c r="BD773" s="90"/>
      <c r="BE773" s="90"/>
      <c r="BF773" s="90"/>
      <c r="BG773" s="90"/>
      <c r="BH773" s="90"/>
      <c r="BL773" s="90"/>
      <c r="BM773" s="90"/>
      <c r="BN773" s="90"/>
      <c r="BO773" s="90"/>
      <c r="BP773" s="90"/>
      <c r="BQ773" s="90"/>
      <c r="BU773" s="90"/>
      <c r="BV773" s="90"/>
      <c r="BW773" s="90"/>
      <c r="BX773" s="90"/>
      <c r="BY773" s="90"/>
      <c r="BZ773" s="90"/>
    </row>
    <row r="774" ht="15.75" customHeight="1"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T774" s="90"/>
      <c r="AU774" s="90"/>
      <c r="AV774" s="90"/>
      <c r="AW774" s="90"/>
      <c r="AX774" s="90"/>
      <c r="AY774" s="90"/>
      <c r="BC774" s="90"/>
      <c r="BD774" s="90"/>
      <c r="BE774" s="90"/>
      <c r="BF774" s="90"/>
      <c r="BG774" s="90"/>
      <c r="BH774" s="90"/>
      <c r="BL774" s="90"/>
      <c r="BM774" s="90"/>
      <c r="BN774" s="90"/>
      <c r="BO774" s="90"/>
      <c r="BP774" s="90"/>
      <c r="BQ774" s="90"/>
      <c r="BU774" s="90"/>
      <c r="BV774" s="90"/>
      <c r="BW774" s="90"/>
      <c r="BX774" s="90"/>
      <c r="BY774" s="90"/>
      <c r="BZ774" s="90"/>
    </row>
    <row r="775" ht="15.75" customHeight="1"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T775" s="90"/>
      <c r="AU775" s="90"/>
      <c r="AV775" s="90"/>
      <c r="AW775" s="90"/>
      <c r="AX775" s="90"/>
      <c r="AY775" s="90"/>
      <c r="BC775" s="90"/>
      <c r="BD775" s="90"/>
      <c r="BE775" s="90"/>
      <c r="BF775" s="90"/>
      <c r="BG775" s="90"/>
      <c r="BH775" s="90"/>
      <c r="BL775" s="90"/>
      <c r="BM775" s="90"/>
      <c r="BN775" s="90"/>
      <c r="BO775" s="90"/>
      <c r="BP775" s="90"/>
      <c r="BQ775" s="90"/>
      <c r="BU775" s="90"/>
      <c r="BV775" s="90"/>
      <c r="BW775" s="90"/>
      <c r="BX775" s="90"/>
      <c r="BY775" s="90"/>
      <c r="BZ775" s="90"/>
    </row>
    <row r="776" ht="15.75" customHeight="1"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T776" s="90"/>
      <c r="AU776" s="90"/>
      <c r="AV776" s="90"/>
      <c r="AW776" s="90"/>
      <c r="AX776" s="90"/>
      <c r="AY776" s="90"/>
      <c r="BC776" s="90"/>
      <c r="BD776" s="90"/>
      <c r="BE776" s="90"/>
      <c r="BF776" s="90"/>
      <c r="BG776" s="90"/>
      <c r="BH776" s="90"/>
      <c r="BL776" s="90"/>
      <c r="BM776" s="90"/>
      <c r="BN776" s="90"/>
      <c r="BO776" s="90"/>
      <c r="BP776" s="90"/>
      <c r="BQ776" s="90"/>
      <c r="BU776" s="90"/>
      <c r="BV776" s="90"/>
      <c r="BW776" s="90"/>
      <c r="BX776" s="90"/>
      <c r="BY776" s="90"/>
      <c r="BZ776" s="90"/>
    </row>
    <row r="777" ht="15.75" customHeight="1"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T777" s="90"/>
      <c r="AU777" s="90"/>
      <c r="AV777" s="90"/>
      <c r="AW777" s="90"/>
      <c r="AX777" s="90"/>
      <c r="AY777" s="90"/>
      <c r="BC777" s="90"/>
      <c r="BD777" s="90"/>
      <c r="BE777" s="90"/>
      <c r="BF777" s="90"/>
      <c r="BG777" s="90"/>
      <c r="BH777" s="90"/>
      <c r="BL777" s="90"/>
      <c r="BM777" s="90"/>
      <c r="BN777" s="90"/>
      <c r="BO777" s="90"/>
      <c r="BP777" s="90"/>
      <c r="BQ777" s="90"/>
      <c r="BU777" s="90"/>
      <c r="BV777" s="90"/>
      <c r="BW777" s="90"/>
      <c r="BX777" s="90"/>
      <c r="BY777" s="90"/>
      <c r="BZ777" s="90"/>
    </row>
    <row r="778" ht="15.75" customHeight="1"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T778" s="90"/>
      <c r="AU778" s="90"/>
      <c r="AV778" s="90"/>
      <c r="AW778" s="90"/>
      <c r="AX778" s="90"/>
      <c r="AY778" s="90"/>
      <c r="BC778" s="90"/>
      <c r="BD778" s="90"/>
      <c r="BE778" s="90"/>
      <c r="BF778" s="90"/>
      <c r="BG778" s="90"/>
      <c r="BH778" s="90"/>
      <c r="BL778" s="90"/>
      <c r="BM778" s="90"/>
      <c r="BN778" s="90"/>
      <c r="BO778" s="90"/>
      <c r="BP778" s="90"/>
      <c r="BQ778" s="90"/>
      <c r="BU778" s="90"/>
      <c r="BV778" s="90"/>
      <c r="BW778" s="90"/>
      <c r="BX778" s="90"/>
      <c r="BY778" s="90"/>
      <c r="BZ778" s="90"/>
    </row>
    <row r="779" ht="15.75" customHeight="1"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T779" s="90"/>
      <c r="AU779" s="90"/>
      <c r="AV779" s="90"/>
      <c r="AW779" s="90"/>
      <c r="AX779" s="90"/>
      <c r="AY779" s="90"/>
      <c r="BC779" s="90"/>
      <c r="BD779" s="90"/>
      <c r="BE779" s="90"/>
      <c r="BF779" s="90"/>
      <c r="BG779" s="90"/>
      <c r="BH779" s="90"/>
      <c r="BL779" s="90"/>
      <c r="BM779" s="90"/>
      <c r="BN779" s="90"/>
      <c r="BO779" s="90"/>
      <c r="BP779" s="90"/>
      <c r="BQ779" s="90"/>
      <c r="BU779" s="90"/>
      <c r="BV779" s="90"/>
      <c r="BW779" s="90"/>
      <c r="BX779" s="90"/>
      <c r="BY779" s="90"/>
      <c r="BZ779" s="90"/>
    </row>
    <row r="780" ht="15.75" customHeight="1"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T780" s="90"/>
      <c r="AU780" s="90"/>
      <c r="AV780" s="90"/>
      <c r="AW780" s="90"/>
      <c r="AX780" s="90"/>
      <c r="AY780" s="90"/>
      <c r="BC780" s="90"/>
      <c r="BD780" s="90"/>
      <c r="BE780" s="90"/>
      <c r="BF780" s="90"/>
      <c r="BG780" s="90"/>
      <c r="BH780" s="90"/>
      <c r="BL780" s="90"/>
      <c r="BM780" s="90"/>
      <c r="BN780" s="90"/>
      <c r="BO780" s="90"/>
      <c r="BP780" s="90"/>
      <c r="BQ780" s="90"/>
      <c r="BU780" s="90"/>
      <c r="BV780" s="90"/>
      <c r="BW780" s="90"/>
      <c r="BX780" s="90"/>
      <c r="BY780" s="90"/>
      <c r="BZ780" s="90"/>
    </row>
    <row r="781" ht="15.75" customHeight="1"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T781" s="90"/>
      <c r="AU781" s="90"/>
      <c r="AV781" s="90"/>
      <c r="AW781" s="90"/>
      <c r="AX781" s="90"/>
      <c r="AY781" s="90"/>
      <c r="BC781" s="90"/>
      <c r="BD781" s="90"/>
      <c r="BE781" s="90"/>
      <c r="BF781" s="90"/>
      <c r="BG781" s="90"/>
      <c r="BH781" s="90"/>
      <c r="BL781" s="90"/>
      <c r="BM781" s="90"/>
      <c r="BN781" s="90"/>
      <c r="BO781" s="90"/>
      <c r="BP781" s="90"/>
      <c r="BQ781" s="90"/>
      <c r="BU781" s="90"/>
      <c r="BV781" s="90"/>
      <c r="BW781" s="90"/>
      <c r="BX781" s="90"/>
      <c r="BY781" s="90"/>
      <c r="BZ781" s="90"/>
    </row>
    <row r="782" ht="15.75" customHeight="1"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T782" s="90"/>
      <c r="AU782" s="90"/>
      <c r="AV782" s="90"/>
      <c r="AW782" s="90"/>
      <c r="AX782" s="90"/>
      <c r="AY782" s="90"/>
      <c r="BC782" s="90"/>
      <c r="BD782" s="90"/>
      <c r="BE782" s="90"/>
      <c r="BF782" s="90"/>
      <c r="BG782" s="90"/>
      <c r="BH782" s="90"/>
      <c r="BL782" s="90"/>
      <c r="BM782" s="90"/>
      <c r="BN782" s="90"/>
      <c r="BO782" s="90"/>
      <c r="BP782" s="90"/>
      <c r="BQ782" s="90"/>
      <c r="BU782" s="90"/>
      <c r="BV782" s="90"/>
      <c r="BW782" s="90"/>
      <c r="BX782" s="90"/>
      <c r="BY782" s="90"/>
      <c r="BZ782" s="90"/>
    </row>
    <row r="783" ht="15.75" customHeight="1"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T783" s="90"/>
      <c r="AU783" s="90"/>
      <c r="AV783" s="90"/>
      <c r="AW783" s="90"/>
      <c r="AX783" s="90"/>
      <c r="AY783" s="90"/>
      <c r="BC783" s="90"/>
      <c r="BD783" s="90"/>
      <c r="BE783" s="90"/>
      <c r="BF783" s="90"/>
      <c r="BG783" s="90"/>
      <c r="BH783" s="90"/>
      <c r="BL783" s="90"/>
      <c r="BM783" s="90"/>
      <c r="BN783" s="90"/>
      <c r="BO783" s="90"/>
      <c r="BP783" s="90"/>
      <c r="BQ783" s="90"/>
      <c r="BU783" s="90"/>
      <c r="BV783" s="90"/>
      <c r="BW783" s="90"/>
      <c r="BX783" s="90"/>
      <c r="BY783" s="90"/>
      <c r="BZ783" s="90"/>
    </row>
    <row r="784" ht="15.75" customHeight="1"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T784" s="90"/>
      <c r="AU784" s="90"/>
      <c r="AV784" s="90"/>
      <c r="AW784" s="90"/>
      <c r="AX784" s="90"/>
      <c r="AY784" s="90"/>
      <c r="BC784" s="90"/>
      <c r="BD784" s="90"/>
      <c r="BE784" s="90"/>
      <c r="BF784" s="90"/>
      <c r="BG784" s="90"/>
      <c r="BH784" s="90"/>
      <c r="BL784" s="90"/>
      <c r="BM784" s="90"/>
      <c r="BN784" s="90"/>
      <c r="BO784" s="90"/>
      <c r="BP784" s="90"/>
      <c r="BQ784" s="90"/>
      <c r="BU784" s="90"/>
      <c r="BV784" s="90"/>
      <c r="BW784" s="90"/>
      <c r="BX784" s="90"/>
      <c r="BY784" s="90"/>
      <c r="BZ784" s="90"/>
    </row>
    <row r="785" ht="15.75" customHeight="1"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T785" s="90"/>
      <c r="AU785" s="90"/>
      <c r="AV785" s="90"/>
      <c r="AW785" s="90"/>
      <c r="AX785" s="90"/>
      <c r="AY785" s="90"/>
      <c r="BC785" s="90"/>
      <c r="BD785" s="90"/>
      <c r="BE785" s="90"/>
      <c r="BF785" s="90"/>
      <c r="BG785" s="90"/>
      <c r="BH785" s="90"/>
      <c r="BL785" s="90"/>
      <c r="BM785" s="90"/>
      <c r="BN785" s="90"/>
      <c r="BO785" s="90"/>
      <c r="BP785" s="90"/>
      <c r="BQ785" s="90"/>
      <c r="BU785" s="90"/>
      <c r="BV785" s="90"/>
      <c r="BW785" s="90"/>
      <c r="BX785" s="90"/>
      <c r="BY785" s="90"/>
      <c r="BZ785" s="90"/>
    </row>
    <row r="786" ht="15.75" customHeight="1"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T786" s="90"/>
      <c r="AU786" s="90"/>
      <c r="AV786" s="90"/>
      <c r="AW786" s="90"/>
      <c r="AX786" s="90"/>
      <c r="AY786" s="90"/>
      <c r="BC786" s="90"/>
      <c r="BD786" s="90"/>
      <c r="BE786" s="90"/>
      <c r="BF786" s="90"/>
      <c r="BG786" s="90"/>
      <c r="BH786" s="90"/>
      <c r="BL786" s="90"/>
      <c r="BM786" s="90"/>
      <c r="BN786" s="90"/>
      <c r="BO786" s="90"/>
      <c r="BP786" s="90"/>
      <c r="BQ786" s="90"/>
      <c r="BU786" s="90"/>
      <c r="BV786" s="90"/>
      <c r="BW786" s="90"/>
      <c r="BX786" s="90"/>
      <c r="BY786" s="90"/>
      <c r="BZ786" s="90"/>
    </row>
    <row r="787" ht="15.75" customHeight="1"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T787" s="90"/>
      <c r="AU787" s="90"/>
      <c r="AV787" s="90"/>
      <c r="AW787" s="90"/>
      <c r="AX787" s="90"/>
      <c r="AY787" s="90"/>
      <c r="BC787" s="90"/>
      <c r="BD787" s="90"/>
      <c r="BE787" s="90"/>
      <c r="BF787" s="90"/>
      <c r="BG787" s="90"/>
      <c r="BH787" s="90"/>
      <c r="BL787" s="90"/>
      <c r="BM787" s="90"/>
      <c r="BN787" s="90"/>
      <c r="BO787" s="90"/>
      <c r="BP787" s="90"/>
      <c r="BQ787" s="90"/>
      <c r="BU787" s="90"/>
      <c r="BV787" s="90"/>
      <c r="BW787" s="90"/>
      <c r="BX787" s="90"/>
      <c r="BY787" s="90"/>
      <c r="BZ787" s="90"/>
    </row>
    <row r="788" ht="15.75" customHeight="1"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T788" s="90"/>
      <c r="AU788" s="90"/>
      <c r="AV788" s="90"/>
      <c r="AW788" s="90"/>
      <c r="AX788" s="90"/>
      <c r="AY788" s="90"/>
      <c r="BC788" s="90"/>
      <c r="BD788" s="90"/>
      <c r="BE788" s="90"/>
      <c r="BF788" s="90"/>
      <c r="BG788" s="90"/>
      <c r="BH788" s="90"/>
      <c r="BL788" s="90"/>
      <c r="BM788" s="90"/>
      <c r="BN788" s="90"/>
      <c r="BO788" s="90"/>
      <c r="BP788" s="90"/>
      <c r="BQ788" s="90"/>
      <c r="BU788" s="90"/>
      <c r="BV788" s="90"/>
      <c r="BW788" s="90"/>
      <c r="BX788" s="90"/>
      <c r="BY788" s="90"/>
      <c r="BZ788" s="90"/>
    </row>
    <row r="789" ht="15.75" customHeight="1"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T789" s="90"/>
      <c r="AU789" s="90"/>
      <c r="AV789" s="90"/>
      <c r="AW789" s="90"/>
      <c r="AX789" s="90"/>
      <c r="AY789" s="90"/>
      <c r="BC789" s="90"/>
      <c r="BD789" s="90"/>
      <c r="BE789" s="90"/>
      <c r="BF789" s="90"/>
      <c r="BG789" s="90"/>
      <c r="BH789" s="90"/>
      <c r="BL789" s="90"/>
      <c r="BM789" s="90"/>
      <c r="BN789" s="90"/>
      <c r="BO789" s="90"/>
      <c r="BP789" s="90"/>
      <c r="BQ789" s="90"/>
      <c r="BU789" s="90"/>
      <c r="BV789" s="90"/>
      <c r="BW789" s="90"/>
      <c r="BX789" s="90"/>
      <c r="BY789" s="90"/>
      <c r="BZ789" s="90"/>
    </row>
    <row r="790" ht="15.75" customHeight="1"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T790" s="90"/>
      <c r="AU790" s="90"/>
      <c r="AV790" s="90"/>
      <c r="AW790" s="90"/>
      <c r="AX790" s="90"/>
      <c r="AY790" s="90"/>
      <c r="BC790" s="90"/>
      <c r="BD790" s="90"/>
      <c r="BE790" s="90"/>
      <c r="BF790" s="90"/>
      <c r="BG790" s="90"/>
      <c r="BH790" s="90"/>
      <c r="BL790" s="90"/>
      <c r="BM790" s="90"/>
      <c r="BN790" s="90"/>
      <c r="BO790" s="90"/>
      <c r="BP790" s="90"/>
      <c r="BQ790" s="90"/>
      <c r="BU790" s="90"/>
      <c r="BV790" s="90"/>
      <c r="BW790" s="90"/>
      <c r="BX790" s="90"/>
      <c r="BY790" s="90"/>
      <c r="BZ790" s="90"/>
    </row>
    <row r="791" ht="15.75" customHeight="1"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T791" s="90"/>
      <c r="AU791" s="90"/>
      <c r="AV791" s="90"/>
      <c r="AW791" s="90"/>
      <c r="AX791" s="90"/>
      <c r="AY791" s="90"/>
      <c r="BC791" s="90"/>
      <c r="BD791" s="90"/>
      <c r="BE791" s="90"/>
      <c r="BF791" s="90"/>
      <c r="BG791" s="90"/>
      <c r="BH791" s="90"/>
      <c r="BL791" s="90"/>
      <c r="BM791" s="90"/>
      <c r="BN791" s="90"/>
      <c r="BO791" s="90"/>
      <c r="BP791" s="90"/>
      <c r="BQ791" s="90"/>
      <c r="BU791" s="90"/>
      <c r="BV791" s="90"/>
      <c r="BW791" s="90"/>
      <c r="BX791" s="90"/>
      <c r="BY791" s="90"/>
      <c r="BZ791" s="90"/>
    </row>
    <row r="792" ht="15.75" customHeight="1"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T792" s="90"/>
      <c r="AU792" s="90"/>
      <c r="AV792" s="90"/>
      <c r="AW792" s="90"/>
      <c r="AX792" s="90"/>
      <c r="AY792" s="90"/>
      <c r="BC792" s="90"/>
      <c r="BD792" s="90"/>
      <c r="BE792" s="90"/>
      <c r="BF792" s="90"/>
      <c r="BG792" s="90"/>
      <c r="BH792" s="90"/>
      <c r="BL792" s="90"/>
      <c r="BM792" s="90"/>
      <c r="BN792" s="90"/>
      <c r="BO792" s="90"/>
      <c r="BP792" s="90"/>
      <c r="BQ792" s="90"/>
      <c r="BU792" s="90"/>
      <c r="BV792" s="90"/>
      <c r="BW792" s="90"/>
      <c r="BX792" s="90"/>
      <c r="BY792" s="90"/>
      <c r="BZ792" s="90"/>
    </row>
    <row r="793" ht="15.75" customHeight="1"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T793" s="90"/>
      <c r="AU793" s="90"/>
      <c r="AV793" s="90"/>
      <c r="AW793" s="90"/>
      <c r="AX793" s="90"/>
      <c r="AY793" s="90"/>
      <c r="BC793" s="90"/>
      <c r="BD793" s="90"/>
      <c r="BE793" s="90"/>
      <c r="BF793" s="90"/>
      <c r="BG793" s="90"/>
      <c r="BH793" s="90"/>
      <c r="BL793" s="90"/>
      <c r="BM793" s="90"/>
      <c r="BN793" s="90"/>
      <c r="BO793" s="90"/>
      <c r="BP793" s="90"/>
      <c r="BQ793" s="90"/>
      <c r="BU793" s="90"/>
      <c r="BV793" s="90"/>
      <c r="BW793" s="90"/>
      <c r="BX793" s="90"/>
      <c r="BY793" s="90"/>
      <c r="BZ793" s="90"/>
    </row>
    <row r="794" ht="15.75" customHeight="1"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T794" s="90"/>
      <c r="AU794" s="90"/>
      <c r="AV794" s="90"/>
      <c r="AW794" s="90"/>
      <c r="AX794" s="90"/>
      <c r="AY794" s="90"/>
      <c r="BC794" s="90"/>
      <c r="BD794" s="90"/>
      <c r="BE794" s="90"/>
      <c r="BF794" s="90"/>
      <c r="BG794" s="90"/>
      <c r="BH794" s="90"/>
      <c r="BL794" s="90"/>
      <c r="BM794" s="90"/>
      <c r="BN794" s="90"/>
      <c r="BO794" s="90"/>
      <c r="BP794" s="90"/>
      <c r="BQ794" s="90"/>
      <c r="BU794" s="90"/>
      <c r="BV794" s="90"/>
      <c r="BW794" s="90"/>
      <c r="BX794" s="90"/>
      <c r="BY794" s="90"/>
      <c r="BZ794" s="90"/>
    </row>
    <row r="795" ht="15.75" customHeight="1"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T795" s="90"/>
      <c r="AU795" s="90"/>
      <c r="AV795" s="90"/>
      <c r="AW795" s="90"/>
      <c r="AX795" s="90"/>
      <c r="AY795" s="90"/>
      <c r="BC795" s="90"/>
      <c r="BD795" s="90"/>
      <c r="BE795" s="90"/>
      <c r="BF795" s="90"/>
      <c r="BG795" s="90"/>
      <c r="BH795" s="90"/>
      <c r="BL795" s="90"/>
      <c r="BM795" s="90"/>
      <c r="BN795" s="90"/>
      <c r="BO795" s="90"/>
      <c r="BP795" s="90"/>
      <c r="BQ795" s="90"/>
      <c r="BU795" s="90"/>
      <c r="BV795" s="90"/>
      <c r="BW795" s="90"/>
      <c r="BX795" s="90"/>
      <c r="BY795" s="90"/>
      <c r="BZ795" s="90"/>
    </row>
    <row r="796" ht="15.75" customHeight="1"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T796" s="90"/>
      <c r="AU796" s="90"/>
      <c r="AV796" s="90"/>
      <c r="AW796" s="90"/>
      <c r="AX796" s="90"/>
      <c r="AY796" s="90"/>
      <c r="BC796" s="90"/>
      <c r="BD796" s="90"/>
      <c r="BE796" s="90"/>
      <c r="BF796" s="90"/>
      <c r="BG796" s="90"/>
      <c r="BH796" s="90"/>
      <c r="BL796" s="90"/>
      <c r="BM796" s="90"/>
      <c r="BN796" s="90"/>
      <c r="BO796" s="90"/>
      <c r="BP796" s="90"/>
      <c r="BQ796" s="90"/>
      <c r="BU796" s="90"/>
      <c r="BV796" s="90"/>
      <c r="BW796" s="90"/>
      <c r="BX796" s="90"/>
      <c r="BY796" s="90"/>
      <c r="BZ796" s="90"/>
    </row>
    <row r="797" ht="15.75" customHeight="1"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T797" s="90"/>
      <c r="AU797" s="90"/>
      <c r="AV797" s="90"/>
      <c r="AW797" s="90"/>
      <c r="AX797" s="90"/>
      <c r="AY797" s="90"/>
      <c r="BC797" s="90"/>
      <c r="BD797" s="90"/>
      <c r="BE797" s="90"/>
      <c r="BF797" s="90"/>
      <c r="BG797" s="90"/>
      <c r="BH797" s="90"/>
      <c r="BL797" s="90"/>
      <c r="BM797" s="90"/>
      <c r="BN797" s="90"/>
      <c r="BO797" s="90"/>
      <c r="BP797" s="90"/>
      <c r="BQ797" s="90"/>
      <c r="BU797" s="90"/>
      <c r="BV797" s="90"/>
      <c r="BW797" s="90"/>
      <c r="BX797" s="90"/>
      <c r="BY797" s="90"/>
      <c r="BZ797" s="90"/>
    </row>
    <row r="798" ht="15.75" customHeight="1"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T798" s="90"/>
      <c r="AU798" s="90"/>
      <c r="AV798" s="90"/>
      <c r="AW798" s="90"/>
      <c r="AX798" s="90"/>
      <c r="AY798" s="90"/>
      <c r="BC798" s="90"/>
      <c r="BD798" s="90"/>
      <c r="BE798" s="90"/>
      <c r="BF798" s="90"/>
      <c r="BG798" s="90"/>
      <c r="BH798" s="90"/>
      <c r="BL798" s="90"/>
      <c r="BM798" s="90"/>
      <c r="BN798" s="90"/>
      <c r="BO798" s="90"/>
      <c r="BP798" s="90"/>
      <c r="BQ798" s="90"/>
      <c r="BU798" s="90"/>
      <c r="BV798" s="90"/>
      <c r="BW798" s="90"/>
      <c r="BX798" s="90"/>
      <c r="BY798" s="90"/>
      <c r="BZ798" s="90"/>
    </row>
    <row r="799" ht="15.75" customHeight="1"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T799" s="90"/>
      <c r="AU799" s="90"/>
      <c r="AV799" s="90"/>
      <c r="AW799" s="90"/>
      <c r="AX799" s="90"/>
      <c r="AY799" s="90"/>
      <c r="BC799" s="90"/>
      <c r="BD799" s="90"/>
      <c r="BE799" s="90"/>
      <c r="BF799" s="90"/>
      <c r="BG799" s="90"/>
      <c r="BH799" s="90"/>
      <c r="BL799" s="90"/>
      <c r="BM799" s="90"/>
      <c r="BN799" s="90"/>
      <c r="BO799" s="90"/>
      <c r="BP799" s="90"/>
      <c r="BQ799" s="90"/>
      <c r="BU799" s="90"/>
      <c r="BV799" s="90"/>
      <c r="BW799" s="90"/>
      <c r="BX799" s="90"/>
      <c r="BY799" s="90"/>
      <c r="BZ799" s="90"/>
    </row>
    <row r="800" ht="15.75" customHeight="1"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T800" s="90"/>
      <c r="AU800" s="90"/>
      <c r="AV800" s="90"/>
      <c r="AW800" s="90"/>
      <c r="AX800" s="90"/>
      <c r="AY800" s="90"/>
      <c r="BC800" s="90"/>
      <c r="BD800" s="90"/>
      <c r="BE800" s="90"/>
      <c r="BF800" s="90"/>
      <c r="BG800" s="90"/>
      <c r="BH800" s="90"/>
      <c r="BL800" s="90"/>
      <c r="BM800" s="90"/>
      <c r="BN800" s="90"/>
      <c r="BO800" s="90"/>
      <c r="BP800" s="90"/>
      <c r="BQ800" s="90"/>
      <c r="BU800" s="90"/>
      <c r="BV800" s="90"/>
      <c r="BW800" s="90"/>
      <c r="BX800" s="90"/>
      <c r="BY800" s="90"/>
      <c r="BZ800" s="90"/>
    </row>
    <row r="801" ht="15.75" customHeight="1"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T801" s="90"/>
      <c r="AU801" s="90"/>
      <c r="AV801" s="90"/>
      <c r="AW801" s="90"/>
      <c r="AX801" s="90"/>
      <c r="AY801" s="90"/>
      <c r="BC801" s="90"/>
      <c r="BD801" s="90"/>
      <c r="BE801" s="90"/>
      <c r="BF801" s="90"/>
      <c r="BG801" s="90"/>
      <c r="BH801" s="90"/>
      <c r="BL801" s="90"/>
      <c r="BM801" s="90"/>
      <c r="BN801" s="90"/>
      <c r="BO801" s="90"/>
      <c r="BP801" s="90"/>
      <c r="BQ801" s="90"/>
      <c r="BU801" s="90"/>
      <c r="BV801" s="90"/>
      <c r="BW801" s="90"/>
      <c r="BX801" s="90"/>
      <c r="BY801" s="90"/>
      <c r="BZ801" s="90"/>
    </row>
    <row r="802" ht="15.75" customHeight="1"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T802" s="90"/>
      <c r="AU802" s="90"/>
      <c r="AV802" s="90"/>
      <c r="AW802" s="90"/>
      <c r="AX802" s="90"/>
      <c r="AY802" s="90"/>
      <c r="BC802" s="90"/>
      <c r="BD802" s="90"/>
      <c r="BE802" s="90"/>
      <c r="BF802" s="90"/>
      <c r="BG802" s="90"/>
      <c r="BH802" s="90"/>
      <c r="BL802" s="90"/>
      <c r="BM802" s="90"/>
      <c r="BN802" s="90"/>
      <c r="BO802" s="90"/>
      <c r="BP802" s="90"/>
      <c r="BQ802" s="90"/>
      <c r="BU802" s="90"/>
      <c r="BV802" s="90"/>
      <c r="BW802" s="90"/>
      <c r="BX802" s="90"/>
      <c r="BY802" s="90"/>
      <c r="BZ802" s="90"/>
    </row>
    <row r="803" ht="15.75" customHeight="1"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T803" s="90"/>
      <c r="AU803" s="90"/>
      <c r="AV803" s="90"/>
      <c r="AW803" s="90"/>
      <c r="AX803" s="90"/>
      <c r="AY803" s="90"/>
      <c r="BC803" s="90"/>
      <c r="BD803" s="90"/>
      <c r="BE803" s="90"/>
      <c r="BF803" s="90"/>
      <c r="BG803" s="90"/>
      <c r="BH803" s="90"/>
      <c r="BL803" s="90"/>
      <c r="BM803" s="90"/>
      <c r="BN803" s="90"/>
      <c r="BO803" s="90"/>
      <c r="BP803" s="90"/>
      <c r="BQ803" s="90"/>
      <c r="BU803" s="90"/>
      <c r="BV803" s="90"/>
      <c r="BW803" s="90"/>
      <c r="BX803" s="90"/>
      <c r="BY803" s="90"/>
      <c r="BZ803" s="90"/>
    </row>
    <row r="804" ht="15.75" customHeight="1"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T804" s="90"/>
      <c r="AU804" s="90"/>
      <c r="AV804" s="90"/>
      <c r="AW804" s="90"/>
      <c r="AX804" s="90"/>
      <c r="AY804" s="90"/>
      <c r="BC804" s="90"/>
      <c r="BD804" s="90"/>
      <c r="BE804" s="90"/>
      <c r="BF804" s="90"/>
      <c r="BG804" s="90"/>
      <c r="BH804" s="90"/>
      <c r="BL804" s="90"/>
      <c r="BM804" s="90"/>
      <c r="BN804" s="90"/>
      <c r="BO804" s="90"/>
      <c r="BP804" s="90"/>
      <c r="BQ804" s="90"/>
      <c r="BU804" s="90"/>
      <c r="BV804" s="90"/>
      <c r="BW804" s="90"/>
      <c r="BX804" s="90"/>
      <c r="BY804" s="90"/>
      <c r="BZ804" s="90"/>
    </row>
    <row r="805" ht="15.75" customHeight="1"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T805" s="90"/>
      <c r="AU805" s="90"/>
      <c r="AV805" s="90"/>
      <c r="AW805" s="90"/>
      <c r="AX805" s="90"/>
      <c r="AY805" s="90"/>
      <c r="BC805" s="90"/>
      <c r="BD805" s="90"/>
      <c r="BE805" s="90"/>
      <c r="BF805" s="90"/>
      <c r="BG805" s="90"/>
      <c r="BH805" s="90"/>
      <c r="BL805" s="90"/>
      <c r="BM805" s="90"/>
      <c r="BN805" s="90"/>
      <c r="BO805" s="90"/>
      <c r="BP805" s="90"/>
      <c r="BQ805" s="90"/>
      <c r="BU805" s="90"/>
      <c r="BV805" s="90"/>
      <c r="BW805" s="90"/>
      <c r="BX805" s="90"/>
      <c r="BY805" s="90"/>
      <c r="BZ805" s="90"/>
    </row>
    <row r="806" ht="15.75" customHeight="1"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T806" s="90"/>
      <c r="AU806" s="90"/>
      <c r="AV806" s="90"/>
      <c r="AW806" s="90"/>
      <c r="AX806" s="90"/>
      <c r="AY806" s="90"/>
      <c r="BC806" s="90"/>
      <c r="BD806" s="90"/>
      <c r="BE806" s="90"/>
      <c r="BF806" s="90"/>
      <c r="BG806" s="90"/>
      <c r="BH806" s="90"/>
      <c r="BL806" s="90"/>
      <c r="BM806" s="90"/>
      <c r="BN806" s="90"/>
      <c r="BO806" s="90"/>
      <c r="BP806" s="90"/>
      <c r="BQ806" s="90"/>
      <c r="BU806" s="90"/>
      <c r="BV806" s="90"/>
      <c r="BW806" s="90"/>
      <c r="BX806" s="90"/>
      <c r="BY806" s="90"/>
      <c r="BZ806" s="90"/>
    </row>
    <row r="807" ht="15.75" customHeight="1"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T807" s="90"/>
      <c r="AU807" s="90"/>
      <c r="AV807" s="90"/>
      <c r="AW807" s="90"/>
      <c r="AX807" s="90"/>
      <c r="AY807" s="90"/>
      <c r="BC807" s="90"/>
      <c r="BD807" s="90"/>
      <c r="BE807" s="90"/>
      <c r="BF807" s="90"/>
      <c r="BG807" s="90"/>
      <c r="BH807" s="90"/>
      <c r="BL807" s="90"/>
      <c r="BM807" s="90"/>
      <c r="BN807" s="90"/>
      <c r="BO807" s="90"/>
      <c r="BP807" s="90"/>
      <c r="BQ807" s="90"/>
      <c r="BU807" s="90"/>
      <c r="BV807" s="90"/>
      <c r="BW807" s="90"/>
      <c r="BX807" s="90"/>
      <c r="BY807" s="90"/>
      <c r="BZ807" s="90"/>
    </row>
    <row r="808" ht="15.75" customHeight="1"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T808" s="90"/>
      <c r="AU808" s="90"/>
      <c r="AV808" s="90"/>
      <c r="AW808" s="90"/>
      <c r="AX808" s="90"/>
      <c r="AY808" s="90"/>
      <c r="BC808" s="90"/>
      <c r="BD808" s="90"/>
      <c r="BE808" s="90"/>
      <c r="BF808" s="90"/>
      <c r="BG808" s="90"/>
      <c r="BH808" s="90"/>
      <c r="BL808" s="90"/>
      <c r="BM808" s="90"/>
      <c r="BN808" s="90"/>
      <c r="BO808" s="90"/>
      <c r="BP808" s="90"/>
      <c r="BQ808" s="90"/>
      <c r="BU808" s="90"/>
      <c r="BV808" s="90"/>
      <c r="BW808" s="90"/>
      <c r="BX808" s="90"/>
      <c r="BY808" s="90"/>
      <c r="BZ808" s="90"/>
    </row>
    <row r="809" ht="15.75" customHeight="1"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T809" s="90"/>
      <c r="AU809" s="90"/>
      <c r="AV809" s="90"/>
      <c r="AW809" s="90"/>
      <c r="AX809" s="90"/>
      <c r="AY809" s="90"/>
      <c r="BC809" s="90"/>
      <c r="BD809" s="90"/>
      <c r="BE809" s="90"/>
      <c r="BF809" s="90"/>
      <c r="BG809" s="90"/>
      <c r="BH809" s="90"/>
      <c r="BL809" s="90"/>
      <c r="BM809" s="90"/>
      <c r="BN809" s="90"/>
      <c r="BO809" s="90"/>
      <c r="BP809" s="90"/>
      <c r="BQ809" s="90"/>
      <c r="BU809" s="90"/>
      <c r="BV809" s="90"/>
      <c r="BW809" s="90"/>
      <c r="BX809" s="90"/>
      <c r="BY809" s="90"/>
      <c r="BZ809" s="90"/>
    </row>
    <row r="810" ht="15.75" customHeight="1"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T810" s="90"/>
      <c r="AU810" s="90"/>
      <c r="AV810" s="90"/>
      <c r="AW810" s="90"/>
      <c r="AX810" s="90"/>
      <c r="AY810" s="90"/>
      <c r="BC810" s="90"/>
      <c r="BD810" s="90"/>
      <c r="BE810" s="90"/>
      <c r="BF810" s="90"/>
      <c r="BG810" s="90"/>
      <c r="BH810" s="90"/>
      <c r="BL810" s="90"/>
      <c r="BM810" s="90"/>
      <c r="BN810" s="90"/>
      <c r="BO810" s="90"/>
      <c r="BP810" s="90"/>
      <c r="BQ810" s="90"/>
      <c r="BU810" s="90"/>
      <c r="BV810" s="90"/>
      <c r="BW810" s="90"/>
      <c r="BX810" s="90"/>
      <c r="BY810" s="90"/>
      <c r="BZ810" s="90"/>
    </row>
    <row r="811" ht="15.75" customHeight="1"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T811" s="90"/>
      <c r="AU811" s="90"/>
      <c r="AV811" s="90"/>
      <c r="AW811" s="90"/>
      <c r="AX811" s="90"/>
      <c r="AY811" s="90"/>
      <c r="BC811" s="90"/>
      <c r="BD811" s="90"/>
      <c r="BE811" s="90"/>
      <c r="BF811" s="90"/>
      <c r="BG811" s="90"/>
      <c r="BH811" s="90"/>
      <c r="BL811" s="90"/>
      <c r="BM811" s="90"/>
      <c r="BN811" s="90"/>
      <c r="BO811" s="90"/>
      <c r="BP811" s="90"/>
      <c r="BQ811" s="90"/>
      <c r="BU811" s="90"/>
      <c r="BV811" s="90"/>
      <c r="BW811" s="90"/>
      <c r="BX811" s="90"/>
      <c r="BY811" s="90"/>
      <c r="BZ811" s="90"/>
    </row>
    <row r="812" ht="15.75" customHeight="1"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T812" s="90"/>
      <c r="AU812" s="90"/>
      <c r="AV812" s="90"/>
      <c r="AW812" s="90"/>
      <c r="AX812" s="90"/>
      <c r="AY812" s="90"/>
      <c r="BC812" s="90"/>
      <c r="BD812" s="90"/>
      <c r="BE812" s="90"/>
      <c r="BF812" s="90"/>
      <c r="BG812" s="90"/>
      <c r="BH812" s="90"/>
      <c r="BL812" s="90"/>
      <c r="BM812" s="90"/>
      <c r="BN812" s="90"/>
      <c r="BO812" s="90"/>
      <c r="BP812" s="90"/>
      <c r="BQ812" s="90"/>
      <c r="BU812" s="90"/>
      <c r="BV812" s="90"/>
      <c r="BW812" s="90"/>
      <c r="BX812" s="90"/>
      <c r="BY812" s="90"/>
      <c r="BZ812" s="90"/>
    </row>
    <row r="813" ht="15.75" customHeight="1"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T813" s="90"/>
      <c r="AU813" s="90"/>
      <c r="AV813" s="90"/>
      <c r="AW813" s="90"/>
      <c r="AX813" s="90"/>
      <c r="AY813" s="90"/>
      <c r="BC813" s="90"/>
      <c r="BD813" s="90"/>
      <c r="BE813" s="90"/>
      <c r="BF813" s="90"/>
      <c r="BG813" s="90"/>
      <c r="BH813" s="90"/>
      <c r="BL813" s="90"/>
      <c r="BM813" s="90"/>
      <c r="BN813" s="90"/>
      <c r="BO813" s="90"/>
      <c r="BP813" s="90"/>
      <c r="BQ813" s="90"/>
      <c r="BU813" s="90"/>
      <c r="BV813" s="90"/>
      <c r="BW813" s="90"/>
      <c r="BX813" s="90"/>
      <c r="BY813" s="90"/>
      <c r="BZ813" s="90"/>
    </row>
    <row r="814" ht="15.75" customHeight="1"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T814" s="90"/>
      <c r="AU814" s="90"/>
      <c r="AV814" s="90"/>
      <c r="AW814" s="90"/>
      <c r="AX814" s="90"/>
      <c r="AY814" s="90"/>
      <c r="BC814" s="90"/>
      <c r="BD814" s="90"/>
      <c r="BE814" s="90"/>
      <c r="BF814" s="90"/>
      <c r="BG814" s="90"/>
      <c r="BH814" s="90"/>
      <c r="BL814" s="90"/>
      <c r="BM814" s="90"/>
      <c r="BN814" s="90"/>
      <c r="BO814" s="90"/>
      <c r="BP814" s="90"/>
      <c r="BQ814" s="90"/>
      <c r="BU814" s="90"/>
      <c r="BV814" s="90"/>
      <c r="BW814" s="90"/>
      <c r="BX814" s="90"/>
      <c r="BY814" s="90"/>
      <c r="BZ814" s="90"/>
    </row>
    <row r="815" ht="15.75" customHeight="1"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T815" s="90"/>
      <c r="AU815" s="90"/>
      <c r="AV815" s="90"/>
      <c r="AW815" s="90"/>
      <c r="AX815" s="90"/>
      <c r="AY815" s="90"/>
      <c r="BC815" s="90"/>
      <c r="BD815" s="90"/>
      <c r="BE815" s="90"/>
      <c r="BF815" s="90"/>
      <c r="BG815" s="90"/>
      <c r="BH815" s="90"/>
      <c r="BL815" s="90"/>
      <c r="BM815" s="90"/>
      <c r="BN815" s="90"/>
      <c r="BO815" s="90"/>
      <c r="BP815" s="90"/>
      <c r="BQ815" s="90"/>
      <c r="BU815" s="90"/>
      <c r="BV815" s="90"/>
      <c r="BW815" s="90"/>
      <c r="BX815" s="90"/>
      <c r="BY815" s="90"/>
      <c r="BZ815" s="90"/>
    </row>
    <row r="816" ht="15.75" customHeight="1"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T816" s="90"/>
      <c r="AU816" s="90"/>
      <c r="AV816" s="90"/>
      <c r="AW816" s="90"/>
      <c r="AX816" s="90"/>
      <c r="AY816" s="90"/>
      <c r="BC816" s="90"/>
      <c r="BD816" s="90"/>
      <c r="BE816" s="90"/>
      <c r="BF816" s="90"/>
      <c r="BG816" s="90"/>
      <c r="BH816" s="90"/>
      <c r="BL816" s="90"/>
      <c r="BM816" s="90"/>
      <c r="BN816" s="90"/>
      <c r="BO816" s="90"/>
      <c r="BP816" s="90"/>
      <c r="BQ816" s="90"/>
      <c r="BU816" s="90"/>
      <c r="BV816" s="90"/>
      <c r="BW816" s="90"/>
      <c r="BX816" s="90"/>
      <c r="BY816" s="90"/>
      <c r="BZ816" s="90"/>
    </row>
    <row r="817" ht="15.75" customHeight="1"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T817" s="90"/>
      <c r="AU817" s="90"/>
      <c r="AV817" s="90"/>
      <c r="AW817" s="90"/>
      <c r="AX817" s="90"/>
      <c r="AY817" s="90"/>
      <c r="BC817" s="90"/>
      <c r="BD817" s="90"/>
      <c r="BE817" s="90"/>
      <c r="BF817" s="90"/>
      <c r="BG817" s="90"/>
      <c r="BH817" s="90"/>
      <c r="BL817" s="90"/>
      <c r="BM817" s="90"/>
      <c r="BN817" s="90"/>
      <c r="BO817" s="90"/>
      <c r="BP817" s="90"/>
      <c r="BQ817" s="90"/>
      <c r="BU817" s="90"/>
      <c r="BV817" s="90"/>
      <c r="BW817" s="90"/>
      <c r="BX817" s="90"/>
      <c r="BY817" s="90"/>
      <c r="BZ817" s="90"/>
    </row>
    <row r="818" ht="15.75" customHeight="1"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T818" s="90"/>
      <c r="AU818" s="90"/>
      <c r="AV818" s="90"/>
      <c r="AW818" s="90"/>
      <c r="AX818" s="90"/>
      <c r="AY818" s="90"/>
      <c r="BC818" s="90"/>
      <c r="BD818" s="90"/>
      <c r="BE818" s="90"/>
      <c r="BF818" s="90"/>
      <c r="BG818" s="90"/>
      <c r="BH818" s="90"/>
      <c r="BL818" s="90"/>
      <c r="BM818" s="90"/>
      <c r="BN818" s="90"/>
      <c r="BO818" s="90"/>
      <c r="BP818" s="90"/>
      <c r="BQ818" s="90"/>
      <c r="BU818" s="90"/>
      <c r="BV818" s="90"/>
      <c r="BW818" s="90"/>
      <c r="BX818" s="90"/>
      <c r="BY818" s="90"/>
      <c r="BZ818" s="90"/>
    </row>
    <row r="819" ht="15.75" customHeight="1"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T819" s="90"/>
      <c r="AU819" s="90"/>
      <c r="AV819" s="90"/>
      <c r="AW819" s="90"/>
      <c r="AX819" s="90"/>
      <c r="AY819" s="90"/>
      <c r="BC819" s="90"/>
      <c r="BD819" s="90"/>
      <c r="BE819" s="90"/>
      <c r="BF819" s="90"/>
      <c r="BG819" s="90"/>
      <c r="BH819" s="90"/>
      <c r="BL819" s="90"/>
      <c r="BM819" s="90"/>
      <c r="BN819" s="90"/>
      <c r="BO819" s="90"/>
      <c r="BP819" s="90"/>
      <c r="BQ819" s="90"/>
      <c r="BU819" s="90"/>
      <c r="BV819" s="90"/>
      <c r="BW819" s="90"/>
      <c r="BX819" s="90"/>
      <c r="BY819" s="90"/>
      <c r="BZ819" s="90"/>
    </row>
    <row r="820" ht="15.75" customHeight="1"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T820" s="90"/>
      <c r="AU820" s="90"/>
      <c r="AV820" s="90"/>
      <c r="AW820" s="90"/>
      <c r="AX820" s="90"/>
      <c r="AY820" s="90"/>
      <c r="BC820" s="90"/>
      <c r="BD820" s="90"/>
      <c r="BE820" s="90"/>
      <c r="BF820" s="90"/>
      <c r="BG820" s="90"/>
      <c r="BH820" s="90"/>
      <c r="BL820" s="90"/>
      <c r="BM820" s="90"/>
      <c r="BN820" s="90"/>
      <c r="BO820" s="90"/>
      <c r="BP820" s="90"/>
      <c r="BQ820" s="90"/>
      <c r="BU820" s="90"/>
      <c r="BV820" s="90"/>
      <c r="BW820" s="90"/>
      <c r="BX820" s="90"/>
      <c r="BY820" s="90"/>
      <c r="BZ820" s="90"/>
    </row>
    <row r="821" ht="15.75" customHeight="1"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T821" s="90"/>
      <c r="AU821" s="90"/>
      <c r="AV821" s="90"/>
      <c r="AW821" s="90"/>
      <c r="AX821" s="90"/>
      <c r="AY821" s="90"/>
      <c r="BC821" s="90"/>
      <c r="BD821" s="90"/>
      <c r="BE821" s="90"/>
      <c r="BF821" s="90"/>
      <c r="BG821" s="90"/>
      <c r="BH821" s="90"/>
      <c r="BL821" s="90"/>
      <c r="BM821" s="90"/>
      <c r="BN821" s="90"/>
      <c r="BO821" s="90"/>
      <c r="BP821" s="90"/>
      <c r="BQ821" s="90"/>
      <c r="BU821" s="90"/>
      <c r="BV821" s="90"/>
      <c r="BW821" s="90"/>
      <c r="BX821" s="90"/>
      <c r="BY821" s="90"/>
      <c r="BZ821" s="90"/>
    </row>
    <row r="822" ht="15.75" customHeight="1"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T822" s="90"/>
      <c r="AU822" s="90"/>
      <c r="AV822" s="90"/>
      <c r="AW822" s="90"/>
      <c r="AX822" s="90"/>
      <c r="AY822" s="90"/>
      <c r="BC822" s="90"/>
      <c r="BD822" s="90"/>
      <c r="BE822" s="90"/>
      <c r="BF822" s="90"/>
      <c r="BG822" s="90"/>
      <c r="BH822" s="90"/>
      <c r="BL822" s="90"/>
      <c r="BM822" s="90"/>
      <c r="BN822" s="90"/>
      <c r="BO822" s="90"/>
      <c r="BP822" s="90"/>
      <c r="BQ822" s="90"/>
      <c r="BU822" s="90"/>
      <c r="BV822" s="90"/>
      <c r="BW822" s="90"/>
      <c r="BX822" s="90"/>
      <c r="BY822" s="90"/>
      <c r="BZ822" s="90"/>
    </row>
    <row r="823" ht="15.75" customHeight="1"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T823" s="90"/>
      <c r="AU823" s="90"/>
      <c r="AV823" s="90"/>
      <c r="AW823" s="90"/>
      <c r="AX823" s="90"/>
      <c r="AY823" s="90"/>
      <c r="BC823" s="90"/>
      <c r="BD823" s="90"/>
      <c r="BE823" s="90"/>
      <c r="BF823" s="90"/>
      <c r="BG823" s="90"/>
      <c r="BH823" s="90"/>
      <c r="BL823" s="90"/>
      <c r="BM823" s="90"/>
      <c r="BN823" s="90"/>
      <c r="BO823" s="90"/>
      <c r="BP823" s="90"/>
      <c r="BQ823" s="90"/>
      <c r="BU823" s="90"/>
      <c r="BV823" s="90"/>
      <c r="BW823" s="90"/>
      <c r="BX823" s="90"/>
      <c r="BY823" s="90"/>
      <c r="BZ823" s="90"/>
    </row>
    <row r="824" ht="15.75" customHeight="1"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T824" s="90"/>
      <c r="AU824" s="90"/>
      <c r="AV824" s="90"/>
      <c r="AW824" s="90"/>
      <c r="AX824" s="90"/>
      <c r="AY824" s="90"/>
      <c r="BC824" s="90"/>
      <c r="BD824" s="90"/>
      <c r="BE824" s="90"/>
      <c r="BF824" s="90"/>
      <c r="BG824" s="90"/>
      <c r="BH824" s="90"/>
      <c r="BL824" s="90"/>
      <c r="BM824" s="90"/>
      <c r="BN824" s="90"/>
      <c r="BO824" s="90"/>
      <c r="BP824" s="90"/>
      <c r="BQ824" s="90"/>
      <c r="BU824" s="90"/>
      <c r="BV824" s="90"/>
      <c r="BW824" s="90"/>
      <c r="BX824" s="90"/>
      <c r="BY824" s="90"/>
      <c r="BZ824" s="90"/>
    </row>
    <row r="825" ht="15.75" customHeight="1"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T825" s="90"/>
      <c r="AU825" s="90"/>
      <c r="AV825" s="90"/>
      <c r="AW825" s="90"/>
      <c r="AX825" s="90"/>
      <c r="AY825" s="90"/>
      <c r="BC825" s="90"/>
      <c r="BD825" s="90"/>
      <c r="BE825" s="90"/>
      <c r="BF825" s="90"/>
      <c r="BG825" s="90"/>
      <c r="BH825" s="90"/>
      <c r="BL825" s="90"/>
      <c r="BM825" s="90"/>
      <c r="BN825" s="90"/>
      <c r="BO825" s="90"/>
      <c r="BP825" s="90"/>
      <c r="BQ825" s="90"/>
      <c r="BU825" s="90"/>
      <c r="BV825" s="90"/>
      <c r="BW825" s="90"/>
      <c r="BX825" s="90"/>
      <c r="BY825" s="90"/>
      <c r="BZ825" s="90"/>
    </row>
    <row r="826" ht="15.75" customHeight="1"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T826" s="90"/>
      <c r="AU826" s="90"/>
      <c r="AV826" s="90"/>
      <c r="AW826" s="90"/>
      <c r="AX826" s="90"/>
      <c r="AY826" s="90"/>
      <c r="BC826" s="90"/>
      <c r="BD826" s="90"/>
      <c r="BE826" s="90"/>
      <c r="BF826" s="90"/>
      <c r="BG826" s="90"/>
      <c r="BH826" s="90"/>
      <c r="BL826" s="90"/>
      <c r="BM826" s="90"/>
      <c r="BN826" s="90"/>
      <c r="BO826" s="90"/>
      <c r="BP826" s="90"/>
      <c r="BQ826" s="90"/>
      <c r="BU826" s="90"/>
      <c r="BV826" s="90"/>
      <c r="BW826" s="90"/>
      <c r="BX826" s="90"/>
      <c r="BY826" s="90"/>
      <c r="BZ826" s="90"/>
    </row>
    <row r="827" ht="15.75" customHeight="1"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T827" s="90"/>
      <c r="AU827" s="90"/>
      <c r="AV827" s="90"/>
      <c r="AW827" s="90"/>
      <c r="AX827" s="90"/>
      <c r="AY827" s="90"/>
      <c r="BC827" s="90"/>
      <c r="BD827" s="90"/>
      <c r="BE827" s="90"/>
      <c r="BF827" s="90"/>
      <c r="BG827" s="90"/>
      <c r="BH827" s="90"/>
      <c r="BL827" s="90"/>
      <c r="BM827" s="90"/>
      <c r="BN827" s="90"/>
      <c r="BO827" s="90"/>
      <c r="BP827" s="90"/>
      <c r="BQ827" s="90"/>
      <c r="BU827" s="90"/>
      <c r="BV827" s="90"/>
      <c r="BW827" s="90"/>
      <c r="BX827" s="90"/>
      <c r="BY827" s="90"/>
      <c r="BZ827" s="90"/>
    </row>
    <row r="828" ht="15.75" customHeight="1"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T828" s="90"/>
      <c r="AU828" s="90"/>
      <c r="AV828" s="90"/>
      <c r="AW828" s="90"/>
      <c r="AX828" s="90"/>
      <c r="AY828" s="90"/>
      <c r="BC828" s="90"/>
      <c r="BD828" s="90"/>
      <c r="BE828" s="90"/>
      <c r="BF828" s="90"/>
      <c r="BG828" s="90"/>
      <c r="BH828" s="90"/>
      <c r="BL828" s="90"/>
      <c r="BM828" s="90"/>
      <c r="BN828" s="90"/>
      <c r="BO828" s="90"/>
      <c r="BP828" s="90"/>
      <c r="BQ828" s="90"/>
      <c r="BU828" s="90"/>
      <c r="BV828" s="90"/>
      <c r="BW828" s="90"/>
      <c r="BX828" s="90"/>
      <c r="BY828" s="90"/>
      <c r="BZ828" s="90"/>
    </row>
    <row r="829" ht="15.75" customHeight="1"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T829" s="90"/>
      <c r="AU829" s="90"/>
      <c r="AV829" s="90"/>
      <c r="AW829" s="90"/>
      <c r="AX829" s="90"/>
      <c r="AY829" s="90"/>
      <c r="BC829" s="90"/>
      <c r="BD829" s="90"/>
      <c r="BE829" s="90"/>
      <c r="BF829" s="90"/>
      <c r="BG829" s="90"/>
      <c r="BH829" s="90"/>
      <c r="BL829" s="90"/>
      <c r="BM829" s="90"/>
      <c r="BN829" s="90"/>
      <c r="BO829" s="90"/>
      <c r="BP829" s="90"/>
      <c r="BQ829" s="90"/>
      <c r="BU829" s="90"/>
      <c r="BV829" s="90"/>
      <c r="BW829" s="90"/>
      <c r="BX829" s="90"/>
      <c r="BY829" s="90"/>
      <c r="BZ829" s="90"/>
    </row>
    <row r="830" ht="15.75" customHeight="1"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T830" s="90"/>
      <c r="AU830" s="90"/>
      <c r="AV830" s="90"/>
      <c r="AW830" s="90"/>
      <c r="AX830" s="90"/>
      <c r="AY830" s="90"/>
      <c r="BC830" s="90"/>
      <c r="BD830" s="90"/>
      <c r="BE830" s="90"/>
      <c r="BF830" s="90"/>
      <c r="BG830" s="90"/>
      <c r="BH830" s="90"/>
      <c r="BL830" s="90"/>
      <c r="BM830" s="90"/>
      <c r="BN830" s="90"/>
      <c r="BO830" s="90"/>
      <c r="BP830" s="90"/>
      <c r="BQ830" s="90"/>
      <c r="BU830" s="90"/>
      <c r="BV830" s="90"/>
      <c r="BW830" s="90"/>
      <c r="BX830" s="90"/>
      <c r="BY830" s="90"/>
      <c r="BZ830" s="90"/>
    </row>
    <row r="831" ht="15.75" customHeight="1"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T831" s="90"/>
      <c r="AU831" s="90"/>
      <c r="AV831" s="90"/>
      <c r="AW831" s="90"/>
      <c r="AX831" s="90"/>
      <c r="AY831" s="90"/>
      <c r="BC831" s="90"/>
      <c r="BD831" s="90"/>
      <c r="BE831" s="90"/>
      <c r="BF831" s="90"/>
      <c r="BG831" s="90"/>
      <c r="BH831" s="90"/>
      <c r="BL831" s="90"/>
      <c r="BM831" s="90"/>
      <c r="BN831" s="90"/>
      <c r="BO831" s="90"/>
      <c r="BP831" s="90"/>
      <c r="BQ831" s="90"/>
      <c r="BU831" s="90"/>
      <c r="BV831" s="90"/>
      <c r="BW831" s="90"/>
      <c r="BX831" s="90"/>
      <c r="BY831" s="90"/>
      <c r="BZ831" s="90"/>
    </row>
    <row r="832" ht="15.75" customHeight="1"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T832" s="90"/>
      <c r="AU832" s="90"/>
      <c r="AV832" s="90"/>
      <c r="AW832" s="90"/>
      <c r="AX832" s="90"/>
      <c r="AY832" s="90"/>
      <c r="BC832" s="90"/>
      <c r="BD832" s="90"/>
      <c r="BE832" s="90"/>
      <c r="BF832" s="90"/>
      <c r="BG832" s="90"/>
      <c r="BH832" s="90"/>
      <c r="BL832" s="90"/>
      <c r="BM832" s="90"/>
      <c r="BN832" s="90"/>
      <c r="BO832" s="90"/>
      <c r="BP832" s="90"/>
      <c r="BQ832" s="90"/>
      <c r="BU832" s="90"/>
      <c r="BV832" s="90"/>
      <c r="BW832" s="90"/>
      <c r="BX832" s="90"/>
      <c r="BY832" s="90"/>
      <c r="BZ832" s="90"/>
    </row>
    <row r="833" ht="15.75" customHeight="1"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T833" s="90"/>
      <c r="AU833" s="90"/>
      <c r="AV833" s="90"/>
      <c r="AW833" s="90"/>
      <c r="AX833" s="90"/>
      <c r="AY833" s="90"/>
      <c r="BC833" s="90"/>
      <c r="BD833" s="90"/>
      <c r="BE833" s="90"/>
      <c r="BF833" s="90"/>
      <c r="BG833" s="90"/>
      <c r="BH833" s="90"/>
      <c r="BL833" s="90"/>
      <c r="BM833" s="90"/>
      <c r="BN833" s="90"/>
      <c r="BO833" s="90"/>
      <c r="BP833" s="90"/>
      <c r="BQ833" s="90"/>
      <c r="BU833" s="90"/>
      <c r="BV833" s="90"/>
      <c r="BW833" s="90"/>
      <c r="BX833" s="90"/>
      <c r="BY833" s="90"/>
      <c r="BZ833" s="90"/>
    </row>
    <row r="834" ht="15.75" customHeight="1"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T834" s="90"/>
      <c r="AU834" s="90"/>
      <c r="AV834" s="90"/>
      <c r="AW834" s="90"/>
      <c r="AX834" s="90"/>
      <c r="AY834" s="90"/>
      <c r="BC834" s="90"/>
      <c r="BD834" s="90"/>
      <c r="BE834" s="90"/>
      <c r="BF834" s="90"/>
      <c r="BG834" s="90"/>
      <c r="BH834" s="90"/>
      <c r="BL834" s="90"/>
      <c r="BM834" s="90"/>
      <c r="BN834" s="90"/>
      <c r="BO834" s="90"/>
      <c r="BP834" s="90"/>
      <c r="BQ834" s="90"/>
      <c r="BU834" s="90"/>
      <c r="BV834" s="90"/>
      <c r="BW834" s="90"/>
      <c r="BX834" s="90"/>
      <c r="BY834" s="90"/>
      <c r="BZ834" s="90"/>
    </row>
    <row r="835" ht="15.75" customHeight="1"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T835" s="90"/>
      <c r="AU835" s="90"/>
      <c r="AV835" s="90"/>
      <c r="AW835" s="90"/>
      <c r="AX835" s="90"/>
      <c r="AY835" s="90"/>
      <c r="BC835" s="90"/>
      <c r="BD835" s="90"/>
      <c r="BE835" s="90"/>
      <c r="BF835" s="90"/>
      <c r="BG835" s="90"/>
      <c r="BH835" s="90"/>
      <c r="BL835" s="90"/>
      <c r="BM835" s="90"/>
      <c r="BN835" s="90"/>
      <c r="BO835" s="90"/>
      <c r="BP835" s="90"/>
      <c r="BQ835" s="90"/>
      <c r="BU835" s="90"/>
      <c r="BV835" s="90"/>
      <c r="BW835" s="90"/>
      <c r="BX835" s="90"/>
      <c r="BY835" s="90"/>
      <c r="BZ835" s="90"/>
    </row>
    <row r="836" ht="15.75" customHeight="1"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T836" s="90"/>
      <c r="AU836" s="90"/>
      <c r="AV836" s="90"/>
      <c r="AW836" s="90"/>
      <c r="AX836" s="90"/>
      <c r="AY836" s="90"/>
      <c r="BC836" s="90"/>
      <c r="BD836" s="90"/>
      <c r="BE836" s="90"/>
      <c r="BF836" s="90"/>
      <c r="BG836" s="90"/>
      <c r="BH836" s="90"/>
      <c r="BL836" s="90"/>
      <c r="BM836" s="90"/>
      <c r="BN836" s="90"/>
      <c r="BO836" s="90"/>
      <c r="BP836" s="90"/>
      <c r="BQ836" s="90"/>
      <c r="BU836" s="90"/>
      <c r="BV836" s="90"/>
      <c r="BW836" s="90"/>
      <c r="BX836" s="90"/>
      <c r="BY836" s="90"/>
      <c r="BZ836" s="90"/>
    </row>
    <row r="837" ht="15.75" customHeight="1"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T837" s="90"/>
      <c r="AU837" s="90"/>
      <c r="AV837" s="90"/>
      <c r="AW837" s="90"/>
      <c r="AX837" s="90"/>
      <c r="AY837" s="90"/>
      <c r="BC837" s="90"/>
      <c r="BD837" s="90"/>
      <c r="BE837" s="90"/>
      <c r="BF837" s="90"/>
      <c r="BG837" s="90"/>
      <c r="BH837" s="90"/>
      <c r="BL837" s="90"/>
      <c r="BM837" s="90"/>
      <c r="BN837" s="90"/>
      <c r="BO837" s="90"/>
      <c r="BP837" s="90"/>
      <c r="BQ837" s="90"/>
      <c r="BU837" s="90"/>
      <c r="BV837" s="90"/>
      <c r="BW837" s="90"/>
      <c r="BX837" s="90"/>
      <c r="BY837" s="90"/>
      <c r="BZ837" s="90"/>
    </row>
    <row r="838" ht="15.75" customHeight="1"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T838" s="90"/>
      <c r="AU838" s="90"/>
      <c r="AV838" s="90"/>
      <c r="AW838" s="90"/>
      <c r="AX838" s="90"/>
      <c r="AY838" s="90"/>
      <c r="BC838" s="90"/>
      <c r="BD838" s="90"/>
      <c r="BE838" s="90"/>
      <c r="BF838" s="90"/>
      <c r="BG838" s="90"/>
      <c r="BH838" s="90"/>
      <c r="BL838" s="90"/>
      <c r="BM838" s="90"/>
      <c r="BN838" s="90"/>
      <c r="BO838" s="90"/>
      <c r="BP838" s="90"/>
      <c r="BQ838" s="90"/>
      <c r="BU838" s="90"/>
      <c r="BV838" s="90"/>
      <c r="BW838" s="90"/>
      <c r="BX838" s="90"/>
      <c r="BY838" s="90"/>
      <c r="BZ838" s="90"/>
    </row>
    <row r="839" ht="15.75" customHeight="1"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T839" s="90"/>
      <c r="AU839" s="90"/>
      <c r="AV839" s="90"/>
      <c r="AW839" s="90"/>
      <c r="AX839" s="90"/>
      <c r="AY839" s="90"/>
      <c r="BC839" s="90"/>
      <c r="BD839" s="90"/>
      <c r="BE839" s="90"/>
      <c r="BF839" s="90"/>
      <c r="BG839" s="90"/>
      <c r="BH839" s="90"/>
      <c r="BL839" s="90"/>
      <c r="BM839" s="90"/>
      <c r="BN839" s="90"/>
      <c r="BO839" s="90"/>
      <c r="BP839" s="90"/>
      <c r="BQ839" s="90"/>
      <c r="BU839" s="90"/>
      <c r="BV839" s="90"/>
      <c r="BW839" s="90"/>
      <c r="BX839" s="90"/>
      <c r="BY839" s="90"/>
      <c r="BZ839" s="90"/>
    </row>
    <row r="840" ht="15.75" customHeight="1"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T840" s="90"/>
      <c r="AU840" s="90"/>
      <c r="AV840" s="90"/>
      <c r="AW840" s="90"/>
      <c r="AX840" s="90"/>
      <c r="AY840" s="90"/>
      <c r="BC840" s="90"/>
      <c r="BD840" s="90"/>
      <c r="BE840" s="90"/>
      <c r="BF840" s="90"/>
      <c r="BG840" s="90"/>
      <c r="BH840" s="90"/>
      <c r="BL840" s="90"/>
      <c r="BM840" s="90"/>
      <c r="BN840" s="90"/>
      <c r="BO840" s="90"/>
      <c r="BP840" s="90"/>
      <c r="BQ840" s="90"/>
      <c r="BU840" s="90"/>
      <c r="BV840" s="90"/>
      <c r="BW840" s="90"/>
      <c r="BX840" s="90"/>
      <c r="BY840" s="90"/>
      <c r="BZ840" s="90"/>
    </row>
    <row r="841" ht="15.75" customHeight="1"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T841" s="90"/>
      <c r="AU841" s="90"/>
      <c r="AV841" s="90"/>
      <c r="AW841" s="90"/>
      <c r="AX841" s="90"/>
      <c r="AY841" s="90"/>
      <c r="BC841" s="90"/>
      <c r="BD841" s="90"/>
      <c r="BE841" s="90"/>
      <c r="BF841" s="90"/>
      <c r="BG841" s="90"/>
      <c r="BH841" s="90"/>
      <c r="BL841" s="90"/>
      <c r="BM841" s="90"/>
      <c r="BN841" s="90"/>
      <c r="BO841" s="90"/>
      <c r="BP841" s="90"/>
      <c r="BQ841" s="90"/>
      <c r="BU841" s="90"/>
      <c r="BV841" s="90"/>
      <c r="BW841" s="90"/>
      <c r="BX841" s="90"/>
      <c r="BY841" s="90"/>
      <c r="BZ841" s="90"/>
    </row>
    <row r="842" ht="15.75" customHeight="1"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T842" s="90"/>
      <c r="AU842" s="90"/>
      <c r="AV842" s="90"/>
      <c r="AW842" s="90"/>
      <c r="AX842" s="90"/>
      <c r="AY842" s="90"/>
      <c r="BC842" s="90"/>
      <c r="BD842" s="90"/>
      <c r="BE842" s="90"/>
      <c r="BF842" s="90"/>
      <c r="BG842" s="90"/>
      <c r="BH842" s="90"/>
      <c r="BL842" s="90"/>
      <c r="BM842" s="90"/>
      <c r="BN842" s="90"/>
      <c r="BO842" s="90"/>
      <c r="BP842" s="90"/>
      <c r="BQ842" s="90"/>
      <c r="BU842" s="90"/>
      <c r="BV842" s="90"/>
      <c r="BW842" s="90"/>
      <c r="BX842" s="90"/>
      <c r="BY842" s="90"/>
      <c r="BZ842" s="90"/>
    </row>
    <row r="843" ht="15.75" customHeight="1"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T843" s="90"/>
      <c r="AU843" s="90"/>
      <c r="AV843" s="90"/>
      <c r="AW843" s="90"/>
      <c r="AX843" s="90"/>
      <c r="AY843" s="90"/>
      <c r="BC843" s="90"/>
      <c r="BD843" s="90"/>
      <c r="BE843" s="90"/>
      <c r="BF843" s="90"/>
      <c r="BG843" s="90"/>
      <c r="BH843" s="90"/>
      <c r="BL843" s="90"/>
      <c r="BM843" s="90"/>
      <c r="BN843" s="90"/>
      <c r="BO843" s="90"/>
      <c r="BP843" s="90"/>
      <c r="BQ843" s="90"/>
      <c r="BU843" s="90"/>
      <c r="BV843" s="90"/>
      <c r="BW843" s="90"/>
      <c r="BX843" s="90"/>
      <c r="BY843" s="90"/>
      <c r="BZ843" s="90"/>
    </row>
    <row r="844" ht="15.75" customHeight="1"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T844" s="90"/>
      <c r="AU844" s="90"/>
      <c r="AV844" s="90"/>
      <c r="AW844" s="90"/>
      <c r="AX844" s="90"/>
      <c r="AY844" s="90"/>
      <c r="BC844" s="90"/>
      <c r="BD844" s="90"/>
      <c r="BE844" s="90"/>
      <c r="BF844" s="90"/>
      <c r="BG844" s="90"/>
      <c r="BH844" s="90"/>
      <c r="BL844" s="90"/>
      <c r="BM844" s="90"/>
      <c r="BN844" s="90"/>
      <c r="BO844" s="90"/>
      <c r="BP844" s="90"/>
      <c r="BQ844" s="90"/>
      <c r="BU844" s="90"/>
      <c r="BV844" s="90"/>
      <c r="BW844" s="90"/>
      <c r="BX844" s="90"/>
      <c r="BY844" s="90"/>
      <c r="BZ844" s="90"/>
    </row>
    <row r="845" ht="15.75" customHeight="1"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T845" s="90"/>
      <c r="AU845" s="90"/>
      <c r="AV845" s="90"/>
      <c r="AW845" s="90"/>
      <c r="AX845" s="90"/>
      <c r="AY845" s="90"/>
      <c r="BC845" s="90"/>
      <c r="BD845" s="90"/>
      <c r="BE845" s="90"/>
      <c r="BF845" s="90"/>
      <c r="BG845" s="90"/>
      <c r="BH845" s="90"/>
      <c r="BL845" s="90"/>
      <c r="BM845" s="90"/>
      <c r="BN845" s="90"/>
      <c r="BO845" s="90"/>
      <c r="BP845" s="90"/>
      <c r="BQ845" s="90"/>
      <c r="BU845" s="90"/>
      <c r="BV845" s="90"/>
      <c r="BW845" s="90"/>
      <c r="BX845" s="90"/>
      <c r="BY845" s="90"/>
      <c r="BZ845" s="90"/>
    </row>
    <row r="846" ht="15.75" customHeight="1"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T846" s="90"/>
      <c r="AU846" s="90"/>
      <c r="AV846" s="90"/>
      <c r="AW846" s="90"/>
      <c r="AX846" s="90"/>
      <c r="AY846" s="90"/>
      <c r="BC846" s="90"/>
      <c r="BD846" s="90"/>
      <c r="BE846" s="90"/>
      <c r="BF846" s="90"/>
      <c r="BG846" s="90"/>
      <c r="BH846" s="90"/>
      <c r="BL846" s="90"/>
      <c r="BM846" s="90"/>
      <c r="BN846" s="90"/>
      <c r="BO846" s="90"/>
      <c r="BP846" s="90"/>
      <c r="BQ846" s="90"/>
      <c r="BU846" s="90"/>
      <c r="BV846" s="90"/>
      <c r="BW846" s="90"/>
      <c r="BX846" s="90"/>
      <c r="BY846" s="90"/>
      <c r="BZ846" s="90"/>
    </row>
    <row r="847" ht="15.75" customHeight="1"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T847" s="90"/>
      <c r="AU847" s="90"/>
      <c r="AV847" s="90"/>
      <c r="AW847" s="90"/>
      <c r="AX847" s="90"/>
      <c r="AY847" s="90"/>
      <c r="BC847" s="90"/>
      <c r="BD847" s="90"/>
      <c r="BE847" s="90"/>
      <c r="BF847" s="90"/>
      <c r="BG847" s="90"/>
      <c r="BH847" s="90"/>
      <c r="BL847" s="90"/>
      <c r="BM847" s="90"/>
      <c r="BN847" s="90"/>
      <c r="BO847" s="90"/>
      <c r="BP847" s="90"/>
      <c r="BQ847" s="90"/>
      <c r="BU847" s="90"/>
      <c r="BV847" s="90"/>
      <c r="BW847" s="90"/>
      <c r="BX847" s="90"/>
      <c r="BY847" s="90"/>
      <c r="BZ847" s="90"/>
    </row>
    <row r="848" ht="15.75" customHeight="1"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T848" s="90"/>
      <c r="AU848" s="90"/>
      <c r="AV848" s="90"/>
      <c r="AW848" s="90"/>
      <c r="AX848" s="90"/>
      <c r="AY848" s="90"/>
      <c r="BC848" s="90"/>
      <c r="BD848" s="90"/>
      <c r="BE848" s="90"/>
      <c r="BF848" s="90"/>
      <c r="BG848" s="90"/>
      <c r="BH848" s="90"/>
      <c r="BL848" s="90"/>
      <c r="BM848" s="90"/>
      <c r="BN848" s="90"/>
      <c r="BO848" s="90"/>
      <c r="BP848" s="90"/>
      <c r="BQ848" s="90"/>
      <c r="BU848" s="90"/>
      <c r="BV848" s="90"/>
      <c r="BW848" s="90"/>
      <c r="BX848" s="90"/>
      <c r="BY848" s="90"/>
      <c r="BZ848" s="90"/>
    </row>
    <row r="849" ht="15.75" customHeight="1"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T849" s="90"/>
      <c r="AU849" s="90"/>
      <c r="AV849" s="90"/>
      <c r="AW849" s="90"/>
      <c r="AX849" s="90"/>
      <c r="AY849" s="90"/>
      <c r="BC849" s="90"/>
      <c r="BD849" s="90"/>
      <c r="BE849" s="90"/>
      <c r="BF849" s="90"/>
      <c r="BG849" s="90"/>
      <c r="BH849" s="90"/>
      <c r="BL849" s="90"/>
      <c r="BM849" s="90"/>
      <c r="BN849" s="90"/>
      <c r="BO849" s="90"/>
      <c r="BP849" s="90"/>
      <c r="BQ849" s="90"/>
      <c r="BU849" s="90"/>
      <c r="BV849" s="90"/>
      <c r="BW849" s="90"/>
      <c r="BX849" s="90"/>
      <c r="BY849" s="90"/>
      <c r="BZ849" s="90"/>
    </row>
    <row r="850" ht="15.75" customHeight="1"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T850" s="90"/>
      <c r="AU850" s="90"/>
      <c r="AV850" s="90"/>
      <c r="AW850" s="90"/>
      <c r="AX850" s="90"/>
      <c r="AY850" s="90"/>
      <c r="BC850" s="90"/>
      <c r="BD850" s="90"/>
      <c r="BE850" s="90"/>
      <c r="BF850" s="90"/>
      <c r="BG850" s="90"/>
      <c r="BH850" s="90"/>
      <c r="BL850" s="90"/>
      <c r="BM850" s="90"/>
      <c r="BN850" s="90"/>
      <c r="BO850" s="90"/>
      <c r="BP850" s="90"/>
      <c r="BQ850" s="90"/>
      <c r="BU850" s="90"/>
      <c r="BV850" s="90"/>
      <c r="BW850" s="90"/>
      <c r="BX850" s="90"/>
      <c r="BY850" s="90"/>
      <c r="BZ850" s="90"/>
    </row>
    <row r="851" ht="15.75" customHeight="1"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T851" s="90"/>
      <c r="AU851" s="90"/>
      <c r="AV851" s="90"/>
      <c r="AW851" s="90"/>
      <c r="AX851" s="90"/>
      <c r="AY851" s="90"/>
      <c r="BC851" s="90"/>
      <c r="BD851" s="90"/>
      <c r="BE851" s="90"/>
      <c r="BF851" s="90"/>
      <c r="BG851" s="90"/>
      <c r="BH851" s="90"/>
      <c r="BL851" s="90"/>
      <c r="BM851" s="90"/>
      <c r="BN851" s="90"/>
      <c r="BO851" s="90"/>
      <c r="BP851" s="90"/>
      <c r="BQ851" s="90"/>
      <c r="BU851" s="90"/>
      <c r="BV851" s="90"/>
      <c r="BW851" s="90"/>
      <c r="BX851" s="90"/>
      <c r="BY851" s="90"/>
      <c r="BZ851" s="90"/>
    </row>
    <row r="852" ht="15.75" customHeight="1"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T852" s="90"/>
      <c r="AU852" s="90"/>
      <c r="AV852" s="90"/>
      <c r="AW852" s="90"/>
      <c r="AX852" s="90"/>
      <c r="AY852" s="90"/>
      <c r="BC852" s="90"/>
      <c r="BD852" s="90"/>
      <c r="BE852" s="90"/>
      <c r="BF852" s="90"/>
      <c r="BG852" s="90"/>
      <c r="BH852" s="90"/>
      <c r="BL852" s="90"/>
      <c r="BM852" s="90"/>
      <c r="BN852" s="90"/>
      <c r="BO852" s="90"/>
      <c r="BP852" s="90"/>
      <c r="BQ852" s="90"/>
      <c r="BU852" s="90"/>
      <c r="BV852" s="90"/>
      <c r="BW852" s="90"/>
      <c r="BX852" s="90"/>
      <c r="BY852" s="90"/>
      <c r="BZ852" s="90"/>
    </row>
    <row r="853" ht="15.75" customHeight="1"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T853" s="90"/>
      <c r="AU853" s="90"/>
      <c r="AV853" s="90"/>
      <c r="AW853" s="90"/>
      <c r="AX853" s="90"/>
      <c r="AY853" s="90"/>
      <c r="BC853" s="90"/>
      <c r="BD853" s="90"/>
      <c r="BE853" s="90"/>
      <c r="BF853" s="90"/>
      <c r="BG853" s="90"/>
      <c r="BH853" s="90"/>
      <c r="BL853" s="90"/>
      <c r="BM853" s="90"/>
      <c r="BN853" s="90"/>
      <c r="BO853" s="90"/>
      <c r="BP853" s="90"/>
      <c r="BQ853" s="90"/>
      <c r="BU853" s="90"/>
      <c r="BV853" s="90"/>
      <c r="BW853" s="90"/>
      <c r="BX853" s="90"/>
      <c r="BY853" s="90"/>
      <c r="BZ853" s="90"/>
    </row>
    <row r="854" ht="15.75" customHeight="1"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T854" s="90"/>
      <c r="AU854" s="90"/>
      <c r="AV854" s="90"/>
      <c r="AW854" s="90"/>
      <c r="AX854" s="90"/>
      <c r="AY854" s="90"/>
      <c r="BC854" s="90"/>
      <c r="BD854" s="90"/>
      <c r="BE854" s="90"/>
      <c r="BF854" s="90"/>
      <c r="BG854" s="90"/>
      <c r="BH854" s="90"/>
      <c r="BL854" s="90"/>
      <c r="BM854" s="90"/>
      <c r="BN854" s="90"/>
      <c r="BO854" s="90"/>
      <c r="BP854" s="90"/>
      <c r="BQ854" s="90"/>
      <c r="BU854" s="90"/>
      <c r="BV854" s="90"/>
      <c r="BW854" s="90"/>
      <c r="BX854" s="90"/>
      <c r="BY854" s="90"/>
      <c r="BZ854" s="90"/>
    </row>
    <row r="855" ht="15.75" customHeight="1"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T855" s="90"/>
      <c r="AU855" s="90"/>
      <c r="AV855" s="90"/>
      <c r="AW855" s="90"/>
      <c r="AX855" s="90"/>
      <c r="AY855" s="90"/>
      <c r="BC855" s="90"/>
      <c r="BD855" s="90"/>
      <c r="BE855" s="90"/>
      <c r="BF855" s="90"/>
      <c r="BG855" s="90"/>
      <c r="BH855" s="90"/>
      <c r="BL855" s="90"/>
      <c r="BM855" s="90"/>
      <c r="BN855" s="90"/>
      <c r="BO855" s="90"/>
      <c r="BP855" s="90"/>
      <c r="BQ855" s="90"/>
      <c r="BU855" s="90"/>
      <c r="BV855" s="90"/>
      <c r="BW855" s="90"/>
      <c r="BX855" s="90"/>
      <c r="BY855" s="90"/>
      <c r="BZ855" s="90"/>
    </row>
    <row r="856" ht="15.75" customHeight="1"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T856" s="90"/>
      <c r="AU856" s="90"/>
      <c r="AV856" s="90"/>
      <c r="AW856" s="90"/>
      <c r="AX856" s="90"/>
      <c r="AY856" s="90"/>
      <c r="BC856" s="90"/>
      <c r="BD856" s="90"/>
      <c r="BE856" s="90"/>
      <c r="BF856" s="90"/>
      <c r="BG856" s="90"/>
      <c r="BH856" s="90"/>
      <c r="BL856" s="90"/>
      <c r="BM856" s="90"/>
      <c r="BN856" s="90"/>
      <c r="BO856" s="90"/>
      <c r="BP856" s="90"/>
      <c r="BQ856" s="90"/>
      <c r="BU856" s="90"/>
      <c r="BV856" s="90"/>
      <c r="BW856" s="90"/>
      <c r="BX856" s="90"/>
      <c r="BY856" s="90"/>
      <c r="BZ856" s="90"/>
    </row>
    <row r="857" ht="15.75" customHeight="1"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T857" s="90"/>
      <c r="AU857" s="90"/>
      <c r="AV857" s="90"/>
      <c r="AW857" s="90"/>
      <c r="AX857" s="90"/>
      <c r="AY857" s="90"/>
      <c r="BC857" s="90"/>
      <c r="BD857" s="90"/>
      <c r="BE857" s="90"/>
      <c r="BF857" s="90"/>
      <c r="BG857" s="90"/>
      <c r="BH857" s="90"/>
      <c r="BL857" s="90"/>
      <c r="BM857" s="90"/>
      <c r="BN857" s="90"/>
      <c r="BO857" s="90"/>
      <c r="BP857" s="90"/>
      <c r="BQ857" s="90"/>
      <c r="BU857" s="90"/>
      <c r="BV857" s="90"/>
      <c r="BW857" s="90"/>
      <c r="BX857" s="90"/>
      <c r="BY857" s="90"/>
      <c r="BZ857" s="90"/>
    </row>
    <row r="858" ht="15.75" customHeight="1"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T858" s="90"/>
      <c r="AU858" s="90"/>
      <c r="AV858" s="90"/>
      <c r="AW858" s="90"/>
      <c r="AX858" s="90"/>
      <c r="AY858" s="90"/>
      <c r="BC858" s="90"/>
      <c r="BD858" s="90"/>
      <c r="BE858" s="90"/>
      <c r="BF858" s="90"/>
      <c r="BG858" s="90"/>
      <c r="BH858" s="90"/>
      <c r="BL858" s="90"/>
      <c r="BM858" s="90"/>
      <c r="BN858" s="90"/>
      <c r="BO858" s="90"/>
      <c r="BP858" s="90"/>
      <c r="BQ858" s="90"/>
      <c r="BU858" s="90"/>
      <c r="BV858" s="90"/>
      <c r="BW858" s="90"/>
      <c r="BX858" s="90"/>
      <c r="BY858" s="90"/>
      <c r="BZ858" s="90"/>
    </row>
    <row r="859" ht="15.75" customHeight="1"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T859" s="90"/>
      <c r="AU859" s="90"/>
      <c r="AV859" s="90"/>
      <c r="AW859" s="90"/>
      <c r="AX859" s="90"/>
      <c r="AY859" s="90"/>
      <c r="BC859" s="90"/>
      <c r="BD859" s="90"/>
      <c r="BE859" s="90"/>
      <c r="BF859" s="90"/>
      <c r="BG859" s="90"/>
      <c r="BH859" s="90"/>
      <c r="BL859" s="90"/>
      <c r="BM859" s="90"/>
      <c r="BN859" s="90"/>
      <c r="BO859" s="90"/>
      <c r="BP859" s="90"/>
      <c r="BQ859" s="90"/>
      <c r="BU859" s="90"/>
      <c r="BV859" s="90"/>
      <c r="BW859" s="90"/>
      <c r="BX859" s="90"/>
      <c r="BY859" s="90"/>
      <c r="BZ859" s="90"/>
    </row>
    <row r="860" ht="15.75" customHeight="1"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T860" s="90"/>
      <c r="AU860" s="90"/>
      <c r="AV860" s="90"/>
      <c r="AW860" s="90"/>
      <c r="AX860" s="90"/>
      <c r="AY860" s="90"/>
      <c r="BC860" s="90"/>
      <c r="BD860" s="90"/>
      <c r="BE860" s="90"/>
      <c r="BF860" s="90"/>
      <c r="BG860" s="90"/>
      <c r="BH860" s="90"/>
      <c r="BL860" s="90"/>
      <c r="BM860" s="90"/>
      <c r="BN860" s="90"/>
      <c r="BO860" s="90"/>
      <c r="BP860" s="90"/>
      <c r="BQ860" s="90"/>
      <c r="BU860" s="90"/>
      <c r="BV860" s="90"/>
      <c r="BW860" s="90"/>
      <c r="BX860" s="90"/>
      <c r="BY860" s="90"/>
      <c r="BZ860" s="90"/>
    </row>
    <row r="861" ht="15.75" customHeight="1"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T861" s="90"/>
      <c r="AU861" s="90"/>
      <c r="AV861" s="90"/>
      <c r="AW861" s="90"/>
      <c r="AX861" s="90"/>
      <c r="AY861" s="90"/>
      <c r="BC861" s="90"/>
      <c r="BD861" s="90"/>
      <c r="BE861" s="90"/>
      <c r="BF861" s="90"/>
      <c r="BG861" s="90"/>
      <c r="BH861" s="90"/>
      <c r="BL861" s="90"/>
      <c r="BM861" s="90"/>
      <c r="BN861" s="90"/>
      <c r="BO861" s="90"/>
      <c r="BP861" s="90"/>
      <c r="BQ861" s="90"/>
      <c r="BU861" s="90"/>
      <c r="BV861" s="90"/>
      <c r="BW861" s="90"/>
      <c r="BX861" s="90"/>
      <c r="BY861" s="90"/>
      <c r="BZ861" s="90"/>
    </row>
    <row r="862" ht="15.75" customHeight="1"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T862" s="90"/>
      <c r="AU862" s="90"/>
      <c r="AV862" s="90"/>
      <c r="AW862" s="90"/>
      <c r="AX862" s="90"/>
      <c r="AY862" s="90"/>
      <c r="BC862" s="90"/>
      <c r="BD862" s="90"/>
      <c r="BE862" s="90"/>
      <c r="BF862" s="90"/>
      <c r="BG862" s="90"/>
      <c r="BH862" s="90"/>
      <c r="BL862" s="90"/>
      <c r="BM862" s="90"/>
      <c r="BN862" s="90"/>
      <c r="BO862" s="90"/>
      <c r="BP862" s="90"/>
      <c r="BQ862" s="90"/>
      <c r="BU862" s="90"/>
      <c r="BV862" s="90"/>
      <c r="BW862" s="90"/>
      <c r="BX862" s="90"/>
      <c r="BY862" s="90"/>
      <c r="BZ862" s="90"/>
    </row>
    <row r="863" ht="15.75" customHeight="1"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T863" s="90"/>
      <c r="AU863" s="90"/>
      <c r="AV863" s="90"/>
      <c r="AW863" s="90"/>
      <c r="AX863" s="90"/>
      <c r="AY863" s="90"/>
      <c r="BC863" s="90"/>
      <c r="BD863" s="90"/>
      <c r="BE863" s="90"/>
      <c r="BF863" s="90"/>
      <c r="BG863" s="90"/>
      <c r="BH863" s="90"/>
      <c r="BL863" s="90"/>
      <c r="BM863" s="90"/>
      <c r="BN863" s="90"/>
      <c r="BO863" s="90"/>
      <c r="BP863" s="90"/>
      <c r="BQ863" s="90"/>
      <c r="BU863" s="90"/>
      <c r="BV863" s="90"/>
      <c r="BW863" s="90"/>
      <c r="BX863" s="90"/>
      <c r="BY863" s="90"/>
      <c r="BZ863" s="90"/>
    </row>
    <row r="864" ht="15.75" customHeight="1"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T864" s="90"/>
      <c r="AU864" s="90"/>
      <c r="AV864" s="90"/>
      <c r="AW864" s="90"/>
      <c r="AX864" s="90"/>
      <c r="AY864" s="90"/>
      <c r="BC864" s="90"/>
      <c r="BD864" s="90"/>
      <c r="BE864" s="90"/>
      <c r="BF864" s="90"/>
      <c r="BG864" s="90"/>
      <c r="BH864" s="90"/>
      <c r="BL864" s="90"/>
      <c r="BM864" s="90"/>
      <c r="BN864" s="90"/>
      <c r="BO864" s="90"/>
      <c r="BP864" s="90"/>
      <c r="BQ864" s="90"/>
      <c r="BU864" s="90"/>
      <c r="BV864" s="90"/>
      <c r="BW864" s="90"/>
      <c r="BX864" s="90"/>
      <c r="BY864" s="90"/>
      <c r="BZ864" s="90"/>
    </row>
    <row r="865" ht="15.75" customHeight="1"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T865" s="90"/>
      <c r="AU865" s="90"/>
      <c r="AV865" s="90"/>
      <c r="AW865" s="90"/>
      <c r="AX865" s="90"/>
      <c r="AY865" s="90"/>
      <c r="BC865" s="90"/>
      <c r="BD865" s="90"/>
      <c r="BE865" s="90"/>
      <c r="BF865" s="90"/>
      <c r="BG865" s="90"/>
      <c r="BH865" s="90"/>
      <c r="BL865" s="90"/>
      <c r="BM865" s="90"/>
      <c r="BN865" s="90"/>
      <c r="BO865" s="90"/>
      <c r="BP865" s="90"/>
      <c r="BQ865" s="90"/>
      <c r="BU865" s="90"/>
      <c r="BV865" s="90"/>
      <c r="BW865" s="90"/>
      <c r="BX865" s="90"/>
      <c r="BY865" s="90"/>
      <c r="BZ865" s="90"/>
    </row>
    <row r="866" ht="15.75" customHeight="1"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T866" s="90"/>
      <c r="AU866" s="90"/>
      <c r="AV866" s="90"/>
      <c r="AW866" s="90"/>
      <c r="AX866" s="90"/>
      <c r="AY866" s="90"/>
      <c r="BC866" s="90"/>
      <c r="BD866" s="90"/>
      <c r="BE866" s="90"/>
      <c r="BF866" s="90"/>
      <c r="BG866" s="90"/>
      <c r="BH866" s="90"/>
      <c r="BL866" s="90"/>
      <c r="BM866" s="90"/>
      <c r="BN866" s="90"/>
      <c r="BO866" s="90"/>
      <c r="BP866" s="90"/>
      <c r="BQ866" s="90"/>
      <c r="BU866" s="90"/>
      <c r="BV866" s="90"/>
      <c r="BW866" s="90"/>
      <c r="BX866" s="90"/>
      <c r="BY866" s="90"/>
      <c r="BZ866" s="90"/>
    </row>
    <row r="867" ht="15.75" customHeight="1"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T867" s="90"/>
      <c r="AU867" s="90"/>
      <c r="AV867" s="90"/>
      <c r="AW867" s="90"/>
      <c r="AX867" s="90"/>
      <c r="AY867" s="90"/>
      <c r="BC867" s="90"/>
      <c r="BD867" s="90"/>
      <c r="BE867" s="90"/>
      <c r="BF867" s="90"/>
      <c r="BG867" s="90"/>
      <c r="BH867" s="90"/>
      <c r="BL867" s="90"/>
      <c r="BM867" s="90"/>
      <c r="BN867" s="90"/>
      <c r="BO867" s="90"/>
      <c r="BP867" s="90"/>
      <c r="BQ867" s="90"/>
      <c r="BU867" s="90"/>
      <c r="BV867" s="90"/>
      <c r="BW867" s="90"/>
      <c r="BX867" s="90"/>
      <c r="BY867" s="90"/>
      <c r="BZ867" s="90"/>
    </row>
    <row r="868" ht="15.75" customHeight="1"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T868" s="90"/>
      <c r="AU868" s="90"/>
      <c r="AV868" s="90"/>
      <c r="AW868" s="90"/>
      <c r="AX868" s="90"/>
      <c r="AY868" s="90"/>
      <c r="BC868" s="90"/>
      <c r="BD868" s="90"/>
      <c r="BE868" s="90"/>
      <c r="BF868" s="90"/>
      <c r="BG868" s="90"/>
      <c r="BH868" s="90"/>
      <c r="BL868" s="90"/>
      <c r="BM868" s="90"/>
      <c r="BN868" s="90"/>
      <c r="BO868" s="90"/>
      <c r="BP868" s="90"/>
      <c r="BQ868" s="90"/>
      <c r="BU868" s="90"/>
      <c r="BV868" s="90"/>
      <c r="BW868" s="90"/>
      <c r="BX868" s="90"/>
      <c r="BY868" s="90"/>
      <c r="BZ868" s="90"/>
    </row>
    <row r="869" ht="15.75" customHeight="1"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T869" s="90"/>
      <c r="AU869" s="90"/>
      <c r="AV869" s="90"/>
      <c r="AW869" s="90"/>
      <c r="AX869" s="90"/>
      <c r="AY869" s="90"/>
      <c r="BC869" s="90"/>
      <c r="BD869" s="90"/>
      <c r="BE869" s="90"/>
      <c r="BF869" s="90"/>
      <c r="BG869" s="90"/>
      <c r="BH869" s="90"/>
      <c r="BL869" s="90"/>
      <c r="BM869" s="90"/>
      <c r="BN869" s="90"/>
      <c r="BO869" s="90"/>
      <c r="BP869" s="90"/>
      <c r="BQ869" s="90"/>
      <c r="BU869" s="90"/>
      <c r="BV869" s="90"/>
      <c r="BW869" s="90"/>
      <c r="BX869" s="90"/>
      <c r="BY869" s="90"/>
      <c r="BZ869" s="90"/>
    </row>
    <row r="870" ht="15.75" customHeight="1"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T870" s="90"/>
      <c r="AU870" s="90"/>
      <c r="AV870" s="90"/>
      <c r="AW870" s="90"/>
      <c r="AX870" s="90"/>
      <c r="AY870" s="90"/>
      <c r="BC870" s="90"/>
      <c r="BD870" s="90"/>
      <c r="BE870" s="90"/>
      <c r="BF870" s="90"/>
      <c r="BG870" s="90"/>
      <c r="BH870" s="90"/>
      <c r="BL870" s="90"/>
      <c r="BM870" s="90"/>
      <c r="BN870" s="90"/>
      <c r="BO870" s="90"/>
      <c r="BP870" s="90"/>
      <c r="BQ870" s="90"/>
      <c r="BU870" s="90"/>
      <c r="BV870" s="90"/>
      <c r="BW870" s="90"/>
      <c r="BX870" s="90"/>
      <c r="BY870" s="90"/>
      <c r="BZ870" s="90"/>
    </row>
    <row r="871" ht="15.75" customHeight="1"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T871" s="90"/>
      <c r="AU871" s="90"/>
      <c r="AV871" s="90"/>
      <c r="AW871" s="90"/>
      <c r="AX871" s="90"/>
      <c r="AY871" s="90"/>
      <c r="BC871" s="90"/>
      <c r="BD871" s="90"/>
      <c r="BE871" s="90"/>
      <c r="BF871" s="90"/>
      <c r="BG871" s="90"/>
      <c r="BH871" s="90"/>
      <c r="BL871" s="90"/>
      <c r="BM871" s="90"/>
      <c r="BN871" s="90"/>
      <c r="BO871" s="90"/>
      <c r="BP871" s="90"/>
      <c r="BQ871" s="90"/>
      <c r="BU871" s="90"/>
      <c r="BV871" s="90"/>
      <c r="BW871" s="90"/>
      <c r="BX871" s="90"/>
      <c r="BY871" s="90"/>
      <c r="BZ871" s="90"/>
    </row>
    <row r="872" ht="15.75" customHeight="1"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T872" s="90"/>
      <c r="AU872" s="90"/>
      <c r="AV872" s="90"/>
      <c r="AW872" s="90"/>
      <c r="AX872" s="90"/>
      <c r="AY872" s="90"/>
      <c r="BC872" s="90"/>
      <c r="BD872" s="90"/>
      <c r="BE872" s="90"/>
      <c r="BF872" s="90"/>
      <c r="BG872" s="90"/>
      <c r="BH872" s="90"/>
      <c r="BL872" s="90"/>
      <c r="BM872" s="90"/>
      <c r="BN872" s="90"/>
      <c r="BO872" s="90"/>
      <c r="BP872" s="90"/>
      <c r="BQ872" s="90"/>
      <c r="BU872" s="90"/>
      <c r="BV872" s="90"/>
      <c r="BW872" s="90"/>
      <c r="BX872" s="90"/>
      <c r="BY872" s="90"/>
      <c r="BZ872" s="90"/>
    </row>
    <row r="873" ht="15.75" customHeight="1"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T873" s="90"/>
      <c r="AU873" s="90"/>
      <c r="AV873" s="90"/>
      <c r="AW873" s="90"/>
      <c r="AX873" s="90"/>
      <c r="AY873" s="90"/>
      <c r="BC873" s="90"/>
      <c r="BD873" s="90"/>
      <c r="BE873" s="90"/>
      <c r="BF873" s="90"/>
      <c r="BG873" s="90"/>
      <c r="BH873" s="90"/>
      <c r="BL873" s="90"/>
      <c r="BM873" s="90"/>
      <c r="BN873" s="90"/>
      <c r="BO873" s="90"/>
      <c r="BP873" s="90"/>
      <c r="BQ873" s="90"/>
      <c r="BU873" s="90"/>
      <c r="BV873" s="90"/>
      <c r="BW873" s="90"/>
      <c r="BX873" s="90"/>
      <c r="BY873" s="90"/>
      <c r="BZ873" s="90"/>
    </row>
    <row r="874" ht="15.75" customHeight="1"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T874" s="90"/>
      <c r="AU874" s="90"/>
      <c r="AV874" s="90"/>
      <c r="AW874" s="90"/>
      <c r="AX874" s="90"/>
      <c r="AY874" s="90"/>
      <c r="BC874" s="90"/>
      <c r="BD874" s="90"/>
      <c r="BE874" s="90"/>
      <c r="BF874" s="90"/>
      <c r="BG874" s="90"/>
      <c r="BH874" s="90"/>
      <c r="BL874" s="90"/>
      <c r="BM874" s="90"/>
      <c r="BN874" s="90"/>
      <c r="BO874" s="90"/>
      <c r="BP874" s="90"/>
      <c r="BQ874" s="90"/>
      <c r="BU874" s="90"/>
      <c r="BV874" s="90"/>
      <c r="BW874" s="90"/>
      <c r="BX874" s="90"/>
      <c r="BY874" s="90"/>
      <c r="BZ874" s="90"/>
    </row>
    <row r="875" ht="15.75" customHeight="1"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T875" s="90"/>
      <c r="AU875" s="90"/>
      <c r="AV875" s="90"/>
      <c r="AW875" s="90"/>
      <c r="AX875" s="90"/>
      <c r="AY875" s="90"/>
      <c r="BC875" s="90"/>
      <c r="BD875" s="90"/>
      <c r="BE875" s="90"/>
      <c r="BF875" s="90"/>
      <c r="BG875" s="90"/>
      <c r="BH875" s="90"/>
      <c r="BL875" s="90"/>
      <c r="BM875" s="90"/>
      <c r="BN875" s="90"/>
      <c r="BO875" s="90"/>
      <c r="BP875" s="90"/>
      <c r="BQ875" s="90"/>
      <c r="BU875" s="90"/>
      <c r="BV875" s="90"/>
      <c r="BW875" s="90"/>
      <c r="BX875" s="90"/>
      <c r="BY875" s="90"/>
      <c r="BZ875" s="90"/>
    </row>
    <row r="876" ht="15.75" customHeight="1"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T876" s="90"/>
      <c r="AU876" s="90"/>
      <c r="AV876" s="90"/>
      <c r="AW876" s="90"/>
      <c r="AX876" s="90"/>
      <c r="AY876" s="90"/>
      <c r="BC876" s="90"/>
      <c r="BD876" s="90"/>
      <c r="BE876" s="90"/>
      <c r="BF876" s="90"/>
      <c r="BG876" s="90"/>
      <c r="BH876" s="90"/>
      <c r="BL876" s="90"/>
      <c r="BM876" s="90"/>
      <c r="BN876" s="90"/>
      <c r="BO876" s="90"/>
      <c r="BP876" s="90"/>
      <c r="BQ876" s="90"/>
      <c r="BU876" s="90"/>
      <c r="BV876" s="90"/>
      <c r="BW876" s="90"/>
      <c r="BX876" s="90"/>
      <c r="BY876" s="90"/>
      <c r="BZ876" s="90"/>
    </row>
    <row r="877" ht="15.75" customHeight="1"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T877" s="90"/>
      <c r="AU877" s="90"/>
      <c r="AV877" s="90"/>
      <c r="AW877" s="90"/>
      <c r="AX877" s="90"/>
      <c r="AY877" s="90"/>
      <c r="BC877" s="90"/>
      <c r="BD877" s="90"/>
      <c r="BE877" s="90"/>
      <c r="BF877" s="90"/>
      <c r="BG877" s="90"/>
      <c r="BH877" s="90"/>
      <c r="BL877" s="90"/>
      <c r="BM877" s="90"/>
      <c r="BN877" s="90"/>
      <c r="BO877" s="90"/>
      <c r="BP877" s="90"/>
      <c r="BQ877" s="90"/>
      <c r="BU877" s="90"/>
      <c r="BV877" s="90"/>
      <c r="BW877" s="90"/>
      <c r="BX877" s="90"/>
      <c r="BY877" s="90"/>
      <c r="BZ877" s="90"/>
    </row>
    <row r="878" ht="15.75" customHeight="1"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T878" s="90"/>
      <c r="AU878" s="90"/>
      <c r="AV878" s="90"/>
      <c r="AW878" s="90"/>
      <c r="AX878" s="90"/>
      <c r="AY878" s="90"/>
      <c r="BC878" s="90"/>
      <c r="BD878" s="90"/>
      <c r="BE878" s="90"/>
      <c r="BF878" s="90"/>
      <c r="BG878" s="90"/>
      <c r="BH878" s="90"/>
      <c r="BL878" s="90"/>
      <c r="BM878" s="90"/>
      <c r="BN878" s="90"/>
      <c r="BO878" s="90"/>
      <c r="BP878" s="90"/>
      <c r="BQ878" s="90"/>
      <c r="BU878" s="90"/>
      <c r="BV878" s="90"/>
      <c r="BW878" s="90"/>
      <c r="BX878" s="90"/>
      <c r="BY878" s="90"/>
      <c r="BZ878" s="90"/>
    </row>
    <row r="879" ht="15.75" customHeight="1"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T879" s="90"/>
      <c r="AU879" s="90"/>
      <c r="AV879" s="90"/>
      <c r="AW879" s="90"/>
      <c r="AX879" s="90"/>
      <c r="AY879" s="90"/>
      <c r="BC879" s="90"/>
      <c r="BD879" s="90"/>
      <c r="BE879" s="90"/>
      <c r="BF879" s="90"/>
      <c r="BG879" s="90"/>
      <c r="BH879" s="90"/>
      <c r="BL879" s="90"/>
      <c r="BM879" s="90"/>
      <c r="BN879" s="90"/>
      <c r="BO879" s="90"/>
      <c r="BP879" s="90"/>
      <c r="BQ879" s="90"/>
      <c r="BU879" s="90"/>
      <c r="BV879" s="90"/>
      <c r="BW879" s="90"/>
      <c r="BX879" s="90"/>
      <c r="BY879" s="90"/>
      <c r="BZ879" s="90"/>
    </row>
    <row r="880" ht="15.75" customHeight="1"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T880" s="90"/>
      <c r="AU880" s="90"/>
      <c r="AV880" s="90"/>
      <c r="AW880" s="90"/>
      <c r="AX880" s="90"/>
      <c r="AY880" s="90"/>
      <c r="BC880" s="90"/>
      <c r="BD880" s="90"/>
      <c r="BE880" s="90"/>
      <c r="BF880" s="90"/>
      <c r="BG880" s="90"/>
      <c r="BH880" s="90"/>
      <c r="BL880" s="90"/>
      <c r="BM880" s="90"/>
      <c r="BN880" s="90"/>
      <c r="BO880" s="90"/>
      <c r="BP880" s="90"/>
      <c r="BQ880" s="90"/>
      <c r="BU880" s="90"/>
      <c r="BV880" s="90"/>
      <c r="BW880" s="90"/>
      <c r="BX880" s="90"/>
      <c r="BY880" s="90"/>
      <c r="BZ880" s="90"/>
    </row>
    <row r="881" ht="15.75" customHeight="1"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T881" s="90"/>
      <c r="AU881" s="90"/>
      <c r="AV881" s="90"/>
      <c r="AW881" s="90"/>
      <c r="AX881" s="90"/>
      <c r="AY881" s="90"/>
      <c r="BC881" s="90"/>
      <c r="BD881" s="90"/>
      <c r="BE881" s="90"/>
      <c r="BF881" s="90"/>
      <c r="BG881" s="90"/>
      <c r="BH881" s="90"/>
      <c r="BL881" s="90"/>
      <c r="BM881" s="90"/>
      <c r="BN881" s="90"/>
      <c r="BO881" s="90"/>
      <c r="BP881" s="90"/>
      <c r="BQ881" s="90"/>
      <c r="BU881" s="90"/>
      <c r="BV881" s="90"/>
      <c r="BW881" s="90"/>
      <c r="BX881" s="90"/>
      <c r="BY881" s="90"/>
      <c r="BZ881" s="90"/>
    </row>
    <row r="882" ht="15.75" customHeight="1"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T882" s="90"/>
      <c r="AU882" s="90"/>
      <c r="AV882" s="90"/>
      <c r="AW882" s="90"/>
      <c r="AX882" s="90"/>
      <c r="AY882" s="90"/>
      <c r="BC882" s="90"/>
      <c r="BD882" s="90"/>
      <c r="BE882" s="90"/>
      <c r="BF882" s="90"/>
      <c r="BG882" s="90"/>
      <c r="BH882" s="90"/>
      <c r="BL882" s="90"/>
      <c r="BM882" s="90"/>
      <c r="BN882" s="90"/>
      <c r="BO882" s="90"/>
      <c r="BP882" s="90"/>
      <c r="BQ882" s="90"/>
      <c r="BU882" s="90"/>
      <c r="BV882" s="90"/>
      <c r="BW882" s="90"/>
      <c r="BX882" s="90"/>
      <c r="BY882" s="90"/>
      <c r="BZ882" s="90"/>
    </row>
    <row r="883" ht="15.75" customHeight="1"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T883" s="90"/>
      <c r="AU883" s="90"/>
      <c r="AV883" s="90"/>
      <c r="AW883" s="90"/>
      <c r="AX883" s="90"/>
      <c r="AY883" s="90"/>
      <c r="BC883" s="90"/>
      <c r="BD883" s="90"/>
      <c r="BE883" s="90"/>
      <c r="BF883" s="90"/>
      <c r="BG883" s="90"/>
      <c r="BH883" s="90"/>
      <c r="BL883" s="90"/>
      <c r="BM883" s="90"/>
      <c r="BN883" s="90"/>
      <c r="BO883" s="90"/>
      <c r="BP883" s="90"/>
      <c r="BQ883" s="90"/>
      <c r="BU883" s="90"/>
      <c r="BV883" s="90"/>
      <c r="BW883" s="90"/>
      <c r="BX883" s="90"/>
      <c r="BY883" s="90"/>
      <c r="BZ883" s="90"/>
    </row>
    <row r="884" ht="15.75" customHeight="1"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T884" s="90"/>
      <c r="AU884" s="90"/>
      <c r="AV884" s="90"/>
      <c r="AW884" s="90"/>
      <c r="AX884" s="90"/>
      <c r="AY884" s="90"/>
      <c r="BC884" s="90"/>
      <c r="BD884" s="90"/>
      <c r="BE884" s="90"/>
      <c r="BF884" s="90"/>
      <c r="BG884" s="90"/>
      <c r="BH884" s="90"/>
      <c r="BL884" s="90"/>
      <c r="BM884" s="90"/>
      <c r="BN884" s="90"/>
      <c r="BO884" s="90"/>
      <c r="BP884" s="90"/>
      <c r="BQ884" s="90"/>
      <c r="BU884" s="90"/>
      <c r="BV884" s="90"/>
      <c r="BW884" s="90"/>
      <c r="BX884" s="90"/>
      <c r="BY884" s="90"/>
      <c r="BZ884" s="90"/>
    </row>
    <row r="885" ht="15.75" customHeight="1"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T885" s="90"/>
      <c r="AU885" s="90"/>
      <c r="AV885" s="90"/>
      <c r="AW885" s="90"/>
      <c r="AX885" s="90"/>
      <c r="AY885" s="90"/>
      <c r="BC885" s="90"/>
      <c r="BD885" s="90"/>
      <c r="BE885" s="90"/>
      <c r="BF885" s="90"/>
      <c r="BG885" s="90"/>
      <c r="BH885" s="90"/>
      <c r="BL885" s="90"/>
      <c r="BM885" s="90"/>
      <c r="BN885" s="90"/>
      <c r="BO885" s="90"/>
      <c r="BP885" s="90"/>
      <c r="BQ885" s="90"/>
      <c r="BU885" s="90"/>
      <c r="BV885" s="90"/>
      <c r="BW885" s="90"/>
      <c r="BX885" s="90"/>
      <c r="BY885" s="90"/>
      <c r="BZ885" s="90"/>
    </row>
    <row r="886" ht="15.75" customHeight="1"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T886" s="90"/>
      <c r="AU886" s="90"/>
      <c r="AV886" s="90"/>
      <c r="AW886" s="90"/>
      <c r="AX886" s="90"/>
      <c r="AY886" s="90"/>
      <c r="BC886" s="90"/>
      <c r="BD886" s="90"/>
      <c r="BE886" s="90"/>
      <c r="BF886" s="90"/>
      <c r="BG886" s="90"/>
      <c r="BH886" s="90"/>
      <c r="BL886" s="90"/>
      <c r="BM886" s="90"/>
      <c r="BN886" s="90"/>
      <c r="BO886" s="90"/>
      <c r="BP886" s="90"/>
      <c r="BQ886" s="90"/>
      <c r="BU886" s="90"/>
      <c r="BV886" s="90"/>
      <c r="BW886" s="90"/>
      <c r="BX886" s="90"/>
      <c r="BY886" s="90"/>
      <c r="BZ886" s="90"/>
    </row>
    <row r="887" ht="15.75" customHeight="1"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T887" s="90"/>
      <c r="AU887" s="90"/>
      <c r="AV887" s="90"/>
      <c r="AW887" s="90"/>
      <c r="AX887" s="90"/>
      <c r="AY887" s="90"/>
      <c r="BC887" s="90"/>
      <c r="BD887" s="90"/>
      <c r="BE887" s="90"/>
      <c r="BF887" s="90"/>
      <c r="BG887" s="90"/>
      <c r="BH887" s="90"/>
      <c r="BL887" s="90"/>
      <c r="BM887" s="90"/>
      <c r="BN887" s="90"/>
      <c r="BO887" s="90"/>
      <c r="BP887" s="90"/>
      <c r="BQ887" s="90"/>
      <c r="BU887" s="90"/>
      <c r="BV887" s="90"/>
      <c r="BW887" s="90"/>
      <c r="BX887" s="90"/>
      <c r="BY887" s="90"/>
      <c r="BZ887" s="90"/>
    </row>
    <row r="888" ht="15.75" customHeight="1"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T888" s="90"/>
      <c r="AU888" s="90"/>
      <c r="AV888" s="90"/>
      <c r="AW888" s="90"/>
      <c r="AX888" s="90"/>
      <c r="AY888" s="90"/>
      <c r="BC888" s="90"/>
      <c r="BD888" s="90"/>
      <c r="BE888" s="90"/>
      <c r="BF888" s="90"/>
      <c r="BG888" s="90"/>
      <c r="BH888" s="90"/>
      <c r="BL888" s="90"/>
      <c r="BM888" s="90"/>
      <c r="BN888" s="90"/>
      <c r="BO888" s="90"/>
      <c r="BP888" s="90"/>
      <c r="BQ888" s="90"/>
      <c r="BU888" s="90"/>
      <c r="BV888" s="90"/>
      <c r="BW888" s="90"/>
      <c r="BX888" s="90"/>
      <c r="BY888" s="90"/>
      <c r="BZ888" s="90"/>
    </row>
    <row r="889" ht="15.75" customHeight="1"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T889" s="90"/>
      <c r="AU889" s="90"/>
      <c r="AV889" s="90"/>
      <c r="AW889" s="90"/>
      <c r="AX889" s="90"/>
      <c r="AY889" s="90"/>
      <c r="BC889" s="90"/>
      <c r="BD889" s="90"/>
      <c r="BE889" s="90"/>
      <c r="BF889" s="90"/>
      <c r="BG889" s="90"/>
      <c r="BH889" s="90"/>
      <c r="BL889" s="90"/>
      <c r="BM889" s="90"/>
      <c r="BN889" s="90"/>
      <c r="BO889" s="90"/>
      <c r="BP889" s="90"/>
      <c r="BQ889" s="90"/>
      <c r="BU889" s="90"/>
      <c r="BV889" s="90"/>
      <c r="BW889" s="90"/>
      <c r="BX889" s="90"/>
      <c r="BY889" s="90"/>
      <c r="BZ889" s="90"/>
    </row>
    <row r="890" ht="15.75" customHeight="1"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T890" s="90"/>
      <c r="AU890" s="90"/>
      <c r="AV890" s="90"/>
      <c r="AW890" s="90"/>
      <c r="AX890" s="90"/>
      <c r="AY890" s="90"/>
      <c r="BC890" s="90"/>
      <c r="BD890" s="90"/>
      <c r="BE890" s="90"/>
      <c r="BF890" s="90"/>
      <c r="BG890" s="90"/>
      <c r="BH890" s="90"/>
      <c r="BL890" s="90"/>
      <c r="BM890" s="90"/>
      <c r="BN890" s="90"/>
      <c r="BO890" s="90"/>
      <c r="BP890" s="90"/>
      <c r="BQ890" s="90"/>
      <c r="BU890" s="90"/>
      <c r="BV890" s="90"/>
      <c r="BW890" s="90"/>
      <c r="BX890" s="90"/>
      <c r="BY890" s="90"/>
      <c r="BZ890" s="90"/>
    </row>
    <row r="891" ht="15.75" customHeight="1"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T891" s="90"/>
      <c r="AU891" s="90"/>
      <c r="AV891" s="90"/>
      <c r="AW891" s="90"/>
      <c r="AX891" s="90"/>
      <c r="AY891" s="90"/>
      <c r="BC891" s="90"/>
      <c r="BD891" s="90"/>
      <c r="BE891" s="90"/>
      <c r="BF891" s="90"/>
      <c r="BG891" s="90"/>
      <c r="BH891" s="90"/>
      <c r="BL891" s="90"/>
      <c r="BM891" s="90"/>
      <c r="BN891" s="90"/>
      <c r="BO891" s="90"/>
      <c r="BP891" s="90"/>
      <c r="BQ891" s="90"/>
      <c r="BU891" s="90"/>
      <c r="BV891" s="90"/>
      <c r="BW891" s="90"/>
      <c r="BX891" s="90"/>
      <c r="BY891" s="90"/>
      <c r="BZ891" s="90"/>
    </row>
    <row r="892" ht="15.75" customHeight="1"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T892" s="90"/>
      <c r="AU892" s="90"/>
      <c r="AV892" s="90"/>
      <c r="AW892" s="90"/>
      <c r="AX892" s="90"/>
      <c r="AY892" s="90"/>
      <c r="BC892" s="90"/>
      <c r="BD892" s="90"/>
      <c r="BE892" s="90"/>
      <c r="BF892" s="90"/>
      <c r="BG892" s="90"/>
      <c r="BH892" s="90"/>
      <c r="BL892" s="90"/>
      <c r="BM892" s="90"/>
      <c r="BN892" s="90"/>
      <c r="BO892" s="90"/>
      <c r="BP892" s="90"/>
      <c r="BQ892" s="90"/>
      <c r="BU892" s="90"/>
      <c r="BV892" s="90"/>
      <c r="BW892" s="90"/>
      <c r="BX892" s="90"/>
      <c r="BY892" s="90"/>
      <c r="BZ892" s="90"/>
    </row>
    <row r="893" ht="15.75" customHeight="1"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T893" s="90"/>
      <c r="AU893" s="90"/>
      <c r="AV893" s="90"/>
      <c r="AW893" s="90"/>
      <c r="AX893" s="90"/>
      <c r="AY893" s="90"/>
      <c r="BC893" s="90"/>
      <c r="BD893" s="90"/>
      <c r="BE893" s="90"/>
      <c r="BF893" s="90"/>
      <c r="BG893" s="90"/>
      <c r="BH893" s="90"/>
      <c r="BL893" s="90"/>
      <c r="BM893" s="90"/>
      <c r="BN893" s="90"/>
      <c r="BO893" s="90"/>
      <c r="BP893" s="90"/>
      <c r="BQ893" s="90"/>
      <c r="BU893" s="90"/>
      <c r="BV893" s="90"/>
      <c r="BW893" s="90"/>
      <c r="BX893" s="90"/>
      <c r="BY893" s="90"/>
      <c r="BZ893" s="90"/>
    </row>
    <row r="894" ht="15.75" customHeight="1"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T894" s="90"/>
      <c r="AU894" s="90"/>
      <c r="AV894" s="90"/>
      <c r="AW894" s="90"/>
      <c r="AX894" s="90"/>
      <c r="AY894" s="90"/>
      <c r="BC894" s="90"/>
      <c r="BD894" s="90"/>
      <c r="BE894" s="90"/>
      <c r="BF894" s="90"/>
      <c r="BG894" s="90"/>
      <c r="BH894" s="90"/>
      <c r="BL894" s="90"/>
      <c r="BM894" s="90"/>
      <c r="BN894" s="90"/>
      <c r="BO894" s="90"/>
      <c r="BP894" s="90"/>
      <c r="BQ894" s="90"/>
      <c r="BU894" s="90"/>
      <c r="BV894" s="90"/>
      <c r="BW894" s="90"/>
      <c r="BX894" s="90"/>
      <c r="BY894" s="90"/>
      <c r="BZ894" s="90"/>
    </row>
    <row r="895" ht="15.75" customHeight="1"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T895" s="90"/>
      <c r="AU895" s="90"/>
      <c r="AV895" s="90"/>
      <c r="AW895" s="90"/>
      <c r="AX895" s="90"/>
      <c r="AY895" s="90"/>
      <c r="BC895" s="90"/>
      <c r="BD895" s="90"/>
      <c r="BE895" s="90"/>
      <c r="BF895" s="90"/>
      <c r="BG895" s="90"/>
      <c r="BH895" s="90"/>
      <c r="BL895" s="90"/>
      <c r="BM895" s="90"/>
      <c r="BN895" s="90"/>
      <c r="BO895" s="90"/>
      <c r="BP895" s="90"/>
      <c r="BQ895" s="90"/>
      <c r="BU895" s="90"/>
      <c r="BV895" s="90"/>
      <c r="BW895" s="90"/>
      <c r="BX895" s="90"/>
      <c r="BY895" s="90"/>
      <c r="BZ895" s="90"/>
    </row>
    <row r="896" ht="15.75" customHeight="1"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T896" s="90"/>
      <c r="AU896" s="90"/>
      <c r="AV896" s="90"/>
      <c r="AW896" s="90"/>
      <c r="AX896" s="90"/>
      <c r="AY896" s="90"/>
      <c r="BC896" s="90"/>
      <c r="BD896" s="90"/>
      <c r="BE896" s="90"/>
      <c r="BF896" s="90"/>
      <c r="BG896" s="90"/>
      <c r="BH896" s="90"/>
      <c r="BL896" s="90"/>
      <c r="BM896" s="90"/>
      <c r="BN896" s="90"/>
      <c r="BO896" s="90"/>
      <c r="BP896" s="90"/>
      <c r="BQ896" s="90"/>
      <c r="BU896" s="90"/>
      <c r="BV896" s="90"/>
      <c r="BW896" s="90"/>
      <c r="BX896" s="90"/>
      <c r="BY896" s="90"/>
      <c r="BZ896" s="90"/>
    </row>
    <row r="897" ht="15.75" customHeight="1"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T897" s="90"/>
      <c r="AU897" s="90"/>
      <c r="AV897" s="90"/>
      <c r="AW897" s="90"/>
      <c r="AX897" s="90"/>
      <c r="AY897" s="90"/>
      <c r="BC897" s="90"/>
      <c r="BD897" s="90"/>
      <c r="BE897" s="90"/>
      <c r="BF897" s="90"/>
      <c r="BG897" s="90"/>
      <c r="BH897" s="90"/>
      <c r="BL897" s="90"/>
      <c r="BM897" s="90"/>
      <c r="BN897" s="90"/>
      <c r="BO897" s="90"/>
      <c r="BP897" s="90"/>
      <c r="BQ897" s="90"/>
      <c r="BU897" s="90"/>
      <c r="BV897" s="90"/>
      <c r="BW897" s="90"/>
      <c r="BX897" s="90"/>
      <c r="BY897" s="90"/>
      <c r="BZ897" s="90"/>
    </row>
    <row r="898" ht="15.75" customHeight="1"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T898" s="90"/>
      <c r="AU898" s="90"/>
      <c r="AV898" s="90"/>
      <c r="AW898" s="90"/>
      <c r="AX898" s="90"/>
      <c r="AY898" s="90"/>
      <c r="BC898" s="90"/>
      <c r="BD898" s="90"/>
      <c r="BE898" s="90"/>
      <c r="BF898" s="90"/>
      <c r="BG898" s="90"/>
      <c r="BH898" s="90"/>
      <c r="BL898" s="90"/>
      <c r="BM898" s="90"/>
      <c r="BN898" s="90"/>
      <c r="BO898" s="90"/>
      <c r="BP898" s="90"/>
      <c r="BQ898" s="90"/>
      <c r="BU898" s="90"/>
      <c r="BV898" s="90"/>
      <c r="BW898" s="90"/>
      <c r="BX898" s="90"/>
      <c r="BY898" s="90"/>
      <c r="BZ898" s="90"/>
    </row>
    <row r="899" ht="15.75" customHeight="1"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T899" s="90"/>
      <c r="AU899" s="90"/>
      <c r="AV899" s="90"/>
      <c r="AW899" s="90"/>
      <c r="AX899" s="90"/>
      <c r="AY899" s="90"/>
      <c r="BC899" s="90"/>
      <c r="BD899" s="90"/>
      <c r="BE899" s="90"/>
      <c r="BF899" s="90"/>
      <c r="BG899" s="90"/>
      <c r="BH899" s="90"/>
      <c r="BL899" s="90"/>
      <c r="BM899" s="90"/>
      <c r="BN899" s="90"/>
      <c r="BO899" s="90"/>
      <c r="BP899" s="90"/>
      <c r="BQ899" s="90"/>
      <c r="BU899" s="90"/>
      <c r="BV899" s="90"/>
      <c r="BW899" s="90"/>
      <c r="BX899" s="90"/>
      <c r="BY899" s="90"/>
      <c r="BZ899" s="90"/>
    </row>
    <row r="900" ht="15.75" customHeight="1"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T900" s="90"/>
      <c r="AU900" s="90"/>
      <c r="AV900" s="90"/>
      <c r="AW900" s="90"/>
      <c r="AX900" s="90"/>
      <c r="AY900" s="90"/>
      <c r="BC900" s="90"/>
      <c r="BD900" s="90"/>
      <c r="BE900" s="90"/>
      <c r="BF900" s="90"/>
      <c r="BG900" s="90"/>
      <c r="BH900" s="90"/>
      <c r="BL900" s="90"/>
      <c r="BM900" s="90"/>
      <c r="BN900" s="90"/>
      <c r="BO900" s="90"/>
      <c r="BP900" s="90"/>
      <c r="BQ900" s="90"/>
      <c r="BU900" s="90"/>
      <c r="BV900" s="90"/>
      <c r="BW900" s="90"/>
      <c r="BX900" s="90"/>
      <c r="BY900" s="90"/>
      <c r="BZ900" s="90"/>
    </row>
    <row r="901" ht="15.75" customHeight="1"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T901" s="90"/>
      <c r="AU901" s="90"/>
      <c r="AV901" s="90"/>
      <c r="AW901" s="90"/>
      <c r="AX901" s="90"/>
      <c r="AY901" s="90"/>
      <c r="BC901" s="90"/>
      <c r="BD901" s="90"/>
      <c r="BE901" s="90"/>
      <c r="BF901" s="90"/>
      <c r="BG901" s="90"/>
      <c r="BH901" s="90"/>
      <c r="BL901" s="90"/>
      <c r="BM901" s="90"/>
      <c r="BN901" s="90"/>
      <c r="BO901" s="90"/>
      <c r="BP901" s="90"/>
      <c r="BQ901" s="90"/>
      <c r="BU901" s="90"/>
      <c r="BV901" s="90"/>
      <c r="BW901" s="90"/>
      <c r="BX901" s="90"/>
      <c r="BY901" s="90"/>
      <c r="BZ901" s="90"/>
    </row>
    <row r="902" ht="15.75" customHeight="1"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T902" s="90"/>
      <c r="AU902" s="90"/>
      <c r="AV902" s="90"/>
      <c r="AW902" s="90"/>
      <c r="AX902" s="90"/>
      <c r="AY902" s="90"/>
      <c r="BC902" s="90"/>
      <c r="BD902" s="90"/>
      <c r="BE902" s="90"/>
      <c r="BF902" s="90"/>
      <c r="BG902" s="90"/>
      <c r="BH902" s="90"/>
      <c r="BL902" s="90"/>
      <c r="BM902" s="90"/>
      <c r="BN902" s="90"/>
      <c r="BO902" s="90"/>
      <c r="BP902" s="90"/>
      <c r="BQ902" s="90"/>
      <c r="BU902" s="90"/>
      <c r="BV902" s="90"/>
      <c r="BW902" s="90"/>
      <c r="BX902" s="90"/>
      <c r="BY902" s="90"/>
      <c r="BZ902" s="90"/>
    </row>
    <row r="903" ht="15.75" customHeight="1"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T903" s="90"/>
      <c r="AU903" s="90"/>
      <c r="AV903" s="90"/>
      <c r="AW903" s="90"/>
      <c r="AX903" s="90"/>
      <c r="AY903" s="90"/>
      <c r="BC903" s="90"/>
      <c r="BD903" s="90"/>
      <c r="BE903" s="90"/>
      <c r="BF903" s="90"/>
      <c r="BG903" s="90"/>
      <c r="BH903" s="90"/>
      <c r="BL903" s="90"/>
      <c r="BM903" s="90"/>
      <c r="BN903" s="90"/>
      <c r="BO903" s="90"/>
      <c r="BP903" s="90"/>
      <c r="BQ903" s="90"/>
      <c r="BU903" s="90"/>
      <c r="BV903" s="90"/>
      <c r="BW903" s="90"/>
      <c r="BX903" s="90"/>
      <c r="BY903" s="90"/>
      <c r="BZ903" s="90"/>
    </row>
    <row r="904" ht="15.75" customHeight="1"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T904" s="90"/>
      <c r="AU904" s="90"/>
      <c r="AV904" s="90"/>
      <c r="AW904" s="90"/>
      <c r="AX904" s="90"/>
      <c r="AY904" s="90"/>
      <c r="BC904" s="90"/>
      <c r="BD904" s="90"/>
      <c r="BE904" s="90"/>
      <c r="BF904" s="90"/>
      <c r="BG904" s="90"/>
      <c r="BH904" s="90"/>
      <c r="BL904" s="90"/>
      <c r="BM904" s="90"/>
      <c r="BN904" s="90"/>
      <c r="BO904" s="90"/>
      <c r="BP904" s="90"/>
      <c r="BQ904" s="90"/>
      <c r="BU904" s="90"/>
      <c r="BV904" s="90"/>
      <c r="BW904" s="90"/>
      <c r="BX904" s="90"/>
      <c r="BY904" s="90"/>
      <c r="BZ904" s="90"/>
    </row>
    <row r="905" ht="15.75" customHeight="1"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T905" s="90"/>
      <c r="AU905" s="90"/>
      <c r="AV905" s="90"/>
      <c r="AW905" s="90"/>
      <c r="AX905" s="90"/>
      <c r="AY905" s="90"/>
      <c r="BC905" s="90"/>
      <c r="BD905" s="90"/>
      <c r="BE905" s="90"/>
      <c r="BF905" s="90"/>
      <c r="BG905" s="90"/>
      <c r="BH905" s="90"/>
      <c r="BL905" s="90"/>
      <c r="BM905" s="90"/>
      <c r="BN905" s="90"/>
      <c r="BO905" s="90"/>
      <c r="BP905" s="90"/>
      <c r="BQ905" s="90"/>
      <c r="BU905" s="90"/>
      <c r="BV905" s="90"/>
      <c r="BW905" s="90"/>
      <c r="BX905" s="90"/>
      <c r="BY905" s="90"/>
      <c r="BZ905" s="90"/>
    </row>
    <row r="906" ht="15.75" customHeight="1"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T906" s="90"/>
      <c r="AU906" s="90"/>
      <c r="AV906" s="90"/>
      <c r="AW906" s="90"/>
      <c r="AX906" s="90"/>
      <c r="AY906" s="90"/>
      <c r="BC906" s="90"/>
      <c r="BD906" s="90"/>
      <c r="BE906" s="90"/>
      <c r="BF906" s="90"/>
      <c r="BG906" s="90"/>
      <c r="BH906" s="90"/>
      <c r="BL906" s="90"/>
      <c r="BM906" s="90"/>
      <c r="BN906" s="90"/>
      <c r="BO906" s="90"/>
      <c r="BP906" s="90"/>
      <c r="BQ906" s="90"/>
      <c r="BU906" s="90"/>
      <c r="BV906" s="90"/>
      <c r="BW906" s="90"/>
      <c r="BX906" s="90"/>
      <c r="BY906" s="90"/>
      <c r="BZ906" s="90"/>
    </row>
    <row r="907" ht="15.75" customHeight="1"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T907" s="90"/>
      <c r="AU907" s="90"/>
      <c r="AV907" s="90"/>
      <c r="AW907" s="90"/>
      <c r="AX907" s="90"/>
      <c r="AY907" s="90"/>
      <c r="BC907" s="90"/>
      <c r="BD907" s="90"/>
      <c r="BE907" s="90"/>
      <c r="BF907" s="90"/>
      <c r="BG907" s="90"/>
      <c r="BH907" s="90"/>
      <c r="BL907" s="90"/>
      <c r="BM907" s="90"/>
      <c r="BN907" s="90"/>
      <c r="BO907" s="90"/>
      <c r="BP907" s="90"/>
      <c r="BQ907" s="90"/>
      <c r="BU907" s="90"/>
      <c r="BV907" s="90"/>
      <c r="BW907" s="90"/>
      <c r="BX907" s="90"/>
      <c r="BY907" s="90"/>
      <c r="BZ907" s="90"/>
    </row>
    <row r="908" ht="15.75" customHeight="1"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T908" s="90"/>
      <c r="AU908" s="90"/>
      <c r="AV908" s="90"/>
      <c r="AW908" s="90"/>
      <c r="AX908" s="90"/>
      <c r="AY908" s="90"/>
      <c r="BC908" s="90"/>
      <c r="BD908" s="90"/>
      <c r="BE908" s="90"/>
      <c r="BF908" s="90"/>
      <c r="BG908" s="90"/>
      <c r="BH908" s="90"/>
      <c r="BL908" s="90"/>
      <c r="BM908" s="90"/>
      <c r="BN908" s="90"/>
      <c r="BO908" s="90"/>
      <c r="BP908" s="90"/>
      <c r="BQ908" s="90"/>
      <c r="BU908" s="90"/>
      <c r="BV908" s="90"/>
      <c r="BW908" s="90"/>
      <c r="BX908" s="90"/>
      <c r="BY908" s="90"/>
      <c r="BZ908" s="90"/>
    </row>
    <row r="909" ht="15.75" customHeight="1"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T909" s="90"/>
      <c r="AU909" s="90"/>
      <c r="AV909" s="90"/>
      <c r="AW909" s="90"/>
      <c r="AX909" s="90"/>
      <c r="AY909" s="90"/>
      <c r="BC909" s="90"/>
      <c r="BD909" s="90"/>
      <c r="BE909" s="90"/>
      <c r="BF909" s="90"/>
      <c r="BG909" s="90"/>
      <c r="BH909" s="90"/>
      <c r="BL909" s="90"/>
      <c r="BM909" s="90"/>
      <c r="BN909" s="90"/>
      <c r="BO909" s="90"/>
      <c r="BP909" s="90"/>
      <c r="BQ909" s="90"/>
      <c r="BU909" s="90"/>
      <c r="BV909" s="90"/>
      <c r="BW909" s="90"/>
      <c r="BX909" s="90"/>
      <c r="BY909" s="90"/>
      <c r="BZ909" s="90"/>
    </row>
    <row r="910" ht="15.75" customHeight="1"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T910" s="90"/>
      <c r="AU910" s="90"/>
      <c r="AV910" s="90"/>
      <c r="AW910" s="90"/>
      <c r="AX910" s="90"/>
      <c r="AY910" s="90"/>
      <c r="BC910" s="90"/>
      <c r="BD910" s="90"/>
      <c r="BE910" s="90"/>
      <c r="BF910" s="90"/>
      <c r="BG910" s="90"/>
      <c r="BH910" s="90"/>
      <c r="BL910" s="90"/>
      <c r="BM910" s="90"/>
      <c r="BN910" s="90"/>
      <c r="BO910" s="90"/>
      <c r="BP910" s="90"/>
      <c r="BQ910" s="90"/>
      <c r="BU910" s="90"/>
      <c r="BV910" s="90"/>
      <c r="BW910" s="90"/>
      <c r="BX910" s="90"/>
      <c r="BY910" s="90"/>
      <c r="BZ910" s="90"/>
    </row>
    <row r="911" ht="15.75" customHeight="1"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T911" s="90"/>
      <c r="AU911" s="90"/>
      <c r="AV911" s="90"/>
      <c r="AW911" s="90"/>
      <c r="AX911" s="90"/>
      <c r="AY911" s="90"/>
      <c r="BC911" s="90"/>
      <c r="BD911" s="90"/>
      <c r="BE911" s="90"/>
      <c r="BF911" s="90"/>
      <c r="BG911" s="90"/>
      <c r="BH911" s="90"/>
      <c r="BL911" s="90"/>
      <c r="BM911" s="90"/>
      <c r="BN911" s="90"/>
      <c r="BO911" s="90"/>
      <c r="BP911" s="90"/>
      <c r="BQ911" s="90"/>
      <c r="BU911" s="90"/>
      <c r="BV911" s="90"/>
      <c r="BW911" s="90"/>
      <c r="BX911" s="90"/>
      <c r="BY911" s="90"/>
      <c r="BZ911" s="90"/>
    </row>
    <row r="912" ht="15.75" customHeight="1"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T912" s="90"/>
      <c r="AU912" s="90"/>
      <c r="AV912" s="90"/>
      <c r="AW912" s="90"/>
      <c r="AX912" s="90"/>
      <c r="AY912" s="90"/>
      <c r="BC912" s="90"/>
      <c r="BD912" s="90"/>
      <c r="BE912" s="90"/>
      <c r="BF912" s="90"/>
      <c r="BG912" s="90"/>
      <c r="BH912" s="90"/>
      <c r="BL912" s="90"/>
      <c r="BM912" s="90"/>
      <c r="BN912" s="90"/>
      <c r="BO912" s="90"/>
      <c r="BP912" s="90"/>
      <c r="BQ912" s="90"/>
      <c r="BU912" s="90"/>
      <c r="BV912" s="90"/>
      <c r="BW912" s="90"/>
      <c r="BX912" s="90"/>
      <c r="BY912" s="90"/>
      <c r="BZ912" s="90"/>
    </row>
    <row r="913" ht="15.75" customHeight="1"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T913" s="90"/>
      <c r="AU913" s="90"/>
      <c r="AV913" s="90"/>
      <c r="AW913" s="90"/>
      <c r="AX913" s="90"/>
      <c r="AY913" s="90"/>
      <c r="BC913" s="90"/>
      <c r="BD913" s="90"/>
      <c r="BE913" s="90"/>
      <c r="BF913" s="90"/>
      <c r="BG913" s="90"/>
      <c r="BH913" s="90"/>
      <c r="BL913" s="90"/>
      <c r="BM913" s="90"/>
      <c r="BN913" s="90"/>
      <c r="BO913" s="90"/>
      <c r="BP913" s="90"/>
      <c r="BQ913" s="90"/>
      <c r="BU913" s="90"/>
      <c r="BV913" s="90"/>
      <c r="BW913" s="90"/>
      <c r="BX913" s="90"/>
      <c r="BY913" s="90"/>
      <c r="BZ913" s="90"/>
    </row>
    <row r="914" ht="15.75" customHeight="1"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T914" s="90"/>
      <c r="AU914" s="90"/>
      <c r="AV914" s="90"/>
      <c r="AW914" s="90"/>
      <c r="AX914" s="90"/>
      <c r="AY914" s="90"/>
      <c r="BC914" s="90"/>
      <c r="BD914" s="90"/>
      <c r="BE914" s="90"/>
      <c r="BF914" s="90"/>
      <c r="BG914" s="90"/>
      <c r="BH914" s="90"/>
      <c r="BL914" s="90"/>
      <c r="BM914" s="90"/>
      <c r="BN914" s="90"/>
      <c r="BO914" s="90"/>
      <c r="BP914" s="90"/>
      <c r="BQ914" s="90"/>
      <c r="BU914" s="90"/>
      <c r="BV914" s="90"/>
      <c r="BW914" s="90"/>
      <c r="BX914" s="90"/>
      <c r="BY914" s="90"/>
      <c r="BZ914" s="90"/>
    </row>
    <row r="915" ht="15.75" customHeight="1"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T915" s="90"/>
      <c r="AU915" s="90"/>
      <c r="AV915" s="90"/>
      <c r="AW915" s="90"/>
      <c r="AX915" s="90"/>
      <c r="AY915" s="90"/>
      <c r="BC915" s="90"/>
      <c r="BD915" s="90"/>
      <c r="BE915" s="90"/>
      <c r="BF915" s="90"/>
      <c r="BG915" s="90"/>
      <c r="BH915" s="90"/>
      <c r="BL915" s="90"/>
      <c r="BM915" s="90"/>
      <c r="BN915" s="90"/>
      <c r="BO915" s="90"/>
      <c r="BP915" s="90"/>
      <c r="BQ915" s="90"/>
      <c r="BU915" s="90"/>
      <c r="BV915" s="90"/>
      <c r="BW915" s="90"/>
      <c r="BX915" s="90"/>
      <c r="BY915" s="90"/>
      <c r="BZ915" s="90"/>
    </row>
    <row r="916" ht="15.75" customHeight="1"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T916" s="90"/>
      <c r="AU916" s="90"/>
      <c r="AV916" s="90"/>
      <c r="AW916" s="90"/>
      <c r="AX916" s="90"/>
      <c r="AY916" s="90"/>
      <c r="BC916" s="90"/>
      <c r="BD916" s="90"/>
      <c r="BE916" s="90"/>
      <c r="BF916" s="90"/>
      <c r="BG916" s="90"/>
      <c r="BH916" s="90"/>
      <c r="BL916" s="90"/>
      <c r="BM916" s="90"/>
      <c r="BN916" s="90"/>
      <c r="BO916" s="90"/>
      <c r="BP916" s="90"/>
      <c r="BQ916" s="90"/>
      <c r="BU916" s="90"/>
      <c r="BV916" s="90"/>
      <c r="BW916" s="90"/>
      <c r="BX916" s="90"/>
      <c r="BY916" s="90"/>
      <c r="BZ916" s="90"/>
    </row>
    <row r="917" ht="15.75" customHeight="1"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T917" s="90"/>
      <c r="AU917" s="90"/>
      <c r="AV917" s="90"/>
      <c r="AW917" s="90"/>
      <c r="AX917" s="90"/>
      <c r="AY917" s="90"/>
      <c r="BC917" s="90"/>
      <c r="BD917" s="90"/>
      <c r="BE917" s="90"/>
      <c r="BF917" s="90"/>
      <c r="BG917" s="90"/>
      <c r="BH917" s="90"/>
      <c r="BL917" s="90"/>
      <c r="BM917" s="90"/>
      <c r="BN917" s="90"/>
      <c r="BO917" s="90"/>
      <c r="BP917" s="90"/>
      <c r="BQ917" s="90"/>
      <c r="BU917" s="90"/>
      <c r="BV917" s="90"/>
      <c r="BW917" s="90"/>
      <c r="BX917" s="90"/>
      <c r="BY917" s="90"/>
      <c r="BZ917" s="90"/>
    </row>
    <row r="918" ht="15.75" customHeight="1"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T918" s="90"/>
      <c r="AU918" s="90"/>
      <c r="AV918" s="90"/>
      <c r="AW918" s="90"/>
      <c r="AX918" s="90"/>
      <c r="AY918" s="90"/>
      <c r="BC918" s="90"/>
      <c r="BD918" s="90"/>
      <c r="BE918" s="90"/>
      <c r="BF918" s="90"/>
      <c r="BG918" s="90"/>
      <c r="BH918" s="90"/>
      <c r="BL918" s="90"/>
      <c r="BM918" s="90"/>
      <c r="BN918" s="90"/>
      <c r="BO918" s="90"/>
      <c r="BP918" s="90"/>
      <c r="BQ918" s="90"/>
      <c r="BU918" s="90"/>
      <c r="BV918" s="90"/>
      <c r="BW918" s="90"/>
      <c r="BX918" s="90"/>
      <c r="BY918" s="90"/>
      <c r="BZ918" s="90"/>
    </row>
    <row r="919" ht="15.75" customHeight="1"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T919" s="90"/>
      <c r="AU919" s="90"/>
      <c r="AV919" s="90"/>
      <c r="AW919" s="90"/>
      <c r="AX919" s="90"/>
      <c r="AY919" s="90"/>
      <c r="BC919" s="90"/>
      <c r="BD919" s="90"/>
      <c r="BE919" s="90"/>
      <c r="BF919" s="90"/>
      <c r="BG919" s="90"/>
      <c r="BH919" s="90"/>
      <c r="BL919" s="90"/>
      <c r="BM919" s="90"/>
      <c r="BN919" s="90"/>
      <c r="BO919" s="90"/>
      <c r="BP919" s="90"/>
      <c r="BQ919" s="90"/>
      <c r="BU919" s="90"/>
      <c r="BV919" s="90"/>
      <c r="BW919" s="90"/>
      <c r="BX919" s="90"/>
      <c r="BY919" s="90"/>
      <c r="BZ919" s="90"/>
    </row>
    <row r="920" ht="15.75" customHeight="1"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T920" s="90"/>
      <c r="AU920" s="90"/>
      <c r="AV920" s="90"/>
      <c r="AW920" s="90"/>
      <c r="AX920" s="90"/>
      <c r="AY920" s="90"/>
      <c r="BC920" s="90"/>
      <c r="BD920" s="90"/>
      <c r="BE920" s="90"/>
      <c r="BF920" s="90"/>
      <c r="BG920" s="90"/>
      <c r="BH920" s="90"/>
      <c r="BL920" s="90"/>
      <c r="BM920" s="90"/>
      <c r="BN920" s="90"/>
      <c r="BO920" s="90"/>
      <c r="BP920" s="90"/>
      <c r="BQ920" s="90"/>
      <c r="BU920" s="90"/>
      <c r="BV920" s="90"/>
      <c r="BW920" s="90"/>
      <c r="BX920" s="90"/>
      <c r="BY920" s="90"/>
      <c r="BZ920" s="90"/>
    </row>
    <row r="921" ht="15.75" customHeight="1"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T921" s="90"/>
      <c r="AU921" s="90"/>
      <c r="AV921" s="90"/>
      <c r="AW921" s="90"/>
      <c r="AX921" s="90"/>
      <c r="AY921" s="90"/>
      <c r="BC921" s="90"/>
      <c r="BD921" s="90"/>
      <c r="BE921" s="90"/>
      <c r="BF921" s="90"/>
      <c r="BG921" s="90"/>
      <c r="BH921" s="90"/>
      <c r="BL921" s="90"/>
      <c r="BM921" s="90"/>
      <c r="BN921" s="90"/>
      <c r="BO921" s="90"/>
      <c r="BP921" s="90"/>
      <c r="BQ921" s="90"/>
      <c r="BU921" s="90"/>
      <c r="BV921" s="90"/>
      <c r="BW921" s="90"/>
      <c r="BX921" s="90"/>
      <c r="BY921" s="90"/>
      <c r="BZ921" s="90"/>
    </row>
    <row r="922" ht="15.75" customHeight="1"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T922" s="90"/>
      <c r="AU922" s="90"/>
      <c r="AV922" s="90"/>
      <c r="AW922" s="90"/>
      <c r="AX922" s="90"/>
      <c r="AY922" s="90"/>
      <c r="BC922" s="90"/>
      <c r="BD922" s="90"/>
      <c r="BE922" s="90"/>
      <c r="BF922" s="90"/>
      <c r="BG922" s="90"/>
      <c r="BH922" s="90"/>
      <c r="BL922" s="90"/>
      <c r="BM922" s="90"/>
      <c r="BN922" s="90"/>
      <c r="BO922" s="90"/>
      <c r="BP922" s="90"/>
      <c r="BQ922" s="90"/>
      <c r="BU922" s="90"/>
      <c r="BV922" s="90"/>
      <c r="BW922" s="90"/>
      <c r="BX922" s="90"/>
      <c r="BY922" s="90"/>
      <c r="BZ922" s="90"/>
    </row>
    <row r="923" ht="15.75" customHeight="1"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T923" s="90"/>
      <c r="AU923" s="90"/>
      <c r="AV923" s="90"/>
      <c r="AW923" s="90"/>
      <c r="AX923" s="90"/>
      <c r="AY923" s="90"/>
      <c r="BC923" s="90"/>
      <c r="BD923" s="90"/>
      <c r="BE923" s="90"/>
      <c r="BF923" s="90"/>
      <c r="BG923" s="90"/>
      <c r="BH923" s="90"/>
      <c r="BL923" s="90"/>
      <c r="BM923" s="90"/>
      <c r="BN923" s="90"/>
      <c r="BO923" s="90"/>
      <c r="BP923" s="90"/>
      <c r="BQ923" s="90"/>
      <c r="BU923" s="90"/>
      <c r="BV923" s="90"/>
      <c r="BW923" s="90"/>
      <c r="BX923" s="90"/>
      <c r="BY923" s="90"/>
      <c r="BZ923" s="90"/>
    </row>
    <row r="924" ht="15.75" customHeight="1"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T924" s="90"/>
      <c r="AU924" s="90"/>
      <c r="AV924" s="90"/>
      <c r="AW924" s="90"/>
      <c r="AX924" s="90"/>
      <c r="AY924" s="90"/>
      <c r="BC924" s="90"/>
      <c r="BD924" s="90"/>
      <c r="BE924" s="90"/>
      <c r="BF924" s="90"/>
      <c r="BG924" s="90"/>
      <c r="BH924" s="90"/>
      <c r="BL924" s="90"/>
      <c r="BM924" s="90"/>
      <c r="BN924" s="90"/>
      <c r="BO924" s="90"/>
      <c r="BP924" s="90"/>
      <c r="BQ924" s="90"/>
      <c r="BU924" s="90"/>
      <c r="BV924" s="90"/>
      <c r="BW924" s="90"/>
      <c r="BX924" s="90"/>
      <c r="BY924" s="90"/>
      <c r="BZ924" s="90"/>
    </row>
    <row r="925" ht="15.75" customHeight="1"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T925" s="90"/>
      <c r="AU925" s="90"/>
      <c r="AV925" s="90"/>
      <c r="AW925" s="90"/>
      <c r="AX925" s="90"/>
      <c r="AY925" s="90"/>
      <c r="BC925" s="90"/>
      <c r="BD925" s="90"/>
      <c r="BE925" s="90"/>
      <c r="BF925" s="90"/>
      <c r="BG925" s="90"/>
      <c r="BH925" s="90"/>
      <c r="BL925" s="90"/>
      <c r="BM925" s="90"/>
      <c r="BN925" s="90"/>
      <c r="BO925" s="90"/>
      <c r="BP925" s="90"/>
      <c r="BQ925" s="90"/>
      <c r="BU925" s="90"/>
      <c r="BV925" s="90"/>
      <c r="BW925" s="90"/>
      <c r="BX925" s="90"/>
      <c r="BY925" s="90"/>
      <c r="BZ925" s="90"/>
    </row>
    <row r="926" ht="15.75" customHeight="1"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T926" s="90"/>
      <c r="AU926" s="90"/>
      <c r="AV926" s="90"/>
      <c r="AW926" s="90"/>
      <c r="AX926" s="90"/>
      <c r="AY926" s="90"/>
      <c r="BC926" s="90"/>
      <c r="BD926" s="90"/>
      <c r="BE926" s="90"/>
      <c r="BF926" s="90"/>
      <c r="BG926" s="90"/>
      <c r="BH926" s="90"/>
      <c r="BL926" s="90"/>
      <c r="BM926" s="90"/>
      <c r="BN926" s="90"/>
      <c r="BO926" s="90"/>
      <c r="BP926" s="90"/>
      <c r="BQ926" s="90"/>
      <c r="BU926" s="90"/>
      <c r="BV926" s="90"/>
      <c r="BW926" s="90"/>
      <c r="BX926" s="90"/>
      <c r="BY926" s="90"/>
      <c r="BZ926" s="90"/>
    </row>
    <row r="927" ht="15.75" customHeight="1"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T927" s="90"/>
      <c r="AU927" s="90"/>
      <c r="AV927" s="90"/>
      <c r="AW927" s="90"/>
      <c r="AX927" s="90"/>
      <c r="AY927" s="90"/>
      <c r="BC927" s="90"/>
      <c r="BD927" s="90"/>
      <c r="BE927" s="90"/>
      <c r="BF927" s="90"/>
      <c r="BG927" s="90"/>
      <c r="BH927" s="90"/>
      <c r="BL927" s="90"/>
      <c r="BM927" s="90"/>
      <c r="BN927" s="90"/>
      <c r="BO927" s="90"/>
      <c r="BP927" s="90"/>
      <c r="BQ927" s="90"/>
      <c r="BU927" s="90"/>
      <c r="BV927" s="90"/>
      <c r="BW927" s="90"/>
      <c r="BX927" s="90"/>
      <c r="BY927" s="90"/>
      <c r="BZ927" s="90"/>
    </row>
    <row r="928" ht="15.75" customHeight="1"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T928" s="90"/>
      <c r="AU928" s="90"/>
      <c r="AV928" s="90"/>
      <c r="AW928" s="90"/>
      <c r="AX928" s="90"/>
      <c r="AY928" s="90"/>
      <c r="BC928" s="90"/>
      <c r="BD928" s="90"/>
      <c r="BE928" s="90"/>
      <c r="BF928" s="90"/>
      <c r="BG928" s="90"/>
      <c r="BH928" s="90"/>
      <c r="BL928" s="90"/>
      <c r="BM928" s="90"/>
      <c r="BN928" s="90"/>
      <c r="BO928" s="90"/>
      <c r="BP928" s="90"/>
      <c r="BQ928" s="90"/>
      <c r="BU928" s="90"/>
      <c r="BV928" s="90"/>
      <c r="BW928" s="90"/>
      <c r="BX928" s="90"/>
      <c r="BY928" s="90"/>
      <c r="BZ928" s="90"/>
    </row>
    <row r="929" ht="15.75" customHeight="1"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T929" s="90"/>
      <c r="AU929" s="90"/>
      <c r="AV929" s="90"/>
      <c r="AW929" s="90"/>
      <c r="AX929" s="90"/>
      <c r="AY929" s="90"/>
      <c r="BC929" s="90"/>
      <c r="BD929" s="90"/>
      <c r="BE929" s="90"/>
      <c r="BF929" s="90"/>
      <c r="BG929" s="90"/>
      <c r="BH929" s="90"/>
      <c r="BL929" s="90"/>
      <c r="BM929" s="90"/>
      <c r="BN929" s="90"/>
      <c r="BO929" s="90"/>
      <c r="BP929" s="90"/>
      <c r="BQ929" s="90"/>
      <c r="BU929" s="90"/>
      <c r="BV929" s="90"/>
      <c r="BW929" s="90"/>
      <c r="BX929" s="90"/>
      <c r="BY929" s="90"/>
      <c r="BZ929" s="90"/>
    </row>
    <row r="930" ht="15.75" customHeight="1"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T930" s="90"/>
      <c r="AU930" s="90"/>
      <c r="AV930" s="90"/>
      <c r="AW930" s="90"/>
      <c r="AX930" s="90"/>
      <c r="AY930" s="90"/>
      <c r="BC930" s="90"/>
      <c r="BD930" s="90"/>
      <c r="BE930" s="90"/>
      <c r="BF930" s="90"/>
      <c r="BG930" s="90"/>
      <c r="BH930" s="90"/>
      <c r="BL930" s="90"/>
      <c r="BM930" s="90"/>
      <c r="BN930" s="90"/>
      <c r="BO930" s="90"/>
      <c r="BP930" s="90"/>
      <c r="BQ930" s="90"/>
      <c r="BU930" s="90"/>
      <c r="BV930" s="90"/>
      <c r="BW930" s="90"/>
      <c r="BX930" s="90"/>
      <c r="BY930" s="90"/>
      <c r="BZ930" s="90"/>
    </row>
    <row r="931" ht="15.75" customHeight="1"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T931" s="90"/>
      <c r="AU931" s="90"/>
      <c r="AV931" s="90"/>
      <c r="AW931" s="90"/>
      <c r="AX931" s="90"/>
      <c r="AY931" s="90"/>
      <c r="BC931" s="90"/>
      <c r="BD931" s="90"/>
      <c r="BE931" s="90"/>
      <c r="BF931" s="90"/>
      <c r="BG931" s="90"/>
      <c r="BH931" s="90"/>
      <c r="BL931" s="90"/>
      <c r="BM931" s="90"/>
      <c r="BN931" s="90"/>
      <c r="BO931" s="90"/>
      <c r="BP931" s="90"/>
      <c r="BQ931" s="90"/>
      <c r="BU931" s="90"/>
      <c r="BV931" s="90"/>
      <c r="BW931" s="90"/>
      <c r="BX931" s="90"/>
      <c r="BY931" s="90"/>
      <c r="BZ931" s="90"/>
    </row>
    <row r="932" ht="15.75" customHeight="1"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T932" s="90"/>
      <c r="AU932" s="90"/>
      <c r="AV932" s="90"/>
      <c r="AW932" s="90"/>
      <c r="AX932" s="90"/>
      <c r="AY932" s="90"/>
      <c r="BC932" s="90"/>
      <c r="BD932" s="90"/>
      <c r="BE932" s="90"/>
      <c r="BF932" s="90"/>
      <c r="BG932" s="90"/>
      <c r="BH932" s="90"/>
      <c r="BL932" s="90"/>
      <c r="BM932" s="90"/>
      <c r="BN932" s="90"/>
      <c r="BO932" s="90"/>
      <c r="BP932" s="90"/>
      <c r="BQ932" s="90"/>
      <c r="BU932" s="90"/>
      <c r="BV932" s="90"/>
      <c r="BW932" s="90"/>
      <c r="BX932" s="90"/>
      <c r="BY932" s="90"/>
      <c r="BZ932" s="90"/>
    </row>
    <row r="933" ht="15.75" customHeight="1"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T933" s="90"/>
      <c r="AU933" s="90"/>
      <c r="AV933" s="90"/>
      <c r="AW933" s="90"/>
      <c r="AX933" s="90"/>
      <c r="AY933" s="90"/>
      <c r="BC933" s="90"/>
      <c r="BD933" s="90"/>
      <c r="BE933" s="90"/>
      <c r="BF933" s="90"/>
      <c r="BG933" s="90"/>
      <c r="BH933" s="90"/>
      <c r="BL933" s="90"/>
      <c r="BM933" s="90"/>
      <c r="BN933" s="90"/>
      <c r="BO933" s="90"/>
      <c r="BP933" s="90"/>
      <c r="BQ933" s="90"/>
      <c r="BU933" s="90"/>
      <c r="BV933" s="90"/>
      <c r="BW933" s="90"/>
      <c r="BX933" s="90"/>
      <c r="BY933" s="90"/>
      <c r="BZ933" s="90"/>
    </row>
    <row r="934" ht="15.75" customHeight="1"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T934" s="90"/>
      <c r="AU934" s="90"/>
      <c r="AV934" s="90"/>
      <c r="AW934" s="90"/>
      <c r="AX934" s="90"/>
      <c r="AY934" s="90"/>
      <c r="BC934" s="90"/>
      <c r="BD934" s="90"/>
      <c r="BE934" s="90"/>
      <c r="BF934" s="90"/>
      <c r="BG934" s="90"/>
      <c r="BH934" s="90"/>
      <c r="BL934" s="90"/>
      <c r="BM934" s="90"/>
      <c r="BN934" s="90"/>
      <c r="BO934" s="90"/>
      <c r="BP934" s="90"/>
      <c r="BQ934" s="90"/>
      <c r="BU934" s="90"/>
      <c r="BV934" s="90"/>
      <c r="BW934" s="90"/>
      <c r="BX934" s="90"/>
      <c r="BY934" s="90"/>
      <c r="BZ934" s="90"/>
    </row>
    <row r="935" ht="15.75" customHeight="1"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T935" s="90"/>
      <c r="AU935" s="90"/>
      <c r="AV935" s="90"/>
      <c r="AW935" s="90"/>
      <c r="AX935" s="90"/>
      <c r="AY935" s="90"/>
      <c r="BC935" s="90"/>
      <c r="BD935" s="90"/>
      <c r="BE935" s="90"/>
      <c r="BF935" s="90"/>
      <c r="BG935" s="90"/>
      <c r="BH935" s="90"/>
      <c r="BL935" s="90"/>
      <c r="BM935" s="90"/>
      <c r="BN935" s="90"/>
      <c r="BO935" s="90"/>
      <c r="BP935" s="90"/>
      <c r="BQ935" s="90"/>
      <c r="BU935" s="90"/>
      <c r="BV935" s="90"/>
      <c r="BW935" s="90"/>
      <c r="BX935" s="90"/>
      <c r="BY935" s="90"/>
      <c r="BZ935" s="90"/>
    </row>
    <row r="936" ht="15.75" customHeight="1"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T936" s="90"/>
      <c r="AU936" s="90"/>
      <c r="AV936" s="90"/>
      <c r="AW936" s="90"/>
      <c r="AX936" s="90"/>
      <c r="AY936" s="90"/>
      <c r="BC936" s="90"/>
      <c r="BD936" s="90"/>
      <c r="BE936" s="90"/>
      <c r="BF936" s="90"/>
      <c r="BG936" s="90"/>
      <c r="BH936" s="90"/>
      <c r="BL936" s="90"/>
      <c r="BM936" s="90"/>
      <c r="BN936" s="90"/>
      <c r="BO936" s="90"/>
      <c r="BP936" s="90"/>
      <c r="BQ936" s="90"/>
      <c r="BU936" s="90"/>
      <c r="BV936" s="90"/>
      <c r="BW936" s="90"/>
      <c r="BX936" s="90"/>
      <c r="BY936" s="90"/>
      <c r="BZ936" s="90"/>
    </row>
    <row r="937" ht="15.75" customHeight="1"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T937" s="90"/>
      <c r="AU937" s="90"/>
      <c r="AV937" s="90"/>
      <c r="AW937" s="90"/>
      <c r="AX937" s="90"/>
      <c r="AY937" s="90"/>
      <c r="BC937" s="90"/>
      <c r="BD937" s="90"/>
      <c r="BE937" s="90"/>
      <c r="BF937" s="90"/>
      <c r="BG937" s="90"/>
      <c r="BH937" s="90"/>
      <c r="BL937" s="90"/>
      <c r="BM937" s="90"/>
      <c r="BN937" s="90"/>
      <c r="BO937" s="90"/>
      <c r="BP937" s="90"/>
      <c r="BQ937" s="90"/>
      <c r="BU937" s="90"/>
      <c r="BV937" s="90"/>
      <c r="BW937" s="90"/>
      <c r="BX937" s="90"/>
      <c r="BY937" s="90"/>
      <c r="BZ937" s="90"/>
    </row>
    <row r="938" ht="15.75" customHeight="1"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T938" s="90"/>
      <c r="AU938" s="90"/>
      <c r="AV938" s="90"/>
      <c r="AW938" s="90"/>
      <c r="AX938" s="90"/>
      <c r="AY938" s="90"/>
      <c r="BC938" s="90"/>
      <c r="BD938" s="90"/>
      <c r="BE938" s="90"/>
      <c r="BF938" s="90"/>
      <c r="BG938" s="90"/>
      <c r="BH938" s="90"/>
      <c r="BL938" s="90"/>
      <c r="BM938" s="90"/>
      <c r="BN938" s="90"/>
      <c r="BO938" s="90"/>
      <c r="BP938" s="90"/>
      <c r="BQ938" s="90"/>
      <c r="BU938" s="90"/>
      <c r="BV938" s="90"/>
      <c r="BW938" s="90"/>
      <c r="BX938" s="90"/>
      <c r="BY938" s="90"/>
      <c r="BZ938" s="90"/>
    </row>
    <row r="939" ht="15.75" customHeight="1"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T939" s="90"/>
      <c r="AU939" s="90"/>
      <c r="AV939" s="90"/>
      <c r="AW939" s="90"/>
      <c r="AX939" s="90"/>
      <c r="AY939" s="90"/>
      <c r="BC939" s="90"/>
      <c r="BD939" s="90"/>
      <c r="BE939" s="90"/>
      <c r="BF939" s="90"/>
      <c r="BG939" s="90"/>
      <c r="BH939" s="90"/>
      <c r="BL939" s="90"/>
      <c r="BM939" s="90"/>
      <c r="BN939" s="90"/>
      <c r="BO939" s="90"/>
      <c r="BP939" s="90"/>
      <c r="BQ939" s="90"/>
      <c r="BU939" s="90"/>
      <c r="BV939" s="90"/>
      <c r="BW939" s="90"/>
      <c r="BX939" s="90"/>
      <c r="BY939" s="90"/>
      <c r="BZ939" s="90"/>
    </row>
    <row r="940" ht="15.75" customHeight="1"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T940" s="90"/>
      <c r="AU940" s="90"/>
      <c r="AV940" s="90"/>
      <c r="AW940" s="90"/>
      <c r="AX940" s="90"/>
      <c r="AY940" s="90"/>
      <c r="BC940" s="90"/>
      <c r="BD940" s="90"/>
      <c r="BE940" s="90"/>
      <c r="BF940" s="90"/>
      <c r="BG940" s="90"/>
      <c r="BH940" s="90"/>
      <c r="BL940" s="90"/>
      <c r="BM940" s="90"/>
      <c r="BN940" s="90"/>
      <c r="BO940" s="90"/>
      <c r="BP940" s="90"/>
      <c r="BQ940" s="90"/>
      <c r="BU940" s="90"/>
      <c r="BV940" s="90"/>
      <c r="BW940" s="90"/>
      <c r="BX940" s="90"/>
      <c r="BY940" s="90"/>
      <c r="BZ940" s="90"/>
    </row>
    <row r="941" ht="15.75" customHeight="1"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T941" s="90"/>
      <c r="AU941" s="90"/>
      <c r="AV941" s="90"/>
      <c r="AW941" s="90"/>
      <c r="AX941" s="90"/>
      <c r="AY941" s="90"/>
      <c r="BC941" s="90"/>
      <c r="BD941" s="90"/>
      <c r="BE941" s="90"/>
      <c r="BF941" s="90"/>
      <c r="BG941" s="90"/>
      <c r="BH941" s="90"/>
      <c r="BL941" s="90"/>
      <c r="BM941" s="90"/>
      <c r="BN941" s="90"/>
      <c r="BO941" s="90"/>
      <c r="BP941" s="90"/>
      <c r="BQ941" s="90"/>
      <c r="BU941" s="90"/>
      <c r="BV941" s="90"/>
      <c r="BW941" s="90"/>
      <c r="BX941" s="90"/>
      <c r="BY941" s="90"/>
      <c r="BZ941" s="90"/>
    </row>
    <row r="942" ht="15.75" customHeight="1"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T942" s="90"/>
      <c r="AU942" s="90"/>
      <c r="AV942" s="90"/>
      <c r="AW942" s="90"/>
      <c r="AX942" s="90"/>
      <c r="AY942" s="90"/>
      <c r="BC942" s="90"/>
      <c r="BD942" s="90"/>
      <c r="BE942" s="90"/>
      <c r="BF942" s="90"/>
      <c r="BG942" s="90"/>
      <c r="BH942" s="90"/>
      <c r="BL942" s="90"/>
      <c r="BM942" s="90"/>
      <c r="BN942" s="90"/>
      <c r="BO942" s="90"/>
      <c r="BP942" s="90"/>
      <c r="BQ942" s="90"/>
      <c r="BU942" s="90"/>
      <c r="BV942" s="90"/>
      <c r="BW942" s="90"/>
      <c r="BX942" s="90"/>
      <c r="BY942" s="90"/>
      <c r="BZ942" s="90"/>
    </row>
    <row r="943" ht="15.75" customHeight="1"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T943" s="90"/>
      <c r="AU943" s="90"/>
      <c r="AV943" s="90"/>
      <c r="AW943" s="90"/>
      <c r="AX943" s="90"/>
      <c r="AY943" s="90"/>
      <c r="BC943" s="90"/>
      <c r="BD943" s="90"/>
      <c r="BE943" s="90"/>
      <c r="BF943" s="90"/>
      <c r="BG943" s="90"/>
      <c r="BH943" s="90"/>
      <c r="BL943" s="90"/>
      <c r="BM943" s="90"/>
      <c r="BN943" s="90"/>
      <c r="BO943" s="90"/>
      <c r="BP943" s="90"/>
      <c r="BQ943" s="90"/>
      <c r="BU943" s="90"/>
      <c r="BV943" s="90"/>
      <c r="BW943" s="90"/>
      <c r="BX943" s="90"/>
      <c r="BY943" s="90"/>
      <c r="BZ943" s="90"/>
    </row>
    <row r="944" ht="15.75" customHeight="1"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T944" s="90"/>
      <c r="AU944" s="90"/>
      <c r="AV944" s="90"/>
      <c r="AW944" s="90"/>
      <c r="AX944" s="90"/>
      <c r="AY944" s="90"/>
      <c r="BC944" s="90"/>
      <c r="BD944" s="90"/>
      <c r="BE944" s="90"/>
      <c r="BF944" s="90"/>
      <c r="BG944" s="90"/>
      <c r="BH944" s="90"/>
      <c r="BL944" s="90"/>
      <c r="BM944" s="90"/>
      <c r="BN944" s="90"/>
      <c r="BO944" s="90"/>
      <c r="BP944" s="90"/>
      <c r="BQ944" s="90"/>
      <c r="BU944" s="90"/>
      <c r="BV944" s="90"/>
      <c r="BW944" s="90"/>
      <c r="BX944" s="90"/>
      <c r="BY944" s="90"/>
      <c r="BZ944" s="90"/>
    </row>
    <row r="945" ht="15.75" customHeight="1"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T945" s="90"/>
      <c r="AU945" s="90"/>
      <c r="AV945" s="90"/>
      <c r="AW945" s="90"/>
      <c r="AX945" s="90"/>
      <c r="AY945" s="90"/>
      <c r="BC945" s="90"/>
      <c r="BD945" s="90"/>
      <c r="BE945" s="90"/>
      <c r="BF945" s="90"/>
      <c r="BG945" s="90"/>
      <c r="BH945" s="90"/>
      <c r="BL945" s="90"/>
      <c r="BM945" s="90"/>
      <c r="BN945" s="90"/>
      <c r="BO945" s="90"/>
      <c r="BP945" s="90"/>
      <c r="BQ945" s="90"/>
      <c r="BU945" s="90"/>
      <c r="BV945" s="90"/>
      <c r="BW945" s="90"/>
      <c r="BX945" s="90"/>
      <c r="BY945" s="90"/>
      <c r="BZ945" s="90"/>
    </row>
    <row r="946" ht="15.75" customHeight="1"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T946" s="90"/>
      <c r="AU946" s="90"/>
      <c r="AV946" s="90"/>
      <c r="AW946" s="90"/>
      <c r="AX946" s="90"/>
      <c r="AY946" s="90"/>
      <c r="BC946" s="90"/>
      <c r="BD946" s="90"/>
      <c r="BE946" s="90"/>
      <c r="BF946" s="90"/>
      <c r="BG946" s="90"/>
      <c r="BH946" s="90"/>
      <c r="BL946" s="90"/>
      <c r="BM946" s="90"/>
      <c r="BN946" s="90"/>
      <c r="BO946" s="90"/>
      <c r="BP946" s="90"/>
      <c r="BQ946" s="90"/>
      <c r="BU946" s="90"/>
      <c r="BV946" s="90"/>
      <c r="BW946" s="90"/>
      <c r="BX946" s="90"/>
      <c r="BY946" s="90"/>
      <c r="BZ946" s="90"/>
    </row>
    <row r="947" ht="15.75" customHeight="1"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T947" s="90"/>
      <c r="AU947" s="90"/>
      <c r="AV947" s="90"/>
      <c r="AW947" s="90"/>
      <c r="AX947" s="90"/>
      <c r="AY947" s="90"/>
      <c r="BC947" s="90"/>
      <c r="BD947" s="90"/>
      <c r="BE947" s="90"/>
      <c r="BF947" s="90"/>
      <c r="BG947" s="90"/>
      <c r="BH947" s="90"/>
      <c r="BL947" s="90"/>
      <c r="BM947" s="90"/>
      <c r="BN947" s="90"/>
      <c r="BO947" s="90"/>
      <c r="BP947" s="90"/>
      <c r="BQ947" s="90"/>
      <c r="BU947" s="90"/>
      <c r="BV947" s="90"/>
      <c r="BW947" s="90"/>
      <c r="BX947" s="90"/>
      <c r="BY947" s="90"/>
      <c r="BZ947" s="90"/>
    </row>
    <row r="948" ht="15.75" customHeight="1"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T948" s="90"/>
      <c r="AU948" s="90"/>
      <c r="AV948" s="90"/>
      <c r="AW948" s="90"/>
      <c r="AX948" s="90"/>
      <c r="AY948" s="90"/>
      <c r="BC948" s="90"/>
      <c r="BD948" s="90"/>
      <c r="BE948" s="90"/>
      <c r="BF948" s="90"/>
      <c r="BG948" s="90"/>
      <c r="BH948" s="90"/>
      <c r="BL948" s="90"/>
      <c r="BM948" s="90"/>
      <c r="BN948" s="90"/>
      <c r="BO948" s="90"/>
      <c r="BP948" s="90"/>
      <c r="BQ948" s="90"/>
      <c r="BU948" s="90"/>
      <c r="BV948" s="90"/>
      <c r="BW948" s="90"/>
      <c r="BX948" s="90"/>
      <c r="BY948" s="90"/>
      <c r="BZ948" s="90"/>
    </row>
    <row r="949" ht="15.75" customHeight="1"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T949" s="90"/>
      <c r="AU949" s="90"/>
      <c r="AV949" s="90"/>
      <c r="AW949" s="90"/>
      <c r="AX949" s="90"/>
      <c r="AY949" s="90"/>
      <c r="BC949" s="90"/>
      <c r="BD949" s="90"/>
      <c r="BE949" s="90"/>
      <c r="BF949" s="90"/>
      <c r="BG949" s="90"/>
      <c r="BH949" s="90"/>
      <c r="BL949" s="90"/>
      <c r="BM949" s="90"/>
      <c r="BN949" s="90"/>
      <c r="BO949" s="90"/>
      <c r="BP949" s="90"/>
      <c r="BQ949" s="90"/>
      <c r="BU949" s="90"/>
      <c r="BV949" s="90"/>
      <c r="BW949" s="90"/>
      <c r="BX949" s="90"/>
      <c r="BY949" s="90"/>
      <c r="BZ949" s="90"/>
    </row>
    <row r="950" ht="15.75" customHeight="1"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T950" s="90"/>
      <c r="AU950" s="90"/>
      <c r="AV950" s="90"/>
      <c r="AW950" s="90"/>
      <c r="AX950" s="90"/>
      <c r="AY950" s="90"/>
      <c r="BC950" s="90"/>
      <c r="BD950" s="90"/>
      <c r="BE950" s="90"/>
      <c r="BF950" s="90"/>
      <c r="BG950" s="90"/>
      <c r="BH950" s="90"/>
      <c r="BL950" s="90"/>
      <c r="BM950" s="90"/>
      <c r="BN950" s="90"/>
      <c r="BO950" s="90"/>
      <c r="BP950" s="90"/>
      <c r="BQ950" s="90"/>
      <c r="BU950" s="90"/>
      <c r="BV950" s="90"/>
      <c r="BW950" s="90"/>
      <c r="BX950" s="90"/>
      <c r="BY950" s="90"/>
      <c r="BZ950" s="90"/>
    </row>
    <row r="951" ht="15.75" customHeight="1"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T951" s="90"/>
      <c r="AU951" s="90"/>
      <c r="AV951" s="90"/>
      <c r="AW951" s="90"/>
      <c r="AX951" s="90"/>
      <c r="AY951" s="90"/>
      <c r="BC951" s="90"/>
      <c r="BD951" s="90"/>
      <c r="BE951" s="90"/>
      <c r="BF951" s="90"/>
      <c r="BG951" s="90"/>
      <c r="BH951" s="90"/>
      <c r="BL951" s="90"/>
      <c r="BM951" s="90"/>
      <c r="BN951" s="90"/>
      <c r="BO951" s="90"/>
      <c r="BP951" s="90"/>
      <c r="BQ951" s="90"/>
      <c r="BU951" s="90"/>
      <c r="BV951" s="90"/>
      <c r="BW951" s="90"/>
      <c r="BX951" s="90"/>
      <c r="BY951" s="90"/>
      <c r="BZ951" s="90"/>
    </row>
    <row r="952" ht="15.75" customHeight="1"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T952" s="90"/>
      <c r="AU952" s="90"/>
      <c r="AV952" s="90"/>
      <c r="AW952" s="90"/>
      <c r="AX952" s="90"/>
      <c r="AY952" s="90"/>
      <c r="BC952" s="90"/>
      <c r="BD952" s="90"/>
      <c r="BE952" s="90"/>
      <c r="BF952" s="90"/>
      <c r="BG952" s="90"/>
      <c r="BH952" s="90"/>
      <c r="BL952" s="90"/>
      <c r="BM952" s="90"/>
      <c r="BN952" s="90"/>
      <c r="BO952" s="90"/>
      <c r="BP952" s="90"/>
      <c r="BQ952" s="90"/>
      <c r="BU952" s="90"/>
      <c r="BV952" s="90"/>
      <c r="BW952" s="90"/>
      <c r="BX952" s="90"/>
      <c r="BY952" s="90"/>
      <c r="BZ952" s="90"/>
    </row>
    <row r="953" ht="15.75" customHeight="1"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T953" s="90"/>
      <c r="AU953" s="90"/>
      <c r="AV953" s="90"/>
      <c r="AW953" s="90"/>
      <c r="AX953" s="90"/>
      <c r="AY953" s="90"/>
      <c r="BC953" s="90"/>
      <c r="BD953" s="90"/>
      <c r="BE953" s="90"/>
      <c r="BF953" s="90"/>
      <c r="BG953" s="90"/>
      <c r="BH953" s="90"/>
      <c r="BL953" s="90"/>
      <c r="BM953" s="90"/>
      <c r="BN953" s="90"/>
      <c r="BO953" s="90"/>
      <c r="BP953" s="90"/>
      <c r="BQ953" s="90"/>
      <c r="BU953" s="90"/>
      <c r="BV953" s="90"/>
      <c r="BW953" s="90"/>
      <c r="BX953" s="90"/>
      <c r="BY953" s="90"/>
      <c r="BZ953" s="90"/>
    </row>
    <row r="954" ht="15.75" customHeight="1"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T954" s="90"/>
      <c r="AU954" s="90"/>
      <c r="AV954" s="90"/>
      <c r="AW954" s="90"/>
      <c r="AX954" s="90"/>
      <c r="AY954" s="90"/>
      <c r="BC954" s="90"/>
      <c r="BD954" s="90"/>
      <c r="BE954" s="90"/>
      <c r="BF954" s="90"/>
      <c r="BG954" s="90"/>
      <c r="BH954" s="90"/>
      <c r="BL954" s="90"/>
      <c r="BM954" s="90"/>
      <c r="BN954" s="90"/>
      <c r="BO954" s="90"/>
      <c r="BP954" s="90"/>
      <c r="BQ954" s="90"/>
      <c r="BU954" s="90"/>
      <c r="BV954" s="90"/>
      <c r="BW954" s="90"/>
      <c r="BX954" s="90"/>
      <c r="BY954" s="90"/>
      <c r="BZ954" s="90"/>
    </row>
    <row r="955" ht="15.75" customHeight="1"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T955" s="90"/>
      <c r="AU955" s="90"/>
      <c r="AV955" s="90"/>
      <c r="AW955" s="90"/>
      <c r="AX955" s="90"/>
      <c r="AY955" s="90"/>
      <c r="BC955" s="90"/>
      <c r="BD955" s="90"/>
      <c r="BE955" s="90"/>
      <c r="BF955" s="90"/>
      <c r="BG955" s="90"/>
      <c r="BH955" s="90"/>
      <c r="BL955" s="90"/>
      <c r="BM955" s="90"/>
      <c r="BN955" s="90"/>
      <c r="BO955" s="90"/>
      <c r="BP955" s="90"/>
      <c r="BQ955" s="90"/>
      <c r="BU955" s="90"/>
      <c r="BV955" s="90"/>
      <c r="BW955" s="90"/>
      <c r="BX955" s="90"/>
      <c r="BY955" s="90"/>
      <c r="BZ955" s="90"/>
    </row>
    <row r="956" ht="15.75" customHeight="1"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T956" s="90"/>
      <c r="AU956" s="90"/>
      <c r="AV956" s="90"/>
      <c r="AW956" s="90"/>
      <c r="AX956" s="90"/>
      <c r="AY956" s="90"/>
      <c r="BC956" s="90"/>
      <c r="BD956" s="90"/>
      <c r="BE956" s="90"/>
      <c r="BF956" s="90"/>
      <c r="BG956" s="90"/>
      <c r="BH956" s="90"/>
      <c r="BL956" s="90"/>
      <c r="BM956" s="90"/>
      <c r="BN956" s="90"/>
      <c r="BO956" s="90"/>
      <c r="BP956" s="90"/>
      <c r="BQ956" s="90"/>
      <c r="BU956" s="90"/>
      <c r="BV956" s="90"/>
      <c r="BW956" s="90"/>
      <c r="BX956" s="90"/>
      <c r="BY956" s="90"/>
      <c r="BZ956" s="90"/>
    </row>
    <row r="957" ht="15.75" customHeight="1"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T957" s="90"/>
      <c r="AU957" s="90"/>
      <c r="AV957" s="90"/>
      <c r="AW957" s="90"/>
      <c r="AX957" s="90"/>
      <c r="AY957" s="90"/>
      <c r="BC957" s="90"/>
      <c r="BD957" s="90"/>
      <c r="BE957" s="90"/>
      <c r="BF957" s="90"/>
      <c r="BG957" s="90"/>
      <c r="BH957" s="90"/>
      <c r="BL957" s="90"/>
      <c r="BM957" s="90"/>
      <c r="BN957" s="90"/>
      <c r="BO957" s="90"/>
      <c r="BP957" s="90"/>
      <c r="BQ957" s="90"/>
      <c r="BU957" s="90"/>
      <c r="BV957" s="90"/>
      <c r="BW957" s="90"/>
      <c r="BX957" s="90"/>
      <c r="BY957" s="90"/>
      <c r="BZ957" s="90"/>
    </row>
    <row r="958" ht="15.75" customHeight="1"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T958" s="90"/>
      <c r="AU958" s="90"/>
      <c r="AV958" s="90"/>
      <c r="AW958" s="90"/>
      <c r="AX958" s="90"/>
      <c r="AY958" s="90"/>
      <c r="BC958" s="90"/>
      <c r="BD958" s="90"/>
      <c r="BE958" s="90"/>
      <c r="BF958" s="90"/>
      <c r="BG958" s="90"/>
      <c r="BH958" s="90"/>
      <c r="BL958" s="90"/>
      <c r="BM958" s="90"/>
      <c r="BN958" s="90"/>
      <c r="BO958" s="90"/>
      <c r="BP958" s="90"/>
      <c r="BQ958" s="90"/>
      <c r="BU958" s="90"/>
      <c r="BV958" s="90"/>
      <c r="BW958" s="90"/>
      <c r="BX958" s="90"/>
      <c r="BY958" s="90"/>
      <c r="BZ958" s="90"/>
    </row>
    <row r="959" ht="15.75" customHeight="1"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T959" s="90"/>
      <c r="AU959" s="90"/>
      <c r="AV959" s="90"/>
      <c r="AW959" s="90"/>
      <c r="AX959" s="90"/>
      <c r="AY959" s="90"/>
      <c r="BC959" s="90"/>
      <c r="BD959" s="90"/>
      <c r="BE959" s="90"/>
      <c r="BF959" s="90"/>
      <c r="BG959" s="90"/>
      <c r="BH959" s="90"/>
      <c r="BL959" s="90"/>
      <c r="BM959" s="90"/>
      <c r="BN959" s="90"/>
      <c r="BO959" s="90"/>
      <c r="BP959" s="90"/>
      <c r="BQ959" s="90"/>
      <c r="BU959" s="90"/>
      <c r="BV959" s="90"/>
      <c r="BW959" s="90"/>
      <c r="BX959" s="90"/>
      <c r="BY959" s="90"/>
      <c r="BZ959" s="90"/>
    </row>
    <row r="960" ht="15.75" customHeight="1"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T960" s="90"/>
      <c r="AU960" s="90"/>
      <c r="AV960" s="90"/>
      <c r="AW960" s="90"/>
      <c r="AX960" s="90"/>
      <c r="AY960" s="90"/>
      <c r="BC960" s="90"/>
      <c r="BD960" s="90"/>
      <c r="BE960" s="90"/>
      <c r="BF960" s="90"/>
      <c r="BG960" s="90"/>
      <c r="BH960" s="90"/>
      <c r="BL960" s="90"/>
      <c r="BM960" s="90"/>
      <c r="BN960" s="90"/>
      <c r="BO960" s="90"/>
      <c r="BP960" s="90"/>
      <c r="BQ960" s="90"/>
      <c r="BU960" s="90"/>
      <c r="BV960" s="90"/>
      <c r="BW960" s="90"/>
      <c r="BX960" s="90"/>
      <c r="BY960" s="90"/>
      <c r="BZ960" s="90"/>
    </row>
    <row r="961" ht="15.75" customHeight="1"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T961" s="90"/>
      <c r="AU961" s="90"/>
      <c r="AV961" s="90"/>
      <c r="AW961" s="90"/>
      <c r="AX961" s="90"/>
      <c r="AY961" s="90"/>
      <c r="BC961" s="90"/>
      <c r="BD961" s="90"/>
      <c r="BE961" s="90"/>
      <c r="BF961" s="90"/>
      <c r="BG961" s="90"/>
      <c r="BH961" s="90"/>
      <c r="BL961" s="90"/>
      <c r="BM961" s="90"/>
      <c r="BN961" s="90"/>
      <c r="BO961" s="90"/>
      <c r="BP961" s="90"/>
      <c r="BQ961" s="90"/>
      <c r="BU961" s="90"/>
      <c r="BV961" s="90"/>
      <c r="BW961" s="90"/>
      <c r="BX961" s="90"/>
      <c r="BY961" s="90"/>
      <c r="BZ961" s="90"/>
    </row>
    <row r="962" ht="15.75" customHeight="1"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T962" s="90"/>
      <c r="AU962" s="90"/>
      <c r="AV962" s="90"/>
      <c r="AW962" s="90"/>
      <c r="AX962" s="90"/>
      <c r="AY962" s="90"/>
      <c r="BC962" s="90"/>
      <c r="BD962" s="90"/>
      <c r="BE962" s="90"/>
      <c r="BF962" s="90"/>
      <c r="BG962" s="90"/>
      <c r="BH962" s="90"/>
      <c r="BL962" s="90"/>
      <c r="BM962" s="90"/>
      <c r="BN962" s="90"/>
      <c r="BO962" s="90"/>
      <c r="BP962" s="90"/>
      <c r="BQ962" s="90"/>
      <c r="BU962" s="90"/>
      <c r="BV962" s="90"/>
      <c r="BW962" s="90"/>
      <c r="BX962" s="90"/>
      <c r="BY962" s="90"/>
      <c r="BZ962" s="90"/>
    </row>
    <row r="963" ht="15.75" customHeight="1"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T963" s="90"/>
      <c r="AU963" s="90"/>
      <c r="AV963" s="90"/>
      <c r="AW963" s="90"/>
      <c r="AX963" s="90"/>
      <c r="AY963" s="90"/>
      <c r="BC963" s="90"/>
      <c r="BD963" s="90"/>
      <c r="BE963" s="90"/>
      <c r="BF963" s="90"/>
      <c r="BG963" s="90"/>
      <c r="BH963" s="90"/>
      <c r="BL963" s="90"/>
      <c r="BM963" s="90"/>
      <c r="BN963" s="90"/>
      <c r="BO963" s="90"/>
      <c r="BP963" s="90"/>
      <c r="BQ963" s="90"/>
      <c r="BU963" s="90"/>
      <c r="BV963" s="90"/>
      <c r="BW963" s="90"/>
      <c r="BX963" s="90"/>
      <c r="BY963" s="90"/>
      <c r="BZ963" s="90"/>
    </row>
    <row r="964" ht="15.75" customHeight="1"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T964" s="90"/>
      <c r="AU964" s="90"/>
      <c r="AV964" s="90"/>
      <c r="AW964" s="90"/>
      <c r="AX964" s="90"/>
      <c r="AY964" s="90"/>
      <c r="BC964" s="90"/>
      <c r="BD964" s="90"/>
      <c r="BE964" s="90"/>
      <c r="BF964" s="90"/>
      <c r="BG964" s="90"/>
      <c r="BH964" s="90"/>
      <c r="BL964" s="90"/>
      <c r="BM964" s="90"/>
      <c r="BN964" s="90"/>
      <c r="BO964" s="90"/>
      <c r="BP964" s="90"/>
      <c r="BQ964" s="90"/>
      <c r="BU964" s="90"/>
      <c r="BV964" s="90"/>
      <c r="BW964" s="90"/>
      <c r="BX964" s="90"/>
      <c r="BY964" s="90"/>
      <c r="BZ964" s="90"/>
    </row>
    <row r="965" ht="15.75" customHeight="1"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T965" s="90"/>
      <c r="AU965" s="90"/>
      <c r="AV965" s="90"/>
      <c r="AW965" s="90"/>
      <c r="AX965" s="90"/>
      <c r="AY965" s="90"/>
      <c r="BC965" s="90"/>
      <c r="BD965" s="90"/>
      <c r="BE965" s="90"/>
      <c r="BF965" s="90"/>
      <c r="BG965" s="90"/>
      <c r="BH965" s="90"/>
      <c r="BL965" s="90"/>
      <c r="BM965" s="90"/>
      <c r="BN965" s="90"/>
      <c r="BO965" s="90"/>
      <c r="BP965" s="90"/>
      <c r="BQ965" s="90"/>
      <c r="BU965" s="90"/>
      <c r="BV965" s="90"/>
      <c r="BW965" s="90"/>
      <c r="BX965" s="90"/>
      <c r="BY965" s="90"/>
      <c r="BZ965" s="90"/>
    </row>
    <row r="966" ht="15.75" customHeight="1"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T966" s="90"/>
      <c r="AU966" s="90"/>
      <c r="AV966" s="90"/>
      <c r="AW966" s="90"/>
      <c r="AX966" s="90"/>
      <c r="AY966" s="90"/>
      <c r="BC966" s="90"/>
      <c r="BD966" s="90"/>
      <c r="BE966" s="90"/>
      <c r="BF966" s="90"/>
      <c r="BG966" s="90"/>
      <c r="BH966" s="90"/>
      <c r="BL966" s="90"/>
      <c r="BM966" s="90"/>
      <c r="BN966" s="90"/>
      <c r="BO966" s="90"/>
      <c r="BP966" s="90"/>
      <c r="BQ966" s="90"/>
      <c r="BU966" s="90"/>
      <c r="BV966" s="90"/>
      <c r="BW966" s="90"/>
      <c r="BX966" s="90"/>
      <c r="BY966" s="90"/>
      <c r="BZ966" s="90"/>
    </row>
    <row r="967" ht="15.75" customHeight="1"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T967" s="90"/>
      <c r="AU967" s="90"/>
      <c r="AV967" s="90"/>
      <c r="AW967" s="90"/>
      <c r="AX967" s="90"/>
      <c r="AY967" s="90"/>
      <c r="BC967" s="90"/>
      <c r="BD967" s="90"/>
      <c r="BE967" s="90"/>
      <c r="BF967" s="90"/>
      <c r="BG967" s="90"/>
      <c r="BH967" s="90"/>
      <c r="BL967" s="90"/>
      <c r="BM967" s="90"/>
      <c r="BN967" s="90"/>
      <c r="BO967" s="90"/>
      <c r="BP967" s="90"/>
      <c r="BQ967" s="90"/>
      <c r="BU967" s="90"/>
      <c r="BV967" s="90"/>
      <c r="BW967" s="90"/>
      <c r="BX967" s="90"/>
      <c r="BY967" s="90"/>
      <c r="BZ967" s="90"/>
    </row>
    <row r="968" ht="15.75" customHeight="1"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T968" s="90"/>
      <c r="AU968" s="90"/>
      <c r="AV968" s="90"/>
      <c r="AW968" s="90"/>
      <c r="AX968" s="90"/>
      <c r="AY968" s="90"/>
      <c r="BC968" s="90"/>
      <c r="BD968" s="90"/>
      <c r="BE968" s="90"/>
      <c r="BF968" s="90"/>
      <c r="BG968" s="90"/>
      <c r="BH968" s="90"/>
      <c r="BL968" s="90"/>
      <c r="BM968" s="90"/>
      <c r="BN968" s="90"/>
      <c r="BO968" s="90"/>
      <c r="BP968" s="90"/>
      <c r="BQ968" s="90"/>
      <c r="BU968" s="90"/>
      <c r="BV968" s="90"/>
      <c r="BW968" s="90"/>
      <c r="BX968" s="90"/>
      <c r="BY968" s="90"/>
      <c r="BZ968" s="90"/>
    </row>
    <row r="969" ht="15.75" customHeight="1"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T969" s="90"/>
      <c r="AU969" s="90"/>
      <c r="AV969" s="90"/>
      <c r="AW969" s="90"/>
      <c r="AX969" s="90"/>
      <c r="AY969" s="90"/>
      <c r="BC969" s="90"/>
      <c r="BD969" s="90"/>
      <c r="BE969" s="90"/>
      <c r="BF969" s="90"/>
      <c r="BG969" s="90"/>
      <c r="BH969" s="90"/>
      <c r="BL969" s="90"/>
      <c r="BM969" s="90"/>
      <c r="BN969" s="90"/>
      <c r="BO969" s="90"/>
      <c r="BP969" s="90"/>
      <c r="BQ969" s="90"/>
      <c r="BU969" s="90"/>
      <c r="BV969" s="90"/>
      <c r="BW969" s="90"/>
      <c r="BX969" s="90"/>
      <c r="BY969" s="90"/>
      <c r="BZ969" s="90"/>
    </row>
    <row r="970" ht="15.75" customHeight="1"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T970" s="90"/>
      <c r="AU970" s="90"/>
      <c r="AV970" s="90"/>
      <c r="AW970" s="90"/>
      <c r="AX970" s="90"/>
      <c r="AY970" s="90"/>
      <c r="BC970" s="90"/>
      <c r="BD970" s="90"/>
      <c r="BE970" s="90"/>
      <c r="BF970" s="90"/>
      <c r="BG970" s="90"/>
      <c r="BH970" s="90"/>
      <c r="BL970" s="90"/>
      <c r="BM970" s="90"/>
      <c r="BN970" s="90"/>
      <c r="BO970" s="90"/>
      <c r="BP970" s="90"/>
      <c r="BQ970" s="90"/>
      <c r="BU970" s="90"/>
      <c r="BV970" s="90"/>
      <c r="BW970" s="90"/>
      <c r="BX970" s="90"/>
      <c r="BY970" s="90"/>
      <c r="BZ970" s="90"/>
    </row>
    <row r="971" ht="15.75" customHeight="1"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T971" s="90"/>
      <c r="AU971" s="90"/>
      <c r="AV971" s="90"/>
      <c r="AW971" s="90"/>
      <c r="AX971" s="90"/>
      <c r="AY971" s="90"/>
      <c r="BC971" s="90"/>
      <c r="BD971" s="90"/>
      <c r="BE971" s="90"/>
      <c r="BF971" s="90"/>
      <c r="BG971" s="90"/>
      <c r="BH971" s="90"/>
      <c r="BL971" s="90"/>
      <c r="BM971" s="90"/>
      <c r="BN971" s="90"/>
      <c r="BO971" s="90"/>
      <c r="BP971" s="90"/>
      <c r="BQ971" s="90"/>
      <c r="BU971" s="90"/>
      <c r="BV971" s="90"/>
      <c r="BW971" s="90"/>
      <c r="BX971" s="90"/>
      <c r="BY971" s="90"/>
      <c r="BZ971" s="90"/>
    </row>
    <row r="972" ht="15.75" customHeight="1"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T972" s="90"/>
      <c r="AU972" s="90"/>
      <c r="AV972" s="90"/>
      <c r="AW972" s="90"/>
      <c r="AX972" s="90"/>
      <c r="AY972" s="90"/>
      <c r="BC972" s="90"/>
      <c r="BD972" s="90"/>
      <c r="BE972" s="90"/>
      <c r="BF972" s="90"/>
      <c r="BG972" s="90"/>
      <c r="BH972" s="90"/>
      <c r="BL972" s="90"/>
      <c r="BM972" s="90"/>
      <c r="BN972" s="90"/>
      <c r="BO972" s="90"/>
      <c r="BP972" s="90"/>
      <c r="BQ972" s="90"/>
      <c r="BU972" s="90"/>
      <c r="BV972" s="90"/>
      <c r="BW972" s="90"/>
      <c r="BX972" s="90"/>
      <c r="BY972" s="90"/>
      <c r="BZ972" s="90"/>
    </row>
    <row r="973" ht="15.75" customHeight="1"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T973" s="90"/>
      <c r="AU973" s="90"/>
      <c r="AV973" s="90"/>
      <c r="AW973" s="90"/>
      <c r="AX973" s="90"/>
      <c r="AY973" s="90"/>
      <c r="BC973" s="90"/>
      <c r="BD973" s="90"/>
      <c r="BE973" s="90"/>
      <c r="BF973" s="90"/>
      <c r="BG973" s="90"/>
      <c r="BH973" s="90"/>
      <c r="BL973" s="90"/>
      <c r="BM973" s="90"/>
      <c r="BN973" s="90"/>
      <c r="BO973" s="90"/>
      <c r="BP973" s="90"/>
      <c r="BQ973" s="90"/>
      <c r="BU973" s="90"/>
      <c r="BV973" s="90"/>
      <c r="BW973" s="90"/>
      <c r="BX973" s="90"/>
      <c r="BY973" s="90"/>
      <c r="BZ973" s="90"/>
    </row>
    <row r="974" ht="15.75" customHeight="1"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T974" s="90"/>
      <c r="AU974" s="90"/>
      <c r="AV974" s="90"/>
      <c r="AW974" s="90"/>
      <c r="AX974" s="90"/>
      <c r="AY974" s="90"/>
      <c r="BC974" s="90"/>
      <c r="BD974" s="90"/>
      <c r="BE974" s="90"/>
      <c r="BF974" s="90"/>
      <c r="BG974" s="90"/>
      <c r="BH974" s="90"/>
      <c r="BL974" s="90"/>
      <c r="BM974" s="90"/>
      <c r="BN974" s="90"/>
      <c r="BO974" s="90"/>
      <c r="BP974" s="90"/>
      <c r="BQ974" s="90"/>
      <c r="BU974" s="90"/>
      <c r="BV974" s="90"/>
      <c r="BW974" s="90"/>
      <c r="BX974" s="90"/>
      <c r="BY974" s="90"/>
      <c r="BZ974" s="90"/>
    </row>
    <row r="975" ht="15.75" customHeight="1"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T975" s="90"/>
      <c r="AU975" s="90"/>
      <c r="AV975" s="90"/>
      <c r="AW975" s="90"/>
      <c r="AX975" s="90"/>
      <c r="AY975" s="90"/>
      <c r="BC975" s="90"/>
      <c r="BD975" s="90"/>
      <c r="BE975" s="90"/>
      <c r="BF975" s="90"/>
      <c r="BG975" s="90"/>
      <c r="BH975" s="90"/>
      <c r="BL975" s="90"/>
      <c r="BM975" s="90"/>
      <c r="BN975" s="90"/>
      <c r="BO975" s="90"/>
      <c r="BP975" s="90"/>
      <c r="BQ975" s="90"/>
      <c r="BU975" s="90"/>
      <c r="BV975" s="90"/>
      <c r="BW975" s="90"/>
      <c r="BX975" s="90"/>
      <c r="BY975" s="90"/>
      <c r="BZ975" s="90"/>
    </row>
    <row r="976" ht="15.75" customHeight="1"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T976" s="90"/>
      <c r="AU976" s="90"/>
      <c r="AV976" s="90"/>
      <c r="AW976" s="90"/>
      <c r="AX976" s="90"/>
      <c r="AY976" s="90"/>
      <c r="BC976" s="90"/>
      <c r="BD976" s="90"/>
      <c r="BE976" s="90"/>
      <c r="BF976" s="90"/>
      <c r="BG976" s="90"/>
      <c r="BH976" s="90"/>
      <c r="BL976" s="90"/>
      <c r="BM976" s="90"/>
      <c r="BN976" s="90"/>
      <c r="BO976" s="90"/>
      <c r="BP976" s="90"/>
      <c r="BQ976" s="90"/>
      <c r="BU976" s="90"/>
      <c r="BV976" s="90"/>
      <c r="BW976" s="90"/>
      <c r="BX976" s="90"/>
      <c r="BY976" s="90"/>
      <c r="BZ976" s="90"/>
    </row>
    <row r="977" ht="15.75" customHeight="1"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T977" s="90"/>
      <c r="AU977" s="90"/>
      <c r="AV977" s="90"/>
      <c r="AW977" s="90"/>
      <c r="AX977" s="90"/>
      <c r="AY977" s="90"/>
      <c r="BC977" s="90"/>
      <c r="BD977" s="90"/>
      <c r="BE977" s="90"/>
      <c r="BF977" s="90"/>
      <c r="BG977" s="90"/>
      <c r="BH977" s="90"/>
      <c r="BL977" s="90"/>
      <c r="BM977" s="90"/>
      <c r="BN977" s="90"/>
      <c r="BO977" s="90"/>
      <c r="BP977" s="90"/>
      <c r="BQ977" s="90"/>
      <c r="BU977" s="90"/>
      <c r="BV977" s="90"/>
      <c r="BW977" s="90"/>
      <c r="BX977" s="90"/>
      <c r="BY977" s="90"/>
      <c r="BZ977" s="90"/>
    </row>
    <row r="978" ht="15.75" customHeight="1"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T978" s="90"/>
      <c r="AU978" s="90"/>
      <c r="AV978" s="90"/>
      <c r="AW978" s="90"/>
      <c r="AX978" s="90"/>
      <c r="AY978" s="90"/>
      <c r="BC978" s="90"/>
      <c r="BD978" s="90"/>
      <c r="BE978" s="90"/>
      <c r="BF978" s="90"/>
      <c r="BG978" s="90"/>
      <c r="BH978" s="90"/>
      <c r="BL978" s="90"/>
      <c r="BM978" s="90"/>
      <c r="BN978" s="90"/>
      <c r="BO978" s="90"/>
      <c r="BP978" s="90"/>
      <c r="BQ978" s="90"/>
      <c r="BU978" s="90"/>
      <c r="BV978" s="90"/>
      <c r="BW978" s="90"/>
      <c r="BX978" s="90"/>
      <c r="BY978" s="90"/>
      <c r="BZ978" s="90"/>
    </row>
    <row r="979" ht="15.75" customHeight="1"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T979" s="90"/>
      <c r="AU979" s="90"/>
      <c r="AV979" s="90"/>
      <c r="AW979" s="90"/>
      <c r="AX979" s="90"/>
      <c r="AY979" s="90"/>
      <c r="BC979" s="90"/>
      <c r="BD979" s="90"/>
      <c r="BE979" s="90"/>
      <c r="BF979" s="90"/>
      <c r="BG979" s="90"/>
      <c r="BH979" s="90"/>
      <c r="BL979" s="90"/>
      <c r="BM979" s="90"/>
      <c r="BN979" s="90"/>
      <c r="BO979" s="90"/>
      <c r="BP979" s="90"/>
      <c r="BQ979" s="90"/>
      <c r="BU979" s="90"/>
      <c r="BV979" s="90"/>
      <c r="BW979" s="90"/>
      <c r="BX979" s="90"/>
      <c r="BY979" s="90"/>
      <c r="BZ979" s="90"/>
    </row>
    <row r="980" ht="15.75" customHeight="1"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T980" s="90"/>
      <c r="AU980" s="90"/>
      <c r="AV980" s="90"/>
      <c r="AW980" s="90"/>
      <c r="AX980" s="90"/>
      <c r="AY980" s="90"/>
      <c r="BC980" s="90"/>
      <c r="BD980" s="90"/>
      <c r="BE980" s="90"/>
      <c r="BF980" s="90"/>
      <c r="BG980" s="90"/>
      <c r="BH980" s="90"/>
      <c r="BL980" s="90"/>
      <c r="BM980" s="90"/>
      <c r="BN980" s="90"/>
      <c r="BO980" s="90"/>
      <c r="BP980" s="90"/>
      <c r="BQ980" s="90"/>
      <c r="BU980" s="90"/>
      <c r="BV980" s="90"/>
      <c r="BW980" s="90"/>
      <c r="BX980" s="90"/>
      <c r="BY980" s="90"/>
      <c r="BZ980" s="90"/>
    </row>
    <row r="981" ht="15.75" customHeight="1"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T981" s="90"/>
      <c r="AU981" s="90"/>
      <c r="AV981" s="90"/>
      <c r="AW981" s="90"/>
      <c r="AX981" s="90"/>
      <c r="AY981" s="90"/>
      <c r="BC981" s="90"/>
      <c r="BD981" s="90"/>
      <c r="BE981" s="90"/>
      <c r="BF981" s="90"/>
      <c r="BG981" s="90"/>
      <c r="BH981" s="90"/>
      <c r="BL981" s="90"/>
      <c r="BM981" s="90"/>
      <c r="BN981" s="90"/>
      <c r="BO981" s="90"/>
      <c r="BP981" s="90"/>
      <c r="BQ981" s="90"/>
      <c r="BU981" s="90"/>
      <c r="BV981" s="90"/>
      <c r="BW981" s="90"/>
      <c r="BX981" s="90"/>
      <c r="BY981" s="90"/>
      <c r="BZ981" s="90"/>
    </row>
    <row r="982" ht="15.75" customHeight="1"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T982" s="90"/>
      <c r="AU982" s="90"/>
      <c r="AV982" s="90"/>
      <c r="AW982" s="90"/>
      <c r="AX982" s="90"/>
      <c r="AY982" s="90"/>
      <c r="BC982" s="90"/>
      <c r="BD982" s="90"/>
      <c r="BE982" s="90"/>
      <c r="BF982" s="90"/>
      <c r="BG982" s="90"/>
      <c r="BH982" s="90"/>
      <c r="BL982" s="90"/>
      <c r="BM982" s="90"/>
      <c r="BN982" s="90"/>
      <c r="BO982" s="90"/>
      <c r="BP982" s="90"/>
      <c r="BQ982" s="90"/>
      <c r="BU982" s="90"/>
      <c r="BV982" s="90"/>
      <c r="BW982" s="90"/>
      <c r="BX982" s="90"/>
      <c r="BY982" s="90"/>
      <c r="BZ982" s="90"/>
    </row>
    <row r="983" ht="15.75" customHeight="1"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T983" s="90"/>
      <c r="AU983" s="90"/>
      <c r="AV983" s="90"/>
      <c r="AW983" s="90"/>
      <c r="AX983" s="90"/>
      <c r="AY983" s="90"/>
      <c r="BC983" s="90"/>
      <c r="BD983" s="90"/>
      <c r="BE983" s="90"/>
      <c r="BF983" s="90"/>
      <c r="BG983" s="90"/>
      <c r="BH983" s="90"/>
      <c r="BL983" s="90"/>
      <c r="BM983" s="90"/>
      <c r="BN983" s="90"/>
      <c r="BO983" s="90"/>
      <c r="BP983" s="90"/>
      <c r="BQ983" s="90"/>
      <c r="BU983" s="90"/>
      <c r="BV983" s="90"/>
      <c r="BW983" s="90"/>
      <c r="BX983" s="90"/>
      <c r="BY983" s="90"/>
      <c r="BZ983" s="90"/>
    </row>
    <row r="984" ht="15.75" customHeight="1"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T984" s="90"/>
      <c r="AU984" s="90"/>
      <c r="AV984" s="90"/>
      <c r="AW984" s="90"/>
      <c r="AX984" s="90"/>
      <c r="AY984" s="90"/>
      <c r="BC984" s="90"/>
      <c r="BD984" s="90"/>
      <c r="BE984" s="90"/>
      <c r="BF984" s="90"/>
      <c r="BG984" s="90"/>
      <c r="BH984" s="90"/>
      <c r="BL984" s="90"/>
      <c r="BM984" s="90"/>
      <c r="BN984" s="90"/>
      <c r="BO984" s="90"/>
      <c r="BP984" s="90"/>
      <c r="BQ984" s="90"/>
      <c r="BU984" s="90"/>
      <c r="BV984" s="90"/>
      <c r="BW984" s="90"/>
      <c r="BX984" s="90"/>
      <c r="BY984" s="90"/>
      <c r="BZ984" s="90"/>
    </row>
    <row r="985" ht="15.75" customHeight="1"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T985" s="90"/>
      <c r="AU985" s="90"/>
      <c r="AV985" s="90"/>
      <c r="AW985" s="90"/>
      <c r="AX985" s="90"/>
      <c r="AY985" s="90"/>
      <c r="BC985" s="90"/>
      <c r="BD985" s="90"/>
      <c r="BE985" s="90"/>
      <c r="BF985" s="90"/>
      <c r="BG985" s="90"/>
      <c r="BH985" s="90"/>
      <c r="BL985" s="90"/>
      <c r="BM985" s="90"/>
      <c r="BN985" s="90"/>
      <c r="BO985" s="90"/>
      <c r="BP985" s="90"/>
      <c r="BQ985" s="90"/>
      <c r="BU985" s="90"/>
      <c r="BV985" s="90"/>
      <c r="BW985" s="90"/>
      <c r="BX985" s="90"/>
      <c r="BY985" s="90"/>
      <c r="BZ985" s="90"/>
    </row>
    <row r="986" ht="15.75" customHeight="1"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T986" s="90"/>
      <c r="AU986" s="90"/>
      <c r="AV986" s="90"/>
      <c r="AW986" s="90"/>
      <c r="AX986" s="90"/>
      <c r="AY986" s="90"/>
      <c r="BC986" s="90"/>
      <c r="BD986" s="90"/>
      <c r="BE986" s="90"/>
      <c r="BF986" s="90"/>
      <c r="BG986" s="90"/>
      <c r="BH986" s="90"/>
      <c r="BL986" s="90"/>
      <c r="BM986" s="90"/>
      <c r="BN986" s="90"/>
      <c r="BO986" s="90"/>
      <c r="BP986" s="90"/>
      <c r="BQ986" s="90"/>
      <c r="BU986" s="90"/>
      <c r="BV986" s="90"/>
      <c r="BW986" s="90"/>
      <c r="BX986" s="90"/>
      <c r="BY986" s="90"/>
      <c r="BZ986" s="90"/>
    </row>
    <row r="987" ht="15.75" customHeight="1"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T987" s="90"/>
      <c r="AU987" s="90"/>
      <c r="AV987" s="90"/>
      <c r="AW987" s="90"/>
      <c r="AX987" s="90"/>
      <c r="AY987" s="90"/>
      <c r="BC987" s="90"/>
      <c r="BD987" s="90"/>
      <c r="BE987" s="90"/>
      <c r="BF987" s="90"/>
      <c r="BG987" s="90"/>
      <c r="BH987" s="90"/>
      <c r="BL987" s="90"/>
      <c r="BM987" s="90"/>
      <c r="BN987" s="90"/>
      <c r="BO987" s="90"/>
      <c r="BP987" s="90"/>
      <c r="BQ987" s="90"/>
      <c r="BU987" s="90"/>
      <c r="BV987" s="90"/>
      <c r="BW987" s="90"/>
      <c r="BX987" s="90"/>
      <c r="BY987" s="90"/>
      <c r="BZ987" s="90"/>
    </row>
    <row r="988" ht="15.75" customHeight="1"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T988" s="90"/>
      <c r="AU988" s="90"/>
      <c r="AV988" s="90"/>
      <c r="AW988" s="90"/>
      <c r="AX988" s="90"/>
      <c r="AY988" s="90"/>
      <c r="BC988" s="90"/>
      <c r="BD988" s="90"/>
      <c r="BE988" s="90"/>
      <c r="BF988" s="90"/>
      <c r="BG988" s="90"/>
      <c r="BH988" s="90"/>
      <c r="BL988" s="90"/>
      <c r="BM988" s="90"/>
      <c r="BN988" s="90"/>
      <c r="BO988" s="90"/>
      <c r="BP988" s="90"/>
      <c r="BQ988" s="90"/>
      <c r="BU988" s="90"/>
      <c r="BV988" s="90"/>
      <c r="BW988" s="90"/>
      <c r="BX988" s="90"/>
      <c r="BY988" s="90"/>
      <c r="BZ988" s="90"/>
    </row>
    <row r="989" ht="15.75" customHeight="1"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T989" s="90"/>
      <c r="AU989" s="90"/>
      <c r="AV989" s="90"/>
      <c r="AW989" s="90"/>
      <c r="AX989" s="90"/>
      <c r="AY989" s="90"/>
      <c r="BC989" s="90"/>
      <c r="BD989" s="90"/>
      <c r="BE989" s="90"/>
      <c r="BF989" s="90"/>
      <c r="BG989" s="90"/>
      <c r="BH989" s="90"/>
      <c r="BL989" s="90"/>
      <c r="BM989" s="90"/>
      <c r="BN989" s="90"/>
      <c r="BO989" s="90"/>
      <c r="BP989" s="90"/>
      <c r="BQ989" s="90"/>
      <c r="BU989" s="90"/>
      <c r="BV989" s="90"/>
      <c r="BW989" s="90"/>
      <c r="BX989" s="90"/>
      <c r="BY989" s="90"/>
      <c r="BZ989" s="90"/>
    </row>
    <row r="990" ht="15.75" customHeight="1"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T990" s="90"/>
      <c r="AU990" s="90"/>
      <c r="AV990" s="90"/>
      <c r="AW990" s="90"/>
      <c r="AX990" s="90"/>
      <c r="AY990" s="90"/>
      <c r="BC990" s="90"/>
      <c r="BD990" s="90"/>
      <c r="BE990" s="90"/>
      <c r="BF990" s="90"/>
      <c r="BG990" s="90"/>
      <c r="BH990" s="90"/>
      <c r="BL990" s="90"/>
      <c r="BM990" s="90"/>
      <c r="BN990" s="90"/>
      <c r="BO990" s="90"/>
      <c r="BP990" s="90"/>
      <c r="BQ990" s="90"/>
      <c r="BU990" s="90"/>
      <c r="BV990" s="90"/>
      <c r="BW990" s="90"/>
      <c r="BX990" s="90"/>
      <c r="BY990" s="90"/>
      <c r="BZ990" s="90"/>
    </row>
    <row r="991" ht="15.75" customHeight="1"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T991" s="90"/>
      <c r="AU991" s="90"/>
      <c r="AV991" s="90"/>
      <c r="AW991" s="90"/>
      <c r="AX991" s="90"/>
      <c r="AY991" s="90"/>
      <c r="BC991" s="90"/>
      <c r="BD991" s="90"/>
      <c r="BE991" s="90"/>
      <c r="BF991" s="90"/>
      <c r="BG991" s="90"/>
      <c r="BH991" s="90"/>
      <c r="BL991" s="90"/>
      <c r="BM991" s="90"/>
      <c r="BN991" s="90"/>
      <c r="BO991" s="90"/>
      <c r="BP991" s="90"/>
      <c r="BQ991" s="90"/>
      <c r="BU991" s="90"/>
      <c r="BV991" s="90"/>
      <c r="BW991" s="90"/>
      <c r="BX991" s="90"/>
      <c r="BY991" s="90"/>
      <c r="BZ991" s="90"/>
    </row>
    <row r="992" ht="15.75" customHeight="1"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T992" s="90"/>
      <c r="AU992" s="90"/>
      <c r="AV992" s="90"/>
      <c r="AW992" s="90"/>
      <c r="AX992" s="90"/>
      <c r="AY992" s="90"/>
      <c r="BC992" s="90"/>
      <c r="BD992" s="90"/>
      <c r="BE992" s="90"/>
      <c r="BF992" s="90"/>
      <c r="BG992" s="90"/>
      <c r="BH992" s="90"/>
      <c r="BL992" s="90"/>
      <c r="BM992" s="90"/>
      <c r="BN992" s="90"/>
      <c r="BO992" s="90"/>
      <c r="BP992" s="90"/>
      <c r="BQ992" s="90"/>
      <c r="BU992" s="90"/>
      <c r="BV992" s="90"/>
      <c r="BW992" s="90"/>
      <c r="BX992" s="90"/>
      <c r="BY992" s="90"/>
      <c r="BZ992" s="90"/>
    </row>
    <row r="993" ht="15.75" customHeight="1"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T993" s="90"/>
      <c r="AU993" s="90"/>
      <c r="AV993" s="90"/>
      <c r="AW993" s="90"/>
      <c r="AX993" s="90"/>
      <c r="AY993" s="90"/>
      <c r="BC993" s="90"/>
      <c r="BD993" s="90"/>
      <c r="BE993" s="90"/>
      <c r="BF993" s="90"/>
      <c r="BG993" s="90"/>
      <c r="BH993" s="90"/>
      <c r="BL993" s="90"/>
      <c r="BM993" s="90"/>
      <c r="BN993" s="90"/>
      <c r="BO993" s="90"/>
      <c r="BP993" s="90"/>
      <c r="BQ993" s="90"/>
      <c r="BU993" s="90"/>
      <c r="BV993" s="90"/>
      <c r="BW993" s="90"/>
      <c r="BX993" s="90"/>
      <c r="BY993" s="90"/>
      <c r="BZ993" s="90"/>
    </row>
    <row r="994" ht="15.75" customHeight="1"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T994" s="90"/>
      <c r="AU994" s="90"/>
      <c r="AV994" s="90"/>
      <c r="AW994" s="90"/>
      <c r="AX994" s="90"/>
      <c r="AY994" s="90"/>
      <c r="BC994" s="90"/>
      <c r="BD994" s="90"/>
      <c r="BE994" s="90"/>
      <c r="BF994" s="90"/>
      <c r="BG994" s="90"/>
      <c r="BH994" s="90"/>
      <c r="BL994" s="90"/>
      <c r="BM994" s="90"/>
      <c r="BN994" s="90"/>
      <c r="BO994" s="90"/>
      <c r="BP994" s="90"/>
      <c r="BQ994" s="90"/>
      <c r="BU994" s="90"/>
      <c r="BV994" s="90"/>
      <c r="BW994" s="90"/>
      <c r="BX994" s="90"/>
      <c r="BY994" s="90"/>
      <c r="BZ994" s="90"/>
    </row>
    <row r="995" ht="15.75" customHeight="1"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T995" s="90"/>
      <c r="AU995" s="90"/>
      <c r="AV995" s="90"/>
      <c r="AW995" s="90"/>
      <c r="AX995" s="90"/>
      <c r="AY995" s="90"/>
      <c r="BC995" s="90"/>
      <c r="BD995" s="90"/>
      <c r="BE995" s="90"/>
      <c r="BF995" s="90"/>
      <c r="BG995" s="90"/>
      <c r="BH995" s="90"/>
      <c r="BL995" s="90"/>
      <c r="BM995" s="90"/>
      <c r="BN995" s="90"/>
      <c r="BO995" s="90"/>
      <c r="BP995" s="90"/>
      <c r="BQ995" s="90"/>
      <c r="BU995" s="90"/>
      <c r="BV995" s="90"/>
      <c r="BW995" s="90"/>
      <c r="BX995" s="90"/>
      <c r="BY995" s="90"/>
      <c r="BZ995" s="90"/>
    </row>
    <row r="996" ht="15.75" customHeight="1"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T996" s="90"/>
      <c r="AU996" s="90"/>
      <c r="AV996" s="90"/>
      <c r="AW996" s="90"/>
      <c r="AX996" s="90"/>
      <c r="AY996" s="90"/>
      <c r="BC996" s="90"/>
      <c r="BD996" s="90"/>
      <c r="BE996" s="90"/>
      <c r="BF996" s="90"/>
      <c r="BG996" s="90"/>
      <c r="BH996" s="90"/>
      <c r="BL996" s="90"/>
      <c r="BM996" s="90"/>
      <c r="BN996" s="90"/>
      <c r="BO996" s="90"/>
      <c r="BP996" s="90"/>
      <c r="BQ996" s="90"/>
      <c r="BU996" s="90"/>
      <c r="BV996" s="90"/>
      <c r="BW996" s="90"/>
      <c r="BX996" s="90"/>
      <c r="BY996" s="90"/>
      <c r="BZ996" s="90"/>
    </row>
    <row r="997" ht="15.75" customHeight="1"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T997" s="90"/>
      <c r="AU997" s="90"/>
      <c r="AV997" s="90"/>
      <c r="AW997" s="90"/>
      <c r="AX997" s="90"/>
      <c r="AY997" s="90"/>
      <c r="BC997" s="90"/>
      <c r="BD997" s="90"/>
      <c r="BE997" s="90"/>
      <c r="BF997" s="90"/>
      <c r="BG997" s="90"/>
      <c r="BH997" s="90"/>
      <c r="BL997" s="90"/>
      <c r="BM997" s="90"/>
      <c r="BN997" s="90"/>
      <c r="BO997" s="90"/>
      <c r="BP997" s="90"/>
      <c r="BQ997" s="90"/>
      <c r="BU997" s="90"/>
      <c r="BV997" s="90"/>
      <c r="BW997" s="90"/>
      <c r="BX997" s="90"/>
      <c r="BY997" s="90"/>
      <c r="BZ997" s="90"/>
    </row>
    <row r="998" ht="15.75" customHeight="1"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T998" s="90"/>
      <c r="AU998" s="90"/>
      <c r="AV998" s="90"/>
      <c r="AW998" s="90"/>
      <c r="AX998" s="90"/>
      <c r="AY998" s="90"/>
      <c r="BC998" s="90"/>
      <c r="BD998" s="90"/>
      <c r="BE998" s="90"/>
      <c r="BF998" s="90"/>
      <c r="BG998" s="90"/>
      <c r="BH998" s="90"/>
      <c r="BL998" s="90"/>
      <c r="BM998" s="90"/>
      <c r="BN998" s="90"/>
      <c r="BO998" s="90"/>
      <c r="BP998" s="90"/>
      <c r="BQ998" s="90"/>
      <c r="BU998" s="90"/>
      <c r="BV998" s="90"/>
      <c r="BW998" s="90"/>
      <c r="BX998" s="90"/>
      <c r="BY998" s="90"/>
      <c r="BZ998" s="90"/>
    </row>
    <row r="999" ht="15.75" customHeight="1"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T999" s="90"/>
      <c r="AU999" s="90"/>
      <c r="AV999" s="90"/>
      <c r="AW999" s="90"/>
      <c r="AX999" s="90"/>
      <c r="AY999" s="90"/>
      <c r="BC999" s="90"/>
      <c r="BD999" s="90"/>
      <c r="BE999" s="90"/>
      <c r="BF999" s="90"/>
      <c r="BG999" s="90"/>
      <c r="BH999" s="90"/>
      <c r="BL999" s="90"/>
      <c r="BM999" s="90"/>
      <c r="BN999" s="90"/>
      <c r="BO999" s="90"/>
      <c r="BP999" s="90"/>
      <c r="BQ999" s="90"/>
      <c r="BU999" s="90"/>
      <c r="BV999" s="90"/>
      <c r="BW999" s="90"/>
      <c r="BX999" s="90"/>
      <c r="BY999" s="90"/>
      <c r="BZ999" s="90"/>
    </row>
    <row r="1000" ht="15.75" customHeight="1"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T1000" s="90"/>
      <c r="AU1000" s="90"/>
      <c r="AV1000" s="90"/>
      <c r="AW1000" s="90"/>
      <c r="AX1000" s="90"/>
      <c r="AY1000" s="90"/>
      <c r="BC1000" s="90"/>
      <c r="BD1000" s="90"/>
      <c r="BE1000" s="90"/>
      <c r="BF1000" s="90"/>
      <c r="BG1000" s="90"/>
      <c r="BH1000" s="90"/>
      <c r="BL1000" s="90"/>
      <c r="BM1000" s="90"/>
      <c r="BN1000" s="90"/>
      <c r="BO1000" s="90"/>
      <c r="BP1000" s="90"/>
      <c r="BQ1000" s="90"/>
      <c r="BU1000" s="90"/>
      <c r="BV1000" s="90"/>
      <c r="BW1000" s="90"/>
      <c r="BX1000" s="90"/>
      <c r="BY1000" s="90"/>
      <c r="BZ1000" s="90"/>
    </row>
    <row r="1001" ht="15.75" customHeight="1"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T1001" s="90"/>
      <c r="AU1001" s="90"/>
      <c r="AV1001" s="90"/>
      <c r="AW1001" s="90"/>
      <c r="AX1001" s="90"/>
      <c r="AY1001" s="90"/>
      <c r="BC1001" s="90"/>
      <c r="BD1001" s="90"/>
      <c r="BE1001" s="90"/>
      <c r="BF1001" s="90"/>
      <c r="BG1001" s="90"/>
      <c r="BH1001" s="90"/>
      <c r="BL1001" s="90"/>
      <c r="BM1001" s="90"/>
      <c r="BN1001" s="90"/>
      <c r="BO1001" s="90"/>
      <c r="BP1001" s="90"/>
      <c r="BQ1001" s="90"/>
      <c r="BU1001" s="90"/>
      <c r="BV1001" s="90"/>
      <c r="BW1001" s="90"/>
      <c r="BX1001" s="90"/>
      <c r="BY1001" s="90"/>
      <c r="BZ1001" s="90"/>
    </row>
    <row r="1002" ht="15.75" customHeight="1"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T1002" s="90"/>
      <c r="AU1002" s="90"/>
      <c r="AV1002" s="90"/>
      <c r="AW1002" s="90"/>
      <c r="AX1002" s="90"/>
      <c r="AY1002" s="90"/>
      <c r="BC1002" s="90"/>
      <c r="BD1002" s="90"/>
      <c r="BE1002" s="90"/>
      <c r="BF1002" s="90"/>
      <c r="BG1002" s="90"/>
      <c r="BH1002" s="90"/>
      <c r="BL1002" s="90"/>
      <c r="BM1002" s="90"/>
      <c r="BN1002" s="90"/>
      <c r="BO1002" s="90"/>
      <c r="BP1002" s="90"/>
      <c r="BQ1002" s="90"/>
      <c r="BU1002" s="90"/>
      <c r="BV1002" s="90"/>
      <c r="BW1002" s="90"/>
      <c r="BX1002" s="90"/>
      <c r="BY1002" s="90"/>
      <c r="BZ1002" s="90"/>
    </row>
    <row r="1003" ht="15.75" customHeight="1"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T1003" s="90"/>
      <c r="AU1003" s="90"/>
      <c r="AV1003" s="90"/>
      <c r="AW1003" s="90"/>
      <c r="AX1003" s="90"/>
      <c r="AY1003" s="90"/>
      <c r="BC1003" s="90"/>
      <c r="BD1003" s="90"/>
      <c r="BE1003" s="90"/>
      <c r="BF1003" s="90"/>
      <c r="BG1003" s="90"/>
      <c r="BH1003" s="90"/>
      <c r="BL1003" s="90"/>
      <c r="BM1003" s="90"/>
      <c r="BN1003" s="90"/>
      <c r="BO1003" s="90"/>
      <c r="BP1003" s="90"/>
      <c r="BQ1003" s="90"/>
      <c r="BU1003" s="90"/>
      <c r="BV1003" s="90"/>
      <c r="BW1003" s="90"/>
      <c r="BX1003" s="90"/>
      <c r="BY1003" s="90"/>
      <c r="BZ1003" s="90"/>
    </row>
    <row r="1004" ht="15.75" customHeight="1"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T1004" s="90"/>
      <c r="AU1004" s="90"/>
      <c r="AV1004" s="90"/>
      <c r="AW1004" s="90"/>
      <c r="AX1004" s="90"/>
      <c r="AY1004" s="90"/>
      <c r="BC1004" s="90"/>
      <c r="BD1004" s="90"/>
      <c r="BE1004" s="90"/>
      <c r="BF1004" s="90"/>
      <c r="BG1004" s="90"/>
      <c r="BH1004" s="90"/>
      <c r="BL1004" s="90"/>
      <c r="BM1004" s="90"/>
      <c r="BN1004" s="90"/>
      <c r="BO1004" s="90"/>
      <c r="BP1004" s="90"/>
      <c r="BQ1004" s="90"/>
      <c r="BU1004" s="90"/>
      <c r="BV1004" s="90"/>
      <c r="BW1004" s="90"/>
      <c r="BX1004" s="90"/>
      <c r="BY1004" s="90"/>
      <c r="BZ1004" s="90"/>
    </row>
    <row r="1005" ht="15.75" customHeight="1"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T1005" s="90"/>
      <c r="AU1005" s="90"/>
      <c r="AV1005" s="90"/>
      <c r="AW1005" s="90"/>
      <c r="AX1005" s="90"/>
      <c r="AY1005" s="90"/>
      <c r="BC1005" s="90"/>
      <c r="BD1005" s="90"/>
      <c r="BE1005" s="90"/>
      <c r="BF1005" s="90"/>
      <c r="BG1005" s="90"/>
      <c r="BH1005" s="90"/>
      <c r="BL1005" s="90"/>
      <c r="BM1005" s="90"/>
      <c r="BN1005" s="90"/>
      <c r="BO1005" s="90"/>
      <c r="BP1005" s="90"/>
      <c r="BQ1005" s="90"/>
      <c r="BU1005" s="90"/>
      <c r="BV1005" s="90"/>
      <c r="BW1005" s="90"/>
      <c r="BX1005" s="90"/>
      <c r="BY1005" s="90"/>
      <c r="BZ1005" s="90"/>
    </row>
    <row r="1006" ht="15.75" customHeight="1"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T1006" s="90"/>
      <c r="AU1006" s="90"/>
      <c r="AV1006" s="90"/>
      <c r="AW1006" s="90"/>
      <c r="AX1006" s="90"/>
      <c r="AY1006" s="90"/>
      <c r="BC1006" s="90"/>
      <c r="BD1006" s="90"/>
      <c r="BE1006" s="90"/>
      <c r="BF1006" s="90"/>
      <c r="BG1006" s="90"/>
      <c r="BH1006" s="90"/>
      <c r="BL1006" s="90"/>
      <c r="BM1006" s="90"/>
      <c r="BN1006" s="90"/>
      <c r="BO1006" s="90"/>
      <c r="BP1006" s="90"/>
      <c r="BQ1006" s="90"/>
      <c r="BU1006" s="90"/>
      <c r="BV1006" s="90"/>
      <c r="BW1006" s="90"/>
      <c r="BX1006" s="90"/>
      <c r="BY1006" s="90"/>
      <c r="BZ1006" s="90"/>
    </row>
    <row r="1007" ht="15.75" customHeight="1"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T1007" s="90"/>
      <c r="AU1007" s="90"/>
      <c r="AV1007" s="90"/>
      <c r="AW1007" s="90"/>
      <c r="AX1007" s="90"/>
      <c r="AY1007" s="90"/>
      <c r="BC1007" s="90"/>
      <c r="BD1007" s="90"/>
      <c r="BE1007" s="90"/>
      <c r="BF1007" s="90"/>
      <c r="BG1007" s="90"/>
      <c r="BH1007" s="90"/>
      <c r="BL1007" s="90"/>
      <c r="BM1007" s="90"/>
      <c r="BN1007" s="90"/>
      <c r="BO1007" s="90"/>
      <c r="BP1007" s="90"/>
      <c r="BQ1007" s="90"/>
      <c r="BU1007" s="90"/>
      <c r="BV1007" s="90"/>
      <c r="BW1007" s="90"/>
      <c r="BX1007" s="90"/>
      <c r="BY1007" s="90"/>
      <c r="BZ1007" s="90"/>
    </row>
    <row r="1008" ht="15.75" customHeight="1"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T1008" s="90"/>
      <c r="AU1008" s="90"/>
      <c r="AV1008" s="90"/>
      <c r="AW1008" s="90"/>
      <c r="AX1008" s="90"/>
      <c r="AY1008" s="90"/>
      <c r="BC1008" s="90"/>
      <c r="BD1008" s="90"/>
      <c r="BE1008" s="90"/>
      <c r="BF1008" s="90"/>
      <c r="BG1008" s="90"/>
      <c r="BH1008" s="90"/>
      <c r="BL1008" s="90"/>
      <c r="BM1008" s="90"/>
      <c r="BN1008" s="90"/>
      <c r="BO1008" s="90"/>
      <c r="BP1008" s="90"/>
      <c r="BQ1008" s="90"/>
      <c r="BU1008" s="90"/>
      <c r="BV1008" s="90"/>
      <c r="BW1008" s="90"/>
      <c r="BX1008" s="90"/>
      <c r="BY1008" s="90"/>
      <c r="BZ1008" s="90"/>
    </row>
    <row r="1009" ht="15.75" customHeight="1"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T1009" s="90"/>
      <c r="AU1009" s="90"/>
      <c r="AV1009" s="90"/>
      <c r="AW1009" s="90"/>
      <c r="AX1009" s="90"/>
      <c r="AY1009" s="90"/>
      <c r="BC1009" s="90"/>
      <c r="BD1009" s="90"/>
      <c r="BE1009" s="90"/>
      <c r="BF1009" s="90"/>
      <c r="BG1009" s="90"/>
      <c r="BH1009" s="90"/>
      <c r="BL1009" s="90"/>
      <c r="BM1009" s="90"/>
      <c r="BN1009" s="90"/>
      <c r="BO1009" s="90"/>
      <c r="BP1009" s="90"/>
      <c r="BQ1009" s="90"/>
      <c r="BU1009" s="90"/>
      <c r="BV1009" s="90"/>
      <c r="BW1009" s="90"/>
      <c r="BX1009" s="90"/>
      <c r="BY1009" s="90"/>
      <c r="BZ1009" s="90"/>
    </row>
    <row r="1010" ht="15.75" customHeight="1"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T1010" s="90"/>
      <c r="AU1010" s="90"/>
      <c r="AV1010" s="90"/>
      <c r="AW1010" s="90"/>
      <c r="AX1010" s="90"/>
      <c r="AY1010" s="90"/>
      <c r="BC1010" s="90"/>
      <c r="BD1010" s="90"/>
      <c r="BE1010" s="90"/>
      <c r="BF1010" s="90"/>
      <c r="BG1010" s="90"/>
      <c r="BH1010" s="90"/>
      <c r="BL1010" s="90"/>
      <c r="BM1010" s="90"/>
      <c r="BN1010" s="90"/>
      <c r="BO1010" s="90"/>
      <c r="BP1010" s="90"/>
      <c r="BQ1010" s="90"/>
      <c r="BU1010" s="90"/>
      <c r="BV1010" s="90"/>
      <c r="BW1010" s="90"/>
      <c r="BX1010" s="90"/>
      <c r="BY1010" s="90"/>
      <c r="BZ1010" s="90"/>
    </row>
    <row r="1011" ht="15.75" customHeight="1"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T1011" s="90"/>
      <c r="AU1011" s="90"/>
      <c r="AV1011" s="90"/>
      <c r="AW1011" s="90"/>
      <c r="AX1011" s="90"/>
      <c r="AY1011" s="90"/>
      <c r="BC1011" s="90"/>
      <c r="BD1011" s="90"/>
      <c r="BE1011" s="90"/>
      <c r="BF1011" s="90"/>
      <c r="BG1011" s="90"/>
      <c r="BH1011" s="90"/>
      <c r="BL1011" s="90"/>
      <c r="BM1011" s="90"/>
      <c r="BN1011" s="90"/>
      <c r="BO1011" s="90"/>
      <c r="BP1011" s="90"/>
      <c r="BQ1011" s="90"/>
      <c r="BU1011" s="90"/>
      <c r="BV1011" s="90"/>
      <c r="BW1011" s="90"/>
      <c r="BX1011" s="90"/>
      <c r="BY1011" s="90"/>
      <c r="BZ1011" s="90"/>
    </row>
    <row r="1012" ht="15.75" customHeight="1"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T1012" s="90"/>
      <c r="AU1012" s="90"/>
      <c r="AV1012" s="90"/>
      <c r="AW1012" s="90"/>
      <c r="AX1012" s="90"/>
      <c r="AY1012" s="90"/>
      <c r="BC1012" s="90"/>
      <c r="BD1012" s="90"/>
      <c r="BE1012" s="90"/>
      <c r="BF1012" s="90"/>
      <c r="BG1012" s="90"/>
      <c r="BH1012" s="90"/>
      <c r="BL1012" s="90"/>
      <c r="BM1012" s="90"/>
      <c r="BN1012" s="90"/>
      <c r="BO1012" s="90"/>
      <c r="BP1012" s="90"/>
      <c r="BQ1012" s="90"/>
      <c r="BU1012" s="90"/>
      <c r="BV1012" s="90"/>
      <c r="BW1012" s="90"/>
      <c r="BX1012" s="90"/>
      <c r="BY1012" s="90"/>
      <c r="BZ1012" s="90"/>
    </row>
    <row r="1013" ht="15.75" customHeight="1"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T1013" s="90"/>
      <c r="AU1013" s="90"/>
      <c r="AV1013" s="90"/>
      <c r="AW1013" s="90"/>
      <c r="AX1013" s="90"/>
      <c r="AY1013" s="90"/>
      <c r="BC1013" s="90"/>
      <c r="BD1013" s="90"/>
      <c r="BE1013" s="90"/>
      <c r="BF1013" s="90"/>
      <c r="BG1013" s="90"/>
      <c r="BH1013" s="90"/>
      <c r="BL1013" s="90"/>
      <c r="BM1013" s="90"/>
      <c r="BN1013" s="90"/>
      <c r="BO1013" s="90"/>
      <c r="BP1013" s="90"/>
      <c r="BQ1013" s="90"/>
      <c r="BU1013" s="90"/>
      <c r="BV1013" s="90"/>
      <c r="BW1013" s="90"/>
      <c r="BX1013" s="90"/>
      <c r="BY1013" s="90"/>
      <c r="BZ1013" s="90"/>
    </row>
    <row r="1014" ht="15.75" customHeight="1"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T1014" s="90"/>
      <c r="AU1014" s="90"/>
      <c r="AV1014" s="90"/>
      <c r="AW1014" s="90"/>
      <c r="AX1014" s="90"/>
      <c r="AY1014" s="90"/>
      <c r="BC1014" s="90"/>
      <c r="BD1014" s="90"/>
      <c r="BE1014" s="90"/>
      <c r="BF1014" s="90"/>
      <c r="BG1014" s="90"/>
      <c r="BH1014" s="90"/>
      <c r="BL1014" s="90"/>
      <c r="BM1014" s="90"/>
      <c r="BN1014" s="90"/>
      <c r="BO1014" s="90"/>
      <c r="BP1014" s="90"/>
      <c r="BQ1014" s="90"/>
      <c r="BU1014" s="90"/>
      <c r="BV1014" s="90"/>
      <c r="BW1014" s="90"/>
      <c r="BX1014" s="90"/>
      <c r="BY1014" s="90"/>
      <c r="BZ1014" s="90"/>
    </row>
  </sheetData>
  <mergeCells count="18">
    <mergeCell ref="C3:E3"/>
    <mergeCell ref="F3:H3"/>
    <mergeCell ref="I3:K3"/>
    <mergeCell ref="L3:N3"/>
    <mergeCell ref="O3:Q3"/>
    <mergeCell ref="R3:T3"/>
    <mergeCell ref="U3:W3"/>
    <mergeCell ref="AS3:AY3"/>
    <mergeCell ref="BB3:BH3"/>
    <mergeCell ref="BK3:BQ3"/>
    <mergeCell ref="BT3:BZ3"/>
    <mergeCell ref="X3:Z3"/>
    <mergeCell ref="AA3:AC3"/>
    <mergeCell ref="AD3:AF3"/>
    <mergeCell ref="AG3:AI3"/>
    <mergeCell ref="AJ3:AL3"/>
    <mergeCell ref="AM3:AO3"/>
    <mergeCell ref="AP3:AR3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hidden="1" min="2" max="2" width="10.57"/>
    <col customWidth="1" hidden="1" min="3" max="3" width="11.29"/>
    <col customWidth="1" hidden="1" min="4" max="5" width="10.57"/>
    <col customWidth="1" hidden="1" min="6" max="6" width="11.29"/>
    <col customWidth="1" hidden="1" min="7" max="8" width="10.57"/>
    <col customWidth="1" hidden="1" min="9" max="10" width="11.29"/>
    <col customWidth="1" hidden="1" min="11" max="11" width="10.57"/>
    <col customWidth="1" hidden="1" min="12" max="13" width="11.29"/>
    <col customWidth="1" hidden="1" min="14" max="14" width="10.57"/>
    <col customWidth="1" hidden="1" min="15" max="16" width="11.29"/>
    <col customWidth="1" hidden="1" min="17" max="17" width="10.57"/>
    <col customWidth="1" hidden="1" min="18" max="19" width="11.29"/>
    <col customWidth="1" hidden="1" min="20" max="20" width="10.57"/>
    <col customWidth="1" hidden="1" min="21" max="22" width="11.29"/>
    <col customWidth="1" hidden="1" min="23" max="23" width="10.57"/>
    <col customWidth="1" hidden="1" min="24" max="25" width="11.29"/>
    <col customWidth="1" hidden="1" min="26" max="26" width="10.57"/>
    <col customWidth="1" hidden="1" min="27" max="28" width="11.29"/>
    <col customWidth="1" hidden="1" min="29" max="29" width="10.57"/>
    <col customWidth="1" hidden="1" min="30" max="31" width="11.29"/>
    <col customWidth="1" hidden="1" min="32" max="32" width="10.57"/>
    <col customWidth="1" hidden="1" min="33" max="34" width="11.29"/>
    <col customWidth="1" hidden="1" min="35" max="35" width="10.57"/>
    <col customWidth="1" hidden="1" min="36" max="37" width="11.29"/>
    <col customWidth="1" hidden="1" min="38" max="38" width="10.57"/>
    <col customWidth="1" hidden="1" min="39" max="40" width="11.29"/>
    <col customWidth="1" min="41" max="41" width="10.57"/>
    <col customWidth="1" min="42" max="43" width="11.29"/>
    <col customWidth="1" min="44" max="44" width="10.57"/>
    <col customWidth="1" min="45" max="46" width="11.29"/>
    <col customWidth="1" min="47" max="47" width="10.57"/>
    <col customWidth="1" min="48" max="49" width="11.29"/>
    <col customWidth="1" min="50" max="50" width="10.57"/>
    <col customWidth="1" min="51" max="52" width="11.29"/>
    <col customWidth="1" min="53" max="60" width="8.71"/>
  </cols>
  <sheetData>
    <row r="1">
      <c r="A1" s="1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>
      <c r="A2" s="1" t="s">
        <v>135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>
      <c r="B3" s="3">
        <v>44013.0</v>
      </c>
      <c r="D3" s="4"/>
      <c r="E3" s="3">
        <v>44044.0</v>
      </c>
      <c r="G3" s="4"/>
      <c r="H3" s="3">
        <v>44075.0</v>
      </c>
      <c r="J3" s="4"/>
      <c r="K3" s="3">
        <v>44105.0</v>
      </c>
      <c r="M3" s="4"/>
      <c r="N3" s="3">
        <v>44136.0</v>
      </c>
      <c r="P3" s="4"/>
      <c r="Q3" s="3">
        <v>44166.0</v>
      </c>
      <c r="S3" s="4"/>
      <c r="T3" s="3">
        <v>44197.0</v>
      </c>
      <c r="V3" s="4"/>
      <c r="W3" s="3">
        <v>44228.0</v>
      </c>
      <c r="Y3" s="4"/>
      <c r="Z3" s="5">
        <v>44256.0</v>
      </c>
      <c r="AB3" s="4"/>
      <c r="AC3" s="5">
        <v>44287.0</v>
      </c>
      <c r="AE3" s="4"/>
      <c r="AF3" s="5">
        <v>44317.0</v>
      </c>
      <c r="AH3" s="4"/>
      <c r="AI3" s="5">
        <v>44348.0</v>
      </c>
      <c r="AK3" s="4"/>
      <c r="AL3" s="5">
        <v>44378.0</v>
      </c>
      <c r="AN3" s="4"/>
      <c r="AO3" s="6">
        <v>44409.0</v>
      </c>
      <c r="AQ3" s="4"/>
      <c r="AR3" s="23">
        <v>44440.0</v>
      </c>
      <c r="AT3" s="4"/>
      <c r="AU3" s="23">
        <v>44470.0</v>
      </c>
      <c r="AW3" s="4"/>
      <c r="AX3" s="23">
        <v>44501.0</v>
      </c>
      <c r="AZ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8" t="s">
        <v>2</v>
      </c>
      <c r="O4" s="9" t="s">
        <v>3</v>
      </c>
      <c r="P4" s="10" t="s">
        <v>4</v>
      </c>
      <c r="Q4" s="8" t="s">
        <v>2</v>
      </c>
      <c r="R4" s="9" t="s">
        <v>3</v>
      </c>
      <c r="S4" s="10" t="s">
        <v>4</v>
      </c>
      <c r="T4" s="8" t="s">
        <v>2</v>
      </c>
      <c r="U4" s="9" t="s">
        <v>3</v>
      </c>
      <c r="V4" s="10" t="s">
        <v>4</v>
      </c>
      <c r="W4" s="8" t="s">
        <v>2</v>
      </c>
      <c r="X4" s="9" t="s">
        <v>3</v>
      </c>
      <c r="Y4" s="10" t="s">
        <v>4</v>
      </c>
      <c r="Z4" s="8" t="s">
        <v>2</v>
      </c>
      <c r="AA4" s="9" t="s">
        <v>3</v>
      </c>
      <c r="AB4" s="10" t="s">
        <v>4</v>
      </c>
      <c r="AC4" s="8" t="s">
        <v>2</v>
      </c>
      <c r="AD4" s="9" t="s">
        <v>3</v>
      </c>
      <c r="AE4" s="10" t="s">
        <v>4</v>
      </c>
      <c r="AF4" s="8" t="s">
        <v>2</v>
      </c>
      <c r="AG4" s="9" t="s">
        <v>3</v>
      </c>
      <c r="AH4" s="10" t="s">
        <v>4</v>
      </c>
      <c r="AI4" s="8" t="s">
        <v>2</v>
      </c>
      <c r="AJ4" s="9" t="s">
        <v>3</v>
      </c>
      <c r="AK4" s="10" t="s">
        <v>4</v>
      </c>
      <c r="AL4" s="8" t="s">
        <v>2</v>
      </c>
      <c r="AM4" s="9" t="s">
        <v>3</v>
      </c>
      <c r="AN4" s="10" t="s">
        <v>4</v>
      </c>
      <c r="AO4" s="8" t="s">
        <v>2</v>
      </c>
      <c r="AP4" s="9" t="s">
        <v>3</v>
      </c>
      <c r="AQ4" s="10" t="s">
        <v>4</v>
      </c>
      <c r="AR4" s="8" t="s">
        <v>2</v>
      </c>
      <c r="AS4" s="9" t="s">
        <v>3</v>
      </c>
      <c r="AT4" s="10" t="s">
        <v>4</v>
      </c>
      <c r="AU4" s="8" t="s">
        <v>2</v>
      </c>
      <c r="AV4" s="9" t="s">
        <v>3</v>
      </c>
      <c r="AW4" s="10" t="s">
        <v>4</v>
      </c>
      <c r="AX4" s="8" t="s">
        <v>2</v>
      </c>
      <c r="AY4" s="9" t="s">
        <v>3</v>
      </c>
      <c r="AZ4" s="10" t="s">
        <v>4</v>
      </c>
      <c r="BA4" s="7"/>
      <c r="BB4" s="7"/>
      <c r="BC4" s="7"/>
      <c r="BD4" s="7"/>
      <c r="BE4" s="7"/>
      <c r="BF4" s="7"/>
      <c r="BG4" s="7"/>
      <c r="BH4" s="7"/>
    </row>
    <row r="5">
      <c r="A5" s="17" t="s">
        <v>136</v>
      </c>
      <c r="B5" s="12"/>
      <c r="C5" s="13"/>
      <c r="D5" s="14">
        <f t="shared" ref="D5:D22" si="1">SUM(B5:C5)</f>
        <v>0</v>
      </c>
      <c r="E5" s="12"/>
      <c r="F5" s="13">
        <v>-4188.3</v>
      </c>
      <c r="G5" s="14">
        <f t="shared" ref="G5:G22" si="2">SUM(D5:F5)</f>
        <v>-4188.3</v>
      </c>
      <c r="H5" s="12">
        <v>4188.3</v>
      </c>
      <c r="I5" s="13">
        <v>-4187.92</v>
      </c>
      <c r="J5" s="14">
        <f t="shared" ref="J5:J22" si="3">SUM(G5:I5)</f>
        <v>-4187.92</v>
      </c>
      <c r="K5" s="12">
        <v>4187.92</v>
      </c>
      <c r="L5" s="13">
        <v>-4692.34</v>
      </c>
      <c r="M5" s="14">
        <f t="shared" ref="M5:M22" si="4">SUM(J5:L5)</f>
        <v>-4692.34</v>
      </c>
      <c r="N5" s="12">
        <v>4692.34</v>
      </c>
      <c r="O5" s="13">
        <v>-5499.73</v>
      </c>
      <c r="P5" s="14">
        <f t="shared" ref="P5:P22" si="5">SUM(M5:O5)</f>
        <v>-5499.73</v>
      </c>
      <c r="Q5" s="12">
        <v>5499.73</v>
      </c>
      <c r="R5" s="13">
        <v>-9614.89</v>
      </c>
      <c r="S5" s="14">
        <f t="shared" ref="S5:S22" si="6">SUM(P5:R5)</f>
        <v>-9614.89</v>
      </c>
      <c r="T5" s="12">
        <v>9614.89</v>
      </c>
      <c r="U5" s="13">
        <v>-9799.07</v>
      </c>
      <c r="V5" s="14">
        <f t="shared" ref="V5:V22" si="7">SUM(S5:U5)</f>
        <v>-9799.07</v>
      </c>
      <c r="W5" s="12">
        <v>9799.07</v>
      </c>
      <c r="X5" s="13">
        <v>-9881.61</v>
      </c>
      <c r="Y5" s="14">
        <f t="shared" ref="Y5:Y22" si="8">SUM(V5:X5)</f>
        <v>-9881.61</v>
      </c>
      <c r="Z5" s="15">
        <v>9881.61</v>
      </c>
      <c r="AA5" s="16">
        <v>-10709.22</v>
      </c>
      <c r="AB5" s="14">
        <f t="shared" ref="AB5:AB22" si="9">SUM(Y5:AA5)</f>
        <v>-10709.22</v>
      </c>
      <c r="AC5" s="15">
        <v>10709.22</v>
      </c>
      <c r="AD5" s="16">
        <v>-11549.02</v>
      </c>
      <c r="AE5" s="14">
        <f t="shared" ref="AE5:AE22" si="10">SUM(AB5:AD5)</f>
        <v>-11549.02</v>
      </c>
      <c r="AF5" s="15">
        <v>11549.02</v>
      </c>
      <c r="AG5" s="16">
        <v>-11539.08</v>
      </c>
      <c r="AH5" s="14">
        <f t="shared" ref="AH5:AH22" si="11">SUM(AE5:AG5)</f>
        <v>-11539.08</v>
      </c>
      <c r="AI5" s="15">
        <v>11539.08</v>
      </c>
      <c r="AJ5" s="16">
        <v>-10534.89</v>
      </c>
      <c r="AK5" s="14">
        <f t="shared" ref="AK5:AK22" si="12">SUM(AH5:AJ5)</f>
        <v>-10534.89</v>
      </c>
      <c r="AL5" s="15">
        <v>10534.89</v>
      </c>
      <c r="AM5" s="16">
        <v>-31164.29</v>
      </c>
      <c r="AN5" s="14">
        <f t="shared" ref="AN5:AN22" si="13">SUM(AK5:AM5)</f>
        <v>-31164.29</v>
      </c>
      <c r="AO5" s="15">
        <v>31164.29</v>
      </c>
      <c r="AP5" s="16">
        <v>-37177.74</v>
      </c>
      <c r="AQ5" s="14">
        <f t="shared" ref="AQ5:AQ22" si="14">SUM(AN5:AP5)</f>
        <v>-37177.74</v>
      </c>
      <c r="AR5" s="15">
        <v>37177.74</v>
      </c>
      <c r="AS5" s="16">
        <v>-39331.31</v>
      </c>
      <c r="AT5" s="14">
        <f t="shared" ref="AT5:AT22" si="15">SUM(AQ5:AS5)</f>
        <v>-39331.31</v>
      </c>
      <c r="AU5" s="15">
        <v>39331.31</v>
      </c>
      <c r="AV5" s="16">
        <v>-37886.27</v>
      </c>
      <c r="AW5" s="14">
        <f t="shared" ref="AW5:AW22" si="16">SUM(AT5:AV5)</f>
        <v>-37886.27</v>
      </c>
      <c r="AX5" s="15">
        <v>37886.27</v>
      </c>
      <c r="AY5" s="16">
        <v>-41292.16</v>
      </c>
      <c r="AZ5" s="14">
        <f t="shared" ref="AZ5:AZ22" si="17">SUM(AW5:AY5)</f>
        <v>-41292.16</v>
      </c>
    </row>
    <row r="6" hidden="1">
      <c r="B6" s="12"/>
      <c r="C6" s="19"/>
      <c r="D6" s="14">
        <f t="shared" si="1"/>
        <v>0</v>
      </c>
      <c r="E6" s="12"/>
      <c r="F6" s="13"/>
      <c r="G6" s="14">
        <f t="shared" si="2"/>
        <v>0</v>
      </c>
      <c r="H6" s="12"/>
      <c r="I6" s="13"/>
      <c r="J6" s="14">
        <f t="shared" si="3"/>
        <v>0</v>
      </c>
      <c r="K6" s="12"/>
      <c r="L6" s="13"/>
      <c r="M6" s="14">
        <f t="shared" si="4"/>
        <v>0</v>
      </c>
      <c r="N6" s="12"/>
      <c r="O6" s="13"/>
      <c r="P6" s="14">
        <f t="shared" si="5"/>
        <v>0</v>
      </c>
      <c r="Q6" s="12"/>
      <c r="R6" s="13"/>
      <c r="S6" s="14">
        <f t="shared" si="6"/>
        <v>0</v>
      </c>
      <c r="T6" s="12"/>
      <c r="U6" s="13"/>
      <c r="V6" s="14">
        <f t="shared" si="7"/>
        <v>0</v>
      </c>
      <c r="W6" s="12"/>
      <c r="X6" s="13"/>
      <c r="Y6" s="14">
        <f t="shared" si="8"/>
        <v>0</v>
      </c>
      <c r="Z6" s="12"/>
      <c r="AA6" s="13"/>
      <c r="AB6" s="14">
        <f t="shared" si="9"/>
        <v>0</v>
      </c>
      <c r="AC6" s="12"/>
      <c r="AD6" s="13"/>
      <c r="AE6" s="14">
        <f t="shared" si="10"/>
        <v>0</v>
      </c>
      <c r="AF6" s="12"/>
      <c r="AG6" s="13"/>
      <c r="AH6" s="14">
        <f t="shared" si="11"/>
        <v>0</v>
      </c>
      <c r="AI6" s="12"/>
      <c r="AJ6" s="13"/>
      <c r="AK6" s="14">
        <f t="shared" si="12"/>
        <v>0</v>
      </c>
      <c r="AL6" s="12"/>
      <c r="AM6" s="13"/>
      <c r="AN6" s="14">
        <f t="shared" si="13"/>
        <v>0</v>
      </c>
      <c r="AO6" s="12"/>
      <c r="AP6" s="13"/>
      <c r="AQ6" s="14">
        <f t="shared" si="14"/>
        <v>0</v>
      </c>
      <c r="AR6" s="12"/>
      <c r="AS6" s="13"/>
      <c r="AT6" s="14">
        <f t="shared" si="15"/>
        <v>0</v>
      </c>
      <c r="AU6" s="12"/>
      <c r="AV6" s="13"/>
      <c r="AW6" s="14">
        <f t="shared" si="16"/>
        <v>0</v>
      </c>
      <c r="AX6" s="12"/>
      <c r="AY6" s="13"/>
      <c r="AZ6" s="14">
        <f t="shared" si="17"/>
        <v>0</v>
      </c>
    </row>
    <row r="7" hidden="1">
      <c r="B7" s="12"/>
      <c r="C7" s="19"/>
      <c r="D7" s="14">
        <f t="shared" si="1"/>
        <v>0</v>
      </c>
      <c r="E7" s="12"/>
      <c r="F7" s="13"/>
      <c r="G7" s="14">
        <f t="shared" si="2"/>
        <v>0</v>
      </c>
      <c r="H7" s="12"/>
      <c r="I7" s="13"/>
      <c r="J7" s="14">
        <f t="shared" si="3"/>
        <v>0</v>
      </c>
      <c r="K7" s="12"/>
      <c r="L7" s="13"/>
      <c r="M7" s="14">
        <f t="shared" si="4"/>
        <v>0</v>
      </c>
      <c r="N7" s="12"/>
      <c r="O7" s="13"/>
      <c r="P7" s="14">
        <f t="shared" si="5"/>
        <v>0</v>
      </c>
      <c r="Q7" s="12"/>
      <c r="R7" s="13"/>
      <c r="S7" s="14">
        <f t="shared" si="6"/>
        <v>0</v>
      </c>
      <c r="T7" s="12"/>
      <c r="U7" s="13"/>
      <c r="V7" s="14">
        <f t="shared" si="7"/>
        <v>0</v>
      </c>
      <c r="W7" s="12"/>
      <c r="X7" s="13"/>
      <c r="Y7" s="14">
        <f t="shared" si="8"/>
        <v>0</v>
      </c>
      <c r="Z7" s="12"/>
      <c r="AA7" s="13"/>
      <c r="AB7" s="14">
        <f t="shared" si="9"/>
        <v>0</v>
      </c>
      <c r="AC7" s="12"/>
      <c r="AD7" s="13"/>
      <c r="AE7" s="14">
        <f t="shared" si="10"/>
        <v>0</v>
      </c>
      <c r="AF7" s="12"/>
      <c r="AG7" s="13"/>
      <c r="AH7" s="14">
        <f t="shared" si="11"/>
        <v>0</v>
      </c>
      <c r="AI7" s="12"/>
      <c r="AJ7" s="13"/>
      <c r="AK7" s="14">
        <f t="shared" si="12"/>
        <v>0</v>
      </c>
      <c r="AL7" s="12"/>
      <c r="AM7" s="13"/>
      <c r="AN7" s="14">
        <f t="shared" si="13"/>
        <v>0</v>
      </c>
      <c r="AO7" s="12"/>
      <c r="AP7" s="13"/>
      <c r="AQ7" s="14">
        <f t="shared" si="14"/>
        <v>0</v>
      </c>
      <c r="AR7" s="12"/>
      <c r="AS7" s="13"/>
      <c r="AT7" s="14">
        <f t="shared" si="15"/>
        <v>0</v>
      </c>
      <c r="AU7" s="12"/>
      <c r="AV7" s="13"/>
      <c r="AW7" s="14">
        <f t="shared" si="16"/>
        <v>0</v>
      </c>
      <c r="AX7" s="12"/>
      <c r="AY7" s="13"/>
      <c r="AZ7" s="14">
        <f t="shared" si="17"/>
        <v>0</v>
      </c>
    </row>
    <row r="8" hidden="1">
      <c r="B8" s="12"/>
      <c r="C8" s="13"/>
      <c r="D8" s="14">
        <f t="shared" si="1"/>
        <v>0</v>
      </c>
      <c r="E8" s="12"/>
      <c r="F8" s="13"/>
      <c r="G8" s="14">
        <f t="shared" si="2"/>
        <v>0</v>
      </c>
      <c r="H8" s="12"/>
      <c r="I8" s="13"/>
      <c r="J8" s="14">
        <f t="shared" si="3"/>
        <v>0</v>
      </c>
      <c r="K8" s="12"/>
      <c r="L8" s="13"/>
      <c r="M8" s="14">
        <f t="shared" si="4"/>
        <v>0</v>
      </c>
      <c r="N8" s="12"/>
      <c r="O8" s="13"/>
      <c r="P8" s="14">
        <f t="shared" si="5"/>
        <v>0</v>
      </c>
      <c r="Q8" s="12"/>
      <c r="R8" s="13"/>
      <c r="S8" s="14">
        <f t="shared" si="6"/>
        <v>0</v>
      </c>
      <c r="T8" s="12"/>
      <c r="U8" s="13"/>
      <c r="V8" s="14">
        <f t="shared" si="7"/>
        <v>0</v>
      </c>
      <c r="W8" s="12"/>
      <c r="X8" s="13"/>
      <c r="Y8" s="14">
        <f t="shared" si="8"/>
        <v>0</v>
      </c>
      <c r="Z8" s="12"/>
      <c r="AA8" s="13"/>
      <c r="AB8" s="14">
        <f t="shared" si="9"/>
        <v>0</v>
      </c>
      <c r="AC8" s="12"/>
      <c r="AD8" s="13"/>
      <c r="AE8" s="14">
        <f t="shared" si="10"/>
        <v>0</v>
      </c>
      <c r="AF8" s="12"/>
      <c r="AG8" s="13"/>
      <c r="AH8" s="14">
        <f t="shared" si="11"/>
        <v>0</v>
      </c>
      <c r="AI8" s="12"/>
      <c r="AJ8" s="13"/>
      <c r="AK8" s="14">
        <f t="shared" si="12"/>
        <v>0</v>
      </c>
      <c r="AL8" s="12"/>
      <c r="AM8" s="13"/>
      <c r="AN8" s="14">
        <f t="shared" si="13"/>
        <v>0</v>
      </c>
      <c r="AO8" s="12"/>
      <c r="AP8" s="13"/>
      <c r="AQ8" s="14">
        <f t="shared" si="14"/>
        <v>0</v>
      </c>
      <c r="AR8" s="12"/>
      <c r="AS8" s="13"/>
      <c r="AT8" s="14">
        <f t="shared" si="15"/>
        <v>0</v>
      </c>
      <c r="AU8" s="12"/>
      <c r="AV8" s="13"/>
      <c r="AW8" s="14">
        <f t="shared" si="16"/>
        <v>0</v>
      </c>
      <c r="AX8" s="12"/>
      <c r="AY8" s="13"/>
      <c r="AZ8" s="14">
        <f t="shared" si="17"/>
        <v>0</v>
      </c>
    </row>
    <row r="9" hidden="1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N9" s="12"/>
      <c r="O9" s="13"/>
      <c r="P9" s="14">
        <f t="shared" si="5"/>
        <v>0</v>
      </c>
      <c r="Q9" s="12"/>
      <c r="R9" s="13"/>
      <c r="S9" s="14">
        <f t="shared" si="6"/>
        <v>0</v>
      </c>
      <c r="T9" s="12"/>
      <c r="U9" s="13"/>
      <c r="V9" s="14">
        <f t="shared" si="7"/>
        <v>0</v>
      </c>
      <c r="W9" s="12"/>
      <c r="X9" s="13"/>
      <c r="Y9" s="14">
        <f t="shared" si="8"/>
        <v>0</v>
      </c>
      <c r="Z9" s="12"/>
      <c r="AA9" s="13"/>
      <c r="AB9" s="14">
        <f t="shared" si="9"/>
        <v>0</v>
      </c>
      <c r="AC9" s="12"/>
      <c r="AD9" s="13"/>
      <c r="AE9" s="14">
        <f t="shared" si="10"/>
        <v>0</v>
      </c>
      <c r="AF9" s="12"/>
      <c r="AG9" s="13"/>
      <c r="AH9" s="14">
        <f t="shared" si="11"/>
        <v>0</v>
      </c>
      <c r="AI9" s="12"/>
      <c r="AJ9" s="13"/>
      <c r="AK9" s="14">
        <f t="shared" si="12"/>
        <v>0</v>
      </c>
      <c r="AL9" s="12"/>
      <c r="AM9" s="13"/>
      <c r="AN9" s="14">
        <f t="shared" si="13"/>
        <v>0</v>
      </c>
      <c r="AO9" s="12"/>
      <c r="AP9" s="13"/>
      <c r="AQ9" s="14">
        <f t="shared" si="14"/>
        <v>0</v>
      </c>
      <c r="AR9" s="12"/>
      <c r="AS9" s="13"/>
      <c r="AT9" s="14">
        <f t="shared" si="15"/>
        <v>0</v>
      </c>
      <c r="AU9" s="12"/>
      <c r="AV9" s="13"/>
      <c r="AW9" s="14">
        <f t="shared" si="16"/>
        <v>0</v>
      </c>
      <c r="AX9" s="12"/>
      <c r="AY9" s="13"/>
      <c r="AZ9" s="14">
        <f t="shared" si="17"/>
        <v>0</v>
      </c>
    </row>
    <row r="10" hidden="1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N10" s="12"/>
      <c r="O10" s="13"/>
      <c r="P10" s="14">
        <f t="shared" si="5"/>
        <v>0</v>
      </c>
      <c r="Q10" s="12"/>
      <c r="R10" s="13"/>
      <c r="S10" s="14">
        <f t="shared" si="6"/>
        <v>0</v>
      </c>
      <c r="T10" s="12"/>
      <c r="U10" s="13"/>
      <c r="V10" s="14">
        <f t="shared" si="7"/>
        <v>0</v>
      </c>
      <c r="W10" s="12"/>
      <c r="X10" s="13"/>
      <c r="Y10" s="14">
        <f t="shared" si="8"/>
        <v>0</v>
      </c>
      <c r="Z10" s="12"/>
      <c r="AA10" s="13"/>
      <c r="AB10" s="14">
        <f t="shared" si="9"/>
        <v>0</v>
      </c>
      <c r="AC10" s="12"/>
      <c r="AD10" s="13"/>
      <c r="AE10" s="14">
        <f t="shared" si="10"/>
        <v>0</v>
      </c>
      <c r="AF10" s="12"/>
      <c r="AG10" s="13"/>
      <c r="AH10" s="14">
        <f t="shared" si="11"/>
        <v>0</v>
      </c>
      <c r="AI10" s="12"/>
      <c r="AJ10" s="13"/>
      <c r="AK10" s="14">
        <f t="shared" si="12"/>
        <v>0</v>
      </c>
      <c r="AL10" s="12"/>
      <c r="AM10" s="13"/>
      <c r="AN10" s="14">
        <f t="shared" si="13"/>
        <v>0</v>
      </c>
      <c r="AO10" s="12"/>
      <c r="AP10" s="13"/>
      <c r="AQ10" s="14">
        <f t="shared" si="14"/>
        <v>0</v>
      </c>
      <c r="AR10" s="12"/>
      <c r="AS10" s="13"/>
      <c r="AT10" s="14">
        <f t="shared" si="15"/>
        <v>0</v>
      </c>
      <c r="AU10" s="12"/>
      <c r="AV10" s="13"/>
      <c r="AW10" s="14">
        <f t="shared" si="16"/>
        <v>0</v>
      </c>
      <c r="AX10" s="12"/>
      <c r="AY10" s="13"/>
      <c r="AZ10" s="14">
        <f t="shared" si="17"/>
        <v>0</v>
      </c>
    </row>
    <row r="11" hidden="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N11" s="12"/>
      <c r="O11" s="13"/>
      <c r="P11" s="14">
        <f t="shared" si="5"/>
        <v>0</v>
      </c>
      <c r="Q11" s="12"/>
      <c r="R11" s="13"/>
      <c r="S11" s="14">
        <f t="shared" si="6"/>
        <v>0</v>
      </c>
      <c r="T11" s="12"/>
      <c r="U11" s="13"/>
      <c r="V11" s="14">
        <f t="shared" si="7"/>
        <v>0</v>
      </c>
      <c r="W11" s="12"/>
      <c r="X11" s="13"/>
      <c r="Y11" s="14">
        <f t="shared" si="8"/>
        <v>0</v>
      </c>
      <c r="Z11" s="12"/>
      <c r="AA11" s="13"/>
      <c r="AB11" s="14">
        <f t="shared" si="9"/>
        <v>0</v>
      </c>
      <c r="AC11" s="12"/>
      <c r="AD11" s="13"/>
      <c r="AE11" s="14">
        <f t="shared" si="10"/>
        <v>0</v>
      </c>
      <c r="AF11" s="12"/>
      <c r="AG11" s="13"/>
      <c r="AH11" s="14">
        <f t="shared" si="11"/>
        <v>0</v>
      </c>
      <c r="AI11" s="12"/>
      <c r="AJ11" s="13"/>
      <c r="AK11" s="14">
        <f t="shared" si="12"/>
        <v>0</v>
      </c>
      <c r="AL11" s="12"/>
      <c r="AM11" s="13"/>
      <c r="AN11" s="14">
        <f t="shared" si="13"/>
        <v>0</v>
      </c>
      <c r="AO11" s="12"/>
      <c r="AP11" s="13"/>
      <c r="AQ11" s="14">
        <f t="shared" si="14"/>
        <v>0</v>
      </c>
      <c r="AR11" s="12"/>
      <c r="AS11" s="13"/>
      <c r="AT11" s="14">
        <f t="shared" si="15"/>
        <v>0</v>
      </c>
      <c r="AU11" s="12"/>
      <c r="AV11" s="13"/>
      <c r="AW11" s="14">
        <f t="shared" si="16"/>
        <v>0</v>
      </c>
      <c r="AX11" s="12"/>
      <c r="AY11" s="13"/>
      <c r="AZ11" s="14">
        <f t="shared" si="17"/>
        <v>0</v>
      </c>
    </row>
    <row r="12" hidden="1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  <c r="N12" s="12"/>
      <c r="O12" s="13"/>
      <c r="P12" s="14">
        <f t="shared" si="5"/>
        <v>0</v>
      </c>
      <c r="Q12" s="12"/>
      <c r="R12" s="13"/>
      <c r="S12" s="14">
        <f t="shared" si="6"/>
        <v>0</v>
      </c>
      <c r="T12" s="12"/>
      <c r="U12" s="13"/>
      <c r="V12" s="14">
        <f t="shared" si="7"/>
        <v>0</v>
      </c>
      <c r="W12" s="12"/>
      <c r="X12" s="13"/>
      <c r="Y12" s="14">
        <f t="shared" si="8"/>
        <v>0</v>
      </c>
      <c r="Z12" s="12"/>
      <c r="AA12" s="13"/>
      <c r="AB12" s="14">
        <f t="shared" si="9"/>
        <v>0</v>
      </c>
      <c r="AC12" s="12"/>
      <c r="AD12" s="13"/>
      <c r="AE12" s="14">
        <f t="shared" si="10"/>
        <v>0</v>
      </c>
      <c r="AF12" s="12"/>
      <c r="AG12" s="13"/>
      <c r="AH12" s="14">
        <f t="shared" si="11"/>
        <v>0</v>
      </c>
      <c r="AI12" s="12"/>
      <c r="AJ12" s="13"/>
      <c r="AK12" s="14">
        <f t="shared" si="12"/>
        <v>0</v>
      </c>
      <c r="AL12" s="12"/>
      <c r="AM12" s="13"/>
      <c r="AN12" s="14">
        <f t="shared" si="13"/>
        <v>0</v>
      </c>
      <c r="AO12" s="12"/>
      <c r="AP12" s="13"/>
      <c r="AQ12" s="14">
        <f t="shared" si="14"/>
        <v>0</v>
      </c>
      <c r="AR12" s="12"/>
      <c r="AS12" s="13"/>
      <c r="AT12" s="14">
        <f t="shared" si="15"/>
        <v>0</v>
      </c>
      <c r="AU12" s="12"/>
      <c r="AV12" s="13"/>
      <c r="AW12" s="14">
        <f t="shared" si="16"/>
        <v>0</v>
      </c>
      <c r="AX12" s="12"/>
      <c r="AY12" s="13"/>
      <c r="AZ12" s="14">
        <f t="shared" si="17"/>
        <v>0</v>
      </c>
    </row>
    <row r="13" hidden="1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N13" s="12"/>
      <c r="O13" s="13"/>
      <c r="P13" s="14">
        <f t="shared" si="5"/>
        <v>0</v>
      </c>
      <c r="Q13" s="12"/>
      <c r="R13" s="13"/>
      <c r="S13" s="14">
        <f t="shared" si="6"/>
        <v>0</v>
      </c>
      <c r="T13" s="12"/>
      <c r="U13" s="13"/>
      <c r="V13" s="14">
        <f t="shared" si="7"/>
        <v>0</v>
      </c>
      <c r="W13" s="12"/>
      <c r="X13" s="13"/>
      <c r="Y13" s="14">
        <f t="shared" si="8"/>
        <v>0</v>
      </c>
      <c r="Z13" s="12"/>
      <c r="AA13" s="13"/>
      <c r="AB13" s="14">
        <f t="shared" si="9"/>
        <v>0</v>
      </c>
      <c r="AC13" s="12"/>
      <c r="AD13" s="13"/>
      <c r="AE13" s="14">
        <f t="shared" si="10"/>
        <v>0</v>
      </c>
      <c r="AF13" s="12"/>
      <c r="AG13" s="13"/>
      <c r="AH13" s="14">
        <f t="shared" si="11"/>
        <v>0</v>
      </c>
      <c r="AI13" s="12"/>
      <c r="AJ13" s="13"/>
      <c r="AK13" s="14">
        <f t="shared" si="12"/>
        <v>0</v>
      </c>
      <c r="AL13" s="12"/>
      <c r="AM13" s="13"/>
      <c r="AN13" s="14">
        <f t="shared" si="13"/>
        <v>0</v>
      </c>
      <c r="AO13" s="12"/>
      <c r="AP13" s="13"/>
      <c r="AQ13" s="14">
        <f t="shared" si="14"/>
        <v>0</v>
      </c>
      <c r="AR13" s="12"/>
      <c r="AS13" s="13"/>
      <c r="AT13" s="14">
        <f t="shared" si="15"/>
        <v>0</v>
      </c>
      <c r="AU13" s="12"/>
      <c r="AV13" s="13"/>
      <c r="AW13" s="14">
        <f t="shared" si="16"/>
        <v>0</v>
      </c>
      <c r="AX13" s="12"/>
      <c r="AY13" s="13"/>
      <c r="AZ13" s="14">
        <f t="shared" si="17"/>
        <v>0</v>
      </c>
    </row>
    <row r="14" hidden="1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N14" s="12"/>
      <c r="O14" s="13"/>
      <c r="P14" s="14">
        <f t="shared" si="5"/>
        <v>0</v>
      </c>
      <c r="Q14" s="12"/>
      <c r="R14" s="13"/>
      <c r="S14" s="14">
        <f t="shared" si="6"/>
        <v>0</v>
      </c>
      <c r="T14" s="12"/>
      <c r="U14" s="13"/>
      <c r="V14" s="14">
        <f t="shared" si="7"/>
        <v>0</v>
      </c>
      <c r="W14" s="12"/>
      <c r="X14" s="13"/>
      <c r="Y14" s="14">
        <f t="shared" si="8"/>
        <v>0</v>
      </c>
      <c r="Z14" s="12"/>
      <c r="AA14" s="13"/>
      <c r="AB14" s="14">
        <f t="shared" si="9"/>
        <v>0</v>
      </c>
      <c r="AC14" s="12"/>
      <c r="AD14" s="13"/>
      <c r="AE14" s="14">
        <f t="shared" si="10"/>
        <v>0</v>
      </c>
      <c r="AF14" s="12"/>
      <c r="AG14" s="13"/>
      <c r="AH14" s="14">
        <f t="shared" si="11"/>
        <v>0</v>
      </c>
      <c r="AI14" s="12"/>
      <c r="AJ14" s="13"/>
      <c r="AK14" s="14">
        <f t="shared" si="12"/>
        <v>0</v>
      </c>
      <c r="AL14" s="12"/>
      <c r="AM14" s="13"/>
      <c r="AN14" s="14">
        <f t="shared" si="13"/>
        <v>0</v>
      </c>
      <c r="AO14" s="12"/>
      <c r="AP14" s="13"/>
      <c r="AQ14" s="14">
        <f t="shared" si="14"/>
        <v>0</v>
      </c>
      <c r="AR14" s="12"/>
      <c r="AS14" s="13"/>
      <c r="AT14" s="14">
        <f t="shared" si="15"/>
        <v>0</v>
      </c>
      <c r="AU14" s="12"/>
      <c r="AV14" s="13"/>
      <c r="AW14" s="14">
        <f t="shared" si="16"/>
        <v>0</v>
      </c>
      <c r="AX14" s="12"/>
      <c r="AY14" s="13"/>
      <c r="AZ14" s="14">
        <f t="shared" si="17"/>
        <v>0</v>
      </c>
    </row>
    <row r="15" hidden="1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N15" s="12"/>
      <c r="O15" s="13"/>
      <c r="P15" s="14">
        <f t="shared" si="5"/>
        <v>0</v>
      </c>
      <c r="Q15" s="12"/>
      <c r="R15" s="13"/>
      <c r="S15" s="14">
        <f t="shared" si="6"/>
        <v>0</v>
      </c>
      <c r="T15" s="12"/>
      <c r="U15" s="13"/>
      <c r="V15" s="14">
        <f t="shared" si="7"/>
        <v>0</v>
      </c>
      <c r="W15" s="12"/>
      <c r="X15" s="13"/>
      <c r="Y15" s="14">
        <f t="shared" si="8"/>
        <v>0</v>
      </c>
      <c r="Z15" s="12"/>
      <c r="AA15" s="13"/>
      <c r="AB15" s="14">
        <f t="shared" si="9"/>
        <v>0</v>
      </c>
      <c r="AC15" s="12"/>
      <c r="AD15" s="13"/>
      <c r="AE15" s="14">
        <f t="shared" si="10"/>
        <v>0</v>
      </c>
      <c r="AF15" s="12"/>
      <c r="AG15" s="13"/>
      <c r="AH15" s="14">
        <f t="shared" si="11"/>
        <v>0</v>
      </c>
      <c r="AI15" s="12"/>
      <c r="AJ15" s="13"/>
      <c r="AK15" s="14">
        <f t="shared" si="12"/>
        <v>0</v>
      </c>
      <c r="AL15" s="12"/>
      <c r="AM15" s="13"/>
      <c r="AN15" s="14">
        <f t="shared" si="13"/>
        <v>0</v>
      </c>
      <c r="AO15" s="12"/>
      <c r="AP15" s="13"/>
      <c r="AQ15" s="14">
        <f t="shared" si="14"/>
        <v>0</v>
      </c>
      <c r="AR15" s="12"/>
      <c r="AS15" s="13"/>
      <c r="AT15" s="14">
        <f t="shared" si="15"/>
        <v>0</v>
      </c>
      <c r="AU15" s="12"/>
      <c r="AV15" s="13"/>
      <c r="AW15" s="14">
        <f t="shared" si="16"/>
        <v>0</v>
      </c>
      <c r="AX15" s="12"/>
      <c r="AY15" s="13"/>
      <c r="AZ15" s="14">
        <f t="shared" si="17"/>
        <v>0</v>
      </c>
    </row>
    <row r="16" hidden="1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  <c r="N16" s="12"/>
      <c r="O16" s="13"/>
      <c r="P16" s="14">
        <f t="shared" si="5"/>
        <v>0</v>
      </c>
      <c r="Q16" s="12"/>
      <c r="R16" s="13"/>
      <c r="S16" s="14">
        <f t="shared" si="6"/>
        <v>0</v>
      </c>
      <c r="T16" s="12"/>
      <c r="U16" s="13"/>
      <c r="V16" s="14">
        <f t="shared" si="7"/>
        <v>0</v>
      </c>
      <c r="W16" s="12"/>
      <c r="X16" s="13"/>
      <c r="Y16" s="14">
        <f t="shared" si="8"/>
        <v>0</v>
      </c>
      <c r="Z16" s="12"/>
      <c r="AA16" s="13"/>
      <c r="AB16" s="14">
        <f t="shared" si="9"/>
        <v>0</v>
      </c>
      <c r="AC16" s="12"/>
      <c r="AD16" s="13"/>
      <c r="AE16" s="14">
        <f t="shared" si="10"/>
        <v>0</v>
      </c>
      <c r="AF16" s="12"/>
      <c r="AG16" s="13"/>
      <c r="AH16" s="14">
        <f t="shared" si="11"/>
        <v>0</v>
      </c>
      <c r="AI16" s="12"/>
      <c r="AJ16" s="13"/>
      <c r="AK16" s="14">
        <f t="shared" si="12"/>
        <v>0</v>
      </c>
      <c r="AL16" s="12"/>
      <c r="AM16" s="13"/>
      <c r="AN16" s="14">
        <f t="shared" si="13"/>
        <v>0</v>
      </c>
      <c r="AO16" s="12"/>
      <c r="AP16" s="13"/>
      <c r="AQ16" s="14">
        <f t="shared" si="14"/>
        <v>0</v>
      </c>
      <c r="AR16" s="12"/>
      <c r="AS16" s="13"/>
      <c r="AT16" s="14">
        <f t="shared" si="15"/>
        <v>0</v>
      </c>
      <c r="AU16" s="12"/>
      <c r="AV16" s="13"/>
      <c r="AW16" s="14">
        <f t="shared" si="16"/>
        <v>0</v>
      </c>
      <c r="AX16" s="12"/>
      <c r="AY16" s="13"/>
      <c r="AZ16" s="14">
        <f t="shared" si="17"/>
        <v>0</v>
      </c>
    </row>
    <row r="17" hidden="1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N17" s="12"/>
      <c r="O17" s="13"/>
      <c r="P17" s="14">
        <f t="shared" si="5"/>
        <v>0</v>
      </c>
      <c r="Q17" s="12"/>
      <c r="R17" s="13"/>
      <c r="S17" s="14">
        <f t="shared" si="6"/>
        <v>0</v>
      </c>
      <c r="T17" s="12"/>
      <c r="U17" s="13"/>
      <c r="V17" s="14">
        <f t="shared" si="7"/>
        <v>0</v>
      </c>
      <c r="W17" s="12"/>
      <c r="X17" s="13"/>
      <c r="Y17" s="14">
        <f t="shared" si="8"/>
        <v>0</v>
      </c>
      <c r="Z17" s="12"/>
      <c r="AA17" s="13"/>
      <c r="AB17" s="14">
        <f t="shared" si="9"/>
        <v>0</v>
      </c>
      <c r="AC17" s="12"/>
      <c r="AD17" s="13"/>
      <c r="AE17" s="14">
        <f t="shared" si="10"/>
        <v>0</v>
      </c>
      <c r="AF17" s="12"/>
      <c r="AG17" s="13"/>
      <c r="AH17" s="14">
        <f t="shared" si="11"/>
        <v>0</v>
      </c>
      <c r="AI17" s="12"/>
      <c r="AJ17" s="13"/>
      <c r="AK17" s="14">
        <f t="shared" si="12"/>
        <v>0</v>
      </c>
      <c r="AL17" s="12"/>
      <c r="AM17" s="13"/>
      <c r="AN17" s="14">
        <f t="shared" si="13"/>
        <v>0</v>
      </c>
      <c r="AO17" s="12"/>
      <c r="AP17" s="13"/>
      <c r="AQ17" s="14">
        <f t="shared" si="14"/>
        <v>0</v>
      </c>
      <c r="AR17" s="12"/>
      <c r="AS17" s="13"/>
      <c r="AT17" s="14">
        <f t="shared" si="15"/>
        <v>0</v>
      </c>
      <c r="AU17" s="12"/>
      <c r="AV17" s="13"/>
      <c r="AW17" s="14">
        <f t="shared" si="16"/>
        <v>0</v>
      </c>
      <c r="AX17" s="12"/>
      <c r="AY17" s="13"/>
      <c r="AZ17" s="14">
        <f t="shared" si="17"/>
        <v>0</v>
      </c>
    </row>
    <row r="18" hidden="1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  <c r="N18" s="12"/>
      <c r="O18" s="13"/>
      <c r="P18" s="14">
        <f t="shared" si="5"/>
        <v>0</v>
      </c>
      <c r="Q18" s="12"/>
      <c r="R18" s="13"/>
      <c r="S18" s="14">
        <f t="shared" si="6"/>
        <v>0</v>
      </c>
      <c r="T18" s="12"/>
      <c r="U18" s="13"/>
      <c r="V18" s="14">
        <f t="shared" si="7"/>
        <v>0</v>
      </c>
      <c r="W18" s="12"/>
      <c r="X18" s="13"/>
      <c r="Y18" s="14">
        <f t="shared" si="8"/>
        <v>0</v>
      </c>
      <c r="Z18" s="12"/>
      <c r="AA18" s="13"/>
      <c r="AB18" s="14">
        <f t="shared" si="9"/>
        <v>0</v>
      </c>
      <c r="AC18" s="12"/>
      <c r="AD18" s="13"/>
      <c r="AE18" s="14">
        <f t="shared" si="10"/>
        <v>0</v>
      </c>
      <c r="AF18" s="12"/>
      <c r="AG18" s="13"/>
      <c r="AH18" s="14">
        <f t="shared" si="11"/>
        <v>0</v>
      </c>
      <c r="AI18" s="12"/>
      <c r="AJ18" s="13"/>
      <c r="AK18" s="14">
        <f t="shared" si="12"/>
        <v>0</v>
      </c>
      <c r="AL18" s="12"/>
      <c r="AM18" s="13"/>
      <c r="AN18" s="14">
        <f t="shared" si="13"/>
        <v>0</v>
      </c>
      <c r="AO18" s="12"/>
      <c r="AP18" s="13"/>
      <c r="AQ18" s="14">
        <f t="shared" si="14"/>
        <v>0</v>
      </c>
      <c r="AR18" s="12"/>
      <c r="AS18" s="13"/>
      <c r="AT18" s="14">
        <f t="shared" si="15"/>
        <v>0</v>
      </c>
      <c r="AU18" s="12"/>
      <c r="AV18" s="13"/>
      <c r="AW18" s="14">
        <f t="shared" si="16"/>
        <v>0</v>
      </c>
      <c r="AX18" s="12"/>
      <c r="AY18" s="13"/>
      <c r="AZ18" s="14">
        <f t="shared" si="17"/>
        <v>0</v>
      </c>
    </row>
    <row r="19" hidden="1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  <c r="N19" s="12"/>
      <c r="O19" s="13"/>
      <c r="P19" s="14">
        <f t="shared" si="5"/>
        <v>0</v>
      </c>
      <c r="Q19" s="12"/>
      <c r="R19" s="13"/>
      <c r="S19" s="14">
        <f t="shared" si="6"/>
        <v>0</v>
      </c>
      <c r="T19" s="12"/>
      <c r="U19" s="13"/>
      <c r="V19" s="14">
        <f t="shared" si="7"/>
        <v>0</v>
      </c>
      <c r="W19" s="12"/>
      <c r="X19" s="13"/>
      <c r="Y19" s="14">
        <f t="shared" si="8"/>
        <v>0</v>
      </c>
      <c r="Z19" s="12"/>
      <c r="AA19" s="13"/>
      <c r="AB19" s="14">
        <f t="shared" si="9"/>
        <v>0</v>
      </c>
      <c r="AC19" s="12"/>
      <c r="AD19" s="13"/>
      <c r="AE19" s="14">
        <f t="shared" si="10"/>
        <v>0</v>
      </c>
      <c r="AF19" s="12"/>
      <c r="AG19" s="13"/>
      <c r="AH19" s="14">
        <f t="shared" si="11"/>
        <v>0</v>
      </c>
      <c r="AI19" s="12"/>
      <c r="AJ19" s="13"/>
      <c r="AK19" s="14">
        <f t="shared" si="12"/>
        <v>0</v>
      </c>
      <c r="AL19" s="12"/>
      <c r="AM19" s="13"/>
      <c r="AN19" s="14">
        <f t="shared" si="13"/>
        <v>0</v>
      </c>
      <c r="AO19" s="12"/>
      <c r="AP19" s="13"/>
      <c r="AQ19" s="14">
        <f t="shared" si="14"/>
        <v>0</v>
      </c>
      <c r="AR19" s="12"/>
      <c r="AS19" s="13"/>
      <c r="AT19" s="14">
        <f t="shared" si="15"/>
        <v>0</v>
      </c>
      <c r="AU19" s="12"/>
      <c r="AV19" s="13"/>
      <c r="AW19" s="14">
        <f t="shared" si="16"/>
        <v>0</v>
      </c>
      <c r="AX19" s="12"/>
      <c r="AY19" s="13"/>
      <c r="AZ19" s="14">
        <f t="shared" si="17"/>
        <v>0</v>
      </c>
    </row>
    <row r="20" ht="15.75" customHeight="1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  <c r="N20" s="12"/>
      <c r="O20" s="13"/>
      <c r="P20" s="14">
        <f t="shared" si="5"/>
        <v>0</v>
      </c>
      <c r="Q20" s="12"/>
      <c r="R20" s="13"/>
      <c r="S20" s="14">
        <f t="shared" si="6"/>
        <v>0</v>
      </c>
      <c r="T20" s="12"/>
      <c r="U20" s="13"/>
      <c r="V20" s="14">
        <f t="shared" si="7"/>
        <v>0</v>
      </c>
      <c r="W20" s="12"/>
      <c r="X20" s="13"/>
      <c r="Y20" s="14">
        <f t="shared" si="8"/>
        <v>0</v>
      </c>
      <c r="Z20" s="12"/>
      <c r="AA20" s="13"/>
      <c r="AB20" s="14">
        <f t="shared" si="9"/>
        <v>0</v>
      </c>
      <c r="AC20" s="12"/>
      <c r="AD20" s="13"/>
      <c r="AE20" s="14">
        <f t="shared" si="10"/>
        <v>0</v>
      </c>
      <c r="AF20" s="12"/>
      <c r="AG20" s="13"/>
      <c r="AH20" s="14">
        <f t="shared" si="11"/>
        <v>0</v>
      </c>
      <c r="AI20" s="12"/>
      <c r="AJ20" s="13"/>
      <c r="AK20" s="14">
        <f t="shared" si="12"/>
        <v>0</v>
      </c>
      <c r="AL20" s="12"/>
      <c r="AM20" s="13"/>
      <c r="AN20" s="14">
        <f t="shared" si="13"/>
        <v>0</v>
      </c>
      <c r="AO20" s="12"/>
      <c r="AP20" s="13"/>
      <c r="AQ20" s="14">
        <f t="shared" si="14"/>
        <v>0</v>
      </c>
      <c r="AR20" s="12"/>
      <c r="AS20" s="13"/>
      <c r="AT20" s="14">
        <f t="shared" si="15"/>
        <v>0</v>
      </c>
      <c r="AU20" s="12"/>
      <c r="AV20" s="13"/>
      <c r="AW20" s="14">
        <f t="shared" si="16"/>
        <v>0</v>
      </c>
      <c r="AX20" s="12"/>
      <c r="AY20" s="13"/>
      <c r="AZ20" s="14">
        <f t="shared" si="17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  <c r="N21" s="12"/>
      <c r="O21" s="13"/>
      <c r="P21" s="14">
        <f t="shared" si="5"/>
        <v>0</v>
      </c>
      <c r="Q21" s="12"/>
      <c r="R21" s="13"/>
      <c r="S21" s="14">
        <f t="shared" si="6"/>
        <v>0</v>
      </c>
      <c r="T21" s="12"/>
      <c r="U21" s="13"/>
      <c r="V21" s="14">
        <f t="shared" si="7"/>
        <v>0</v>
      </c>
      <c r="W21" s="12"/>
      <c r="X21" s="13"/>
      <c r="Y21" s="14">
        <f t="shared" si="8"/>
        <v>0</v>
      </c>
      <c r="Z21" s="12"/>
      <c r="AA21" s="13"/>
      <c r="AB21" s="14">
        <f t="shared" si="9"/>
        <v>0</v>
      </c>
      <c r="AC21" s="12"/>
      <c r="AD21" s="13"/>
      <c r="AE21" s="14">
        <f t="shared" si="10"/>
        <v>0</v>
      </c>
      <c r="AF21" s="12"/>
      <c r="AG21" s="13"/>
      <c r="AH21" s="14">
        <f t="shared" si="11"/>
        <v>0</v>
      </c>
      <c r="AI21" s="12"/>
      <c r="AJ21" s="13"/>
      <c r="AK21" s="14">
        <f t="shared" si="12"/>
        <v>0</v>
      </c>
      <c r="AL21" s="12"/>
      <c r="AM21" s="13"/>
      <c r="AN21" s="14">
        <f t="shared" si="13"/>
        <v>0</v>
      </c>
      <c r="AO21" s="12"/>
      <c r="AP21" s="13"/>
      <c r="AQ21" s="14">
        <f t="shared" si="14"/>
        <v>0</v>
      </c>
      <c r="AR21" s="12"/>
      <c r="AS21" s="13"/>
      <c r="AT21" s="14">
        <f t="shared" si="15"/>
        <v>0</v>
      </c>
      <c r="AU21" s="12"/>
      <c r="AV21" s="13"/>
      <c r="AW21" s="14">
        <f t="shared" si="16"/>
        <v>0</v>
      </c>
      <c r="AX21" s="12"/>
      <c r="AY21" s="13"/>
      <c r="AZ21" s="14">
        <f t="shared" si="17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  <c r="N22" s="12"/>
      <c r="O22" s="13"/>
      <c r="P22" s="14">
        <f t="shared" si="5"/>
        <v>0</v>
      </c>
      <c r="Q22" s="12"/>
      <c r="R22" s="13"/>
      <c r="S22" s="14">
        <f t="shared" si="6"/>
        <v>0</v>
      </c>
      <c r="T22" s="12"/>
      <c r="U22" s="13"/>
      <c r="V22" s="14">
        <f t="shared" si="7"/>
        <v>0</v>
      </c>
      <c r="W22" s="12"/>
      <c r="X22" s="13"/>
      <c r="Y22" s="14">
        <f t="shared" si="8"/>
        <v>0</v>
      </c>
      <c r="Z22" s="12"/>
      <c r="AA22" s="13"/>
      <c r="AB22" s="14">
        <f t="shared" si="9"/>
        <v>0</v>
      </c>
      <c r="AC22" s="12"/>
      <c r="AD22" s="13"/>
      <c r="AE22" s="14">
        <f t="shared" si="10"/>
        <v>0</v>
      </c>
      <c r="AF22" s="12"/>
      <c r="AG22" s="13"/>
      <c r="AH22" s="14">
        <f t="shared" si="11"/>
        <v>0</v>
      </c>
      <c r="AI22" s="12"/>
      <c r="AJ22" s="13"/>
      <c r="AK22" s="14">
        <f t="shared" si="12"/>
        <v>0</v>
      </c>
      <c r="AL22" s="12"/>
      <c r="AM22" s="13"/>
      <c r="AN22" s="14">
        <f t="shared" si="13"/>
        <v>0</v>
      </c>
      <c r="AO22" s="12"/>
      <c r="AP22" s="13"/>
      <c r="AQ22" s="14">
        <f t="shared" si="14"/>
        <v>0</v>
      </c>
      <c r="AR22" s="12"/>
      <c r="AS22" s="13"/>
      <c r="AT22" s="14">
        <f t="shared" si="15"/>
        <v>0</v>
      </c>
      <c r="AU22" s="12"/>
      <c r="AV22" s="13"/>
      <c r="AW22" s="14">
        <f t="shared" si="16"/>
        <v>0</v>
      </c>
      <c r="AX22" s="12"/>
      <c r="AY22" s="13"/>
      <c r="AZ22" s="14">
        <f t="shared" si="17"/>
        <v>0</v>
      </c>
    </row>
    <row r="23" ht="15.75" customHeight="1">
      <c r="A23" s="17" t="s">
        <v>12</v>
      </c>
      <c r="B23" s="13"/>
      <c r="C23" s="13"/>
      <c r="D23" s="20">
        <f>SUM(D5:D22)</f>
        <v>0</v>
      </c>
      <c r="E23" s="13"/>
      <c r="F23" s="13"/>
      <c r="G23" s="20">
        <f>SUM(G5:G22)</f>
        <v>-4188.3</v>
      </c>
      <c r="H23" s="13"/>
      <c r="I23" s="13"/>
      <c r="J23" s="20">
        <f>SUM(J5:J22)</f>
        <v>-4187.92</v>
      </c>
      <c r="K23" s="13"/>
      <c r="L23" s="13"/>
      <c r="M23" s="20">
        <f>SUM(M5:M22)</f>
        <v>-4692.34</v>
      </c>
      <c r="N23" s="13"/>
      <c r="O23" s="13"/>
      <c r="P23" s="20">
        <f>SUM(P5:P22)</f>
        <v>-5499.73</v>
      </c>
      <c r="Q23" s="13"/>
      <c r="R23" s="13"/>
      <c r="S23" s="20">
        <f>SUM(S5:S22)</f>
        <v>-9614.89</v>
      </c>
      <c r="T23" s="13"/>
      <c r="U23" s="13"/>
      <c r="V23" s="20">
        <f>SUM(V5:V22)</f>
        <v>-9799.07</v>
      </c>
      <c r="W23" s="13"/>
      <c r="X23" s="13"/>
      <c r="Y23" s="20">
        <f>SUM(Y5:Y22)</f>
        <v>-9881.61</v>
      </c>
      <c r="Z23" s="13"/>
      <c r="AA23" s="13"/>
      <c r="AB23" s="20">
        <f>SUM(AB5:AB22)</f>
        <v>-10709.22</v>
      </c>
      <c r="AC23" s="13"/>
      <c r="AD23" s="13"/>
      <c r="AE23" s="20">
        <f>SUM(AE5:AE22)</f>
        <v>-11549.02</v>
      </c>
      <c r="AF23" s="13"/>
      <c r="AG23" s="13"/>
      <c r="AH23" s="20">
        <f>SUM(AH5:AH22)</f>
        <v>-11539.08</v>
      </c>
      <c r="AI23" s="13"/>
      <c r="AJ23" s="13"/>
      <c r="AK23" s="20">
        <f>SUM(AK5:AK22)</f>
        <v>-10534.89</v>
      </c>
      <c r="AL23" s="13"/>
      <c r="AM23" s="13"/>
      <c r="AN23" s="20">
        <f>SUM(AN5:AN22)</f>
        <v>-31164.29</v>
      </c>
      <c r="AO23" s="13"/>
      <c r="AP23" s="13"/>
      <c r="AQ23" s="20">
        <f>SUM(AQ5:AQ22)</f>
        <v>-37177.74</v>
      </c>
      <c r="AR23" s="13"/>
      <c r="AS23" s="13"/>
      <c r="AT23" s="20">
        <f>SUM(AT5:AT22)</f>
        <v>-39331.31</v>
      </c>
      <c r="AU23" s="13"/>
      <c r="AV23" s="13"/>
      <c r="AW23" s="20">
        <f>SUM(AW5:AW22)</f>
        <v>-37886.27</v>
      </c>
      <c r="AX23" s="13"/>
      <c r="AY23" s="13"/>
      <c r="AZ23" s="20">
        <f>SUM(AZ5:AZ22)</f>
        <v>-41292.16</v>
      </c>
    </row>
    <row r="24" ht="15.75" customHeight="1">
      <c r="A24" s="17" t="s">
        <v>13</v>
      </c>
      <c r="B24" s="13"/>
      <c r="C24" s="13"/>
      <c r="D24" s="14">
        <v>0.0</v>
      </c>
      <c r="E24" s="13"/>
      <c r="F24" s="13"/>
      <c r="G24" s="14">
        <v>-4188.3</v>
      </c>
      <c r="H24" s="13"/>
      <c r="I24" s="13"/>
      <c r="J24" s="14">
        <v>-4187.92</v>
      </c>
      <c r="K24" s="13"/>
      <c r="L24" s="13"/>
      <c r="M24" s="14">
        <v>-4692.34</v>
      </c>
      <c r="N24" s="13"/>
      <c r="O24" s="13"/>
      <c r="P24" s="14">
        <v>-5499.73</v>
      </c>
      <c r="Q24" s="13"/>
      <c r="R24" s="13"/>
      <c r="S24" s="14">
        <v>-9614.89</v>
      </c>
      <c r="T24" s="13"/>
      <c r="U24" s="13"/>
      <c r="V24" s="14">
        <v>-9799.07</v>
      </c>
      <c r="W24" s="13"/>
      <c r="X24" s="13"/>
      <c r="Y24" s="14">
        <v>-9881.61</v>
      </c>
      <c r="Z24" s="13"/>
      <c r="AA24" s="13"/>
      <c r="AB24" s="21">
        <v>-10709.22</v>
      </c>
      <c r="AC24" s="13"/>
      <c r="AD24" s="13"/>
      <c r="AE24" s="21">
        <v>-11549.02</v>
      </c>
      <c r="AF24" s="13"/>
      <c r="AG24" s="13"/>
      <c r="AH24" s="21">
        <v>-11539.08</v>
      </c>
      <c r="AI24" s="13"/>
      <c r="AJ24" s="13"/>
      <c r="AK24" s="21">
        <v>-10534.89</v>
      </c>
      <c r="AL24" s="13"/>
      <c r="AM24" s="13"/>
      <c r="AN24" s="21">
        <v>-31164.29</v>
      </c>
      <c r="AO24" s="13"/>
      <c r="AP24" s="13"/>
      <c r="AQ24" s="21">
        <v>-37177.74</v>
      </c>
      <c r="AR24" s="13"/>
      <c r="AS24" s="13"/>
      <c r="AT24" s="21">
        <v>-39331.31</v>
      </c>
      <c r="AU24" s="13"/>
      <c r="AV24" s="13"/>
      <c r="AW24" s="21">
        <v>-37886.27</v>
      </c>
      <c r="AX24" s="13"/>
      <c r="AY24" s="13"/>
      <c r="AZ24" s="21">
        <v>-41292.16</v>
      </c>
    </row>
    <row r="25" ht="15.75" customHeight="1">
      <c r="A25" s="17" t="s">
        <v>14</v>
      </c>
      <c r="B25" s="13"/>
      <c r="C25" s="13"/>
      <c r="D25" s="14">
        <f>D23-D24</f>
        <v>0</v>
      </c>
      <c r="E25" s="13"/>
      <c r="F25" s="13"/>
      <c r="G25" s="14">
        <f>G23-G24</f>
        <v>0</v>
      </c>
      <c r="H25" s="13"/>
      <c r="I25" s="13"/>
      <c r="J25" s="14">
        <f>J23-J24</f>
        <v>0</v>
      </c>
      <c r="K25" s="13"/>
      <c r="L25" s="13"/>
      <c r="M25" s="14">
        <f>M23-M24</f>
        <v>0</v>
      </c>
      <c r="N25" s="13"/>
      <c r="O25" s="13"/>
      <c r="P25" s="14">
        <f>P23-P24</f>
        <v>0</v>
      </c>
      <c r="Q25" s="13"/>
      <c r="R25" s="13"/>
      <c r="S25" s="14">
        <f>S23-S24</f>
        <v>0</v>
      </c>
      <c r="T25" s="13"/>
      <c r="U25" s="13"/>
      <c r="V25" s="14">
        <f>V23-V24</f>
        <v>0</v>
      </c>
      <c r="W25" s="13"/>
      <c r="X25" s="13"/>
      <c r="Y25" s="14">
        <f>Y23-Y24</f>
        <v>0</v>
      </c>
      <c r="Z25" s="13"/>
      <c r="AA25" s="13"/>
      <c r="AB25" s="14">
        <f>AB23-AB24</f>
        <v>0</v>
      </c>
      <c r="AC25" s="13"/>
      <c r="AD25" s="13"/>
      <c r="AE25" s="14">
        <f>AE23-AE24</f>
        <v>0</v>
      </c>
      <c r="AF25" s="13"/>
      <c r="AG25" s="13"/>
      <c r="AH25" s="14">
        <f>AH23-AH24</f>
        <v>0</v>
      </c>
      <c r="AI25" s="13"/>
      <c r="AJ25" s="13"/>
      <c r="AK25" s="14">
        <f>AK23-AK24</f>
        <v>0</v>
      </c>
      <c r="AL25" s="13"/>
      <c r="AM25" s="13"/>
      <c r="AN25" s="14">
        <f>AN23-AN24</f>
        <v>0</v>
      </c>
      <c r="AO25" s="13"/>
      <c r="AP25" s="13"/>
      <c r="AQ25" s="14">
        <f>round(AQ23-AQ24,2)</f>
        <v>0</v>
      </c>
      <c r="AR25" s="13"/>
      <c r="AS25" s="13"/>
      <c r="AT25" s="14">
        <f>round(AT23-AT24,2)</f>
        <v>0</v>
      </c>
      <c r="AU25" s="13"/>
      <c r="AV25" s="13"/>
      <c r="AW25" s="14">
        <f>round(AW23-AW24,2)</f>
        <v>0</v>
      </c>
      <c r="AX25" s="13"/>
      <c r="AY25" s="13"/>
      <c r="AZ25" s="14">
        <f>round(AZ23-AZ24,2)</f>
        <v>0</v>
      </c>
    </row>
    <row r="26" ht="15.75" customHeight="1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22" t="s">
        <v>15</v>
      </c>
      <c r="AR26" s="13"/>
      <c r="AS26" s="13"/>
      <c r="AT26" s="22"/>
      <c r="AU26" s="13"/>
      <c r="AV26" s="13"/>
      <c r="AW26" s="22"/>
      <c r="AX26" s="13"/>
      <c r="AY26" s="13"/>
      <c r="AZ26" s="22"/>
    </row>
    <row r="27" ht="15.75" customHeight="1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</row>
    <row r="29" ht="15.75" customHeight="1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</row>
    <row r="30" ht="15.75" customHeight="1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</row>
    <row r="31" ht="15.75" customHeight="1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</row>
    <row r="32" ht="15.75" customHeight="1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</row>
    <row r="34" ht="15.75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ht="15.75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</row>
    <row r="98" ht="15.75" customHeight="1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ht="15.75" customHeight="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ht="15.75" customHeight="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ht="15.75" customHeight="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ht="15.75" customHeight="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ht="15.75" customHeight="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ht="15.75" customHeight="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ht="15.75" customHeight="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ht="15.75" customHeight="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ht="15.75" customHeight="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ht="15.75" customHeight="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ht="15.75" customHeight="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ht="15.75" customHeight="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ht="15.75" customHeight="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ht="15.75" customHeight="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ht="15.75" customHeight="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ht="15.75" customHeight="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ht="15.75" customHeight="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ht="15.75" customHeight="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ht="15.75" customHeight="1"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ht="15.75" customHeight="1"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ht="15.75" customHeight="1"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ht="15.75" customHeight="1"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ht="15.75" customHeight="1"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ht="15.75" customHeight="1"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ht="15.75" customHeight="1"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ht="15.75" customHeight="1"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ht="15.75" customHeight="1"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ht="15.75" customHeight="1"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ht="15.75" customHeight="1"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ht="15.75" customHeight="1"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ht="15.75" customHeight="1"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ht="15.75" customHeight="1"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ht="15.75" customHeight="1"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ht="15.75" customHeight="1"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ht="15.75" customHeight="1"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ht="15.75" customHeight="1"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ht="15.75" customHeight="1"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ht="15.75" customHeight="1"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ht="15.75" customHeight="1"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ht="15.75" customHeight="1"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ht="15.75" customHeight="1"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ht="15.75" customHeight="1"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ht="15.75" customHeight="1"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ht="15.75" customHeight="1"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ht="15.75" customHeight="1"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ht="15.75" customHeight="1"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ht="15.75" customHeight="1"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ht="15.75" customHeight="1"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ht="15.75" customHeigh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ht="15.75" customHeight="1"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ht="15.75" customHeight="1"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ht="15.75" customHeight="1"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ht="15.75" customHeight="1"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ht="15.75" customHeight="1"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ht="15.75" customHeight="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ht="15.75" customHeight="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ht="15.75" customHeight="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ht="15.75" customHeight="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ht="15.75" customHeight="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ht="15.75" customHeight="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ht="15.75" customHeight="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ht="15.75" customHeight="1"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ht="15.75" customHeight="1"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ht="15.75" customHeight="1"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ht="15.75" customHeight="1"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ht="15.75" customHeight="1"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ht="15.75" customHeight="1"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ht="15.75" customHeight="1"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ht="15.75" customHeight="1"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ht="15.75" customHeight="1"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ht="15.75" customHeight="1"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ht="15.75" customHeight="1"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ht="15.75" customHeight="1"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ht="15.75" customHeight="1"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ht="15.75" customHeight="1"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ht="15.75" customHeight="1"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ht="15.75" customHeight="1"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ht="15.75" customHeight="1"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ht="15.75" customHeight="1"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ht="15.75" customHeight="1"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ht="15.75" customHeight="1"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ht="15.75" customHeight="1"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ht="15.75" customHeight="1"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ht="15.75" customHeight="1"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ht="15.75" customHeight="1"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ht="15.75" customHeight="1"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ht="15.75" customHeight="1"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ht="15.75" customHeight="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ht="15.75" customHeight="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ht="15.75" customHeight="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ht="15.75" customHeight="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ht="15.75" customHeight="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ht="15.75" customHeight="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ht="15.75" customHeight="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ht="15.75" customHeight="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ht="15.75" customHeight="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ht="15.75" customHeight="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ht="15.75" customHeight="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ht="15.75" customHeight="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ht="15.75" customHeight="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ht="15.75" customHeight="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ht="15.75" customHeight="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ht="15.75" customHeight="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ht="15.75" customHeight="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ht="15.75" customHeight="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ht="15.75" customHeight="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ht="15.75" customHeight="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ht="15.75" customHeight="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ht="15.75" customHeight="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ht="15.75" customHeight="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ht="15.75" customHeight="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ht="15.75" customHeight="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ht="15.75" customHeight="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ht="15.75" customHeight="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ht="15.75" customHeight="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ht="15.75" customHeight="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ht="15.75" customHeight="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ht="15.75" customHeight="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ht="15.75" customHeight="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ht="15.75" customHeight="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ht="15.75" customHeight="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ht="15.75" customHeight="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ht="15.75" customHeight="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ht="15.75" customHeight="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ht="15.75" customHeight="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ht="15.75" customHeight="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ht="15.75" customHeight="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ht="15.75" customHeight="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ht="15.75" customHeight="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ht="15.75" customHeight="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ht="15.75" customHeight="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ht="15.75" customHeight="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ht="15.75" customHeight="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ht="15.75" customHeight="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ht="15.75" customHeight="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ht="15.75" customHeight="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ht="15.75" customHeight="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ht="15.75" customHeight="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ht="15.75" customHeight="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ht="15.75" customHeight="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ht="15.75" customHeight="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ht="15.75" customHeight="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ht="15.75" customHeight="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ht="15.75" customHeight="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ht="15.75" customHeight="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ht="15.75" customHeight="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ht="15.75" customHeight="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ht="15.75" customHeight="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ht="15.75" customHeight="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ht="15.75" customHeight="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ht="15.75" customHeight="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ht="15.75" customHeight="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ht="15.75" customHeight="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ht="15.75" customHeight="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ht="15.75" customHeight="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ht="15.75" customHeight="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ht="15.75" customHeight="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ht="15.75" customHeight="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ht="15.75" customHeight="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ht="15.75" customHeight="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ht="15.75" customHeight="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ht="15.75" customHeight="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ht="15.75" customHeight="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ht="15.75" customHeight="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ht="15.75" customHeight="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ht="15.75" customHeight="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ht="15.75" customHeight="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ht="15.75" customHeight="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ht="15.75" customHeight="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ht="15.75" customHeight="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ht="15.75" customHeight="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ht="15.75" customHeight="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ht="15.75" customHeight="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ht="15.75" customHeight="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ht="15.75" customHeight="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ht="15.75" customHeight="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ht="15.75" customHeight="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ht="15.75" customHeight="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ht="15.75" customHeight="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ht="15.75" customHeight="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ht="15.75" customHeight="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ht="15.75" customHeight="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ht="15.75" customHeight="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ht="15.75" customHeight="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ht="15.75" customHeight="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ht="15.75" customHeight="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ht="15.75" customHeight="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ht="15.75" customHeight="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ht="15.75" customHeight="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ht="15.75" customHeight="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ht="15.75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ht="15.75" customHeight="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ht="15.75" customHeight="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ht="15.75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ht="15.75" customHeight="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ht="15.75" customHeight="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ht="15.75" customHeight="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ht="15.75" customHeight="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ht="15.75" customHeight="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ht="15.75" customHeight="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ht="15.75" customHeight="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ht="15.75" customHeight="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ht="15.75" customHeight="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ht="15.75" customHeight="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ht="15.75" customHeight="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ht="15.75" customHeight="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ht="15.75" customHeight="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ht="15.75" customHeight="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ht="15.75" customHeight="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ht="15.75" customHeight="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ht="15.75" customHeight="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ht="15.75" customHeight="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ht="15.75" customHeight="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ht="15.75" customHeight="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ht="15.75" customHeight="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ht="15.75" customHeight="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ht="15.75" customHeight="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ht="15.75" customHeight="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ht="15.75" customHeight="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ht="15.75" customHeight="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ht="15.75" customHeight="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ht="15.75" customHeight="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ht="15.75" customHeight="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ht="15.75" customHeight="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ht="15.75" customHeight="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ht="15.75" customHeight="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ht="15.75" customHeight="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ht="15.75" customHeight="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ht="15.75" customHeight="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ht="15.75" customHeight="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ht="15.75" customHeight="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ht="15.75" customHeight="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ht="15.75" customHeight="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ht="15.75" customHeight="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ht="15.75" customHeight="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ht="15.75" customHeight="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ht="15.75" customHeight="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ht="15.75" customHeight="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ht="15.75" customHeight="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ht="15.75" customHeight="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ht="15.75" customHeight="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ht="15.75" customHeight="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ht="15.75" customHeight="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ht="15.75" customHeight="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ht="15.75" customHeight="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ht="15.75" customHeight="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ht="15.75" customHeight="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ht="15.75" customHeight="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ht="15.75" customHeight="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ht="15.75" customHeight="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ht="15.75" customHeight="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ht="15.75" customHeight="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ht="15.75" customHeight="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ht="15.75" customHeight="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ht="15.75" customHeight="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ht="15.75" customHeight="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ht="15.75" customHeight="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ht="15.75" customHeight="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ht="15.75" customHeight="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ht="15.75" customHeight="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ht="15.75" customHeight="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ht="15.75" customHeight="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ht="15.75" customHeight="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ht="15.75" customHeight="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ht="15.75" customHeight="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ht="15.75" customHeight="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ht="15.75" customHeight="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ht="15.75" customHeight="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ht="15.75" customHeight="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ht="15.75" customHeight="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ht="15.75" customHeight="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ht="15.75" customHeight="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ht="15.75" customHeight="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ht="15.75" customHeight="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ht="15.75" customHeight="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ht="15.75" customHeight="1"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ht="15.75" customHeight="1"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ht="15.75" customHeight="1"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ht="15.75" customHeight="1"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ht="15.75" customHeight="1"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ht="15.75" customHeight="1"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ht="15.75" customHeight="1"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ht="15.75" customHeight="1"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ht="15.75" customHeight="1"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ht="15.75" customHeight="1"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ht="15.75" customHeight="1"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ht="15.75" customHeight="1"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ht="15.75" customHeight="1"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ht="15.75" customHeight="1"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ht="15.75" customHeight="1"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ht="15.75" customHeight="1"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ht="15.75" customHeight="1"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ht="15.75" customHeight="1"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ht="15.75" customHeight="1"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ht="15.75" customHeight="1"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ht="15.75" customHeight="1"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ht="15.75" customHeight="1"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ht="15.75" customHeight="1"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ht="15.75" customHeight="1"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ht="15.75" customHeight="1"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ht="15.75" customHeight="1"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ht="15.75" customHeight="1"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ht="15.75" customHeight="1"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ht="15.75" customHeight="1"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ht="15.75" customHeight="1"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ht="15.75" customHeight="1"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ht="15.75" customHeight="1"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ht="15.75" customHeight="1"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ht="15.75" customHeight="1"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ht="15.75" customHeight="1"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ht="15.75" customHeight="1"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ht="15.75" customHeight="1"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ht="15.75" customHeight="1"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ht="15.75" customHeight="1"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ht="15.75" customHeight="1"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ht="15.75" customHeight="1"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ht="15.75" customHeight="1"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ht="15.75" customHeight="1"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ht="15.75" customHeight="1"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ht="15.75" customHeight="1"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ht="15.75" customHeight="1"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ht="15.75" customHeight="1"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ht="15.75" customHeight="1"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ht="15.75" customHeight="1"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ht="15.75" customHeight="1"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ht="15.75" customHeight="1"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ht="15.75" customHeight="1"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ht="15.75" customHeight="1"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ht="15.75" customHeight="1"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ht="15.75" customHeight="1"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ht="15.75" customHeight="1"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ht="15.75" customHeight="1"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ht="15.75" customHeight="1"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ht="15.75" customHeight="1"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ht="15.75" customHeight="1"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ht="15.75" customHeight="1"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ht="15.75" customHeight="1"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ht="15.75" customHeight="1"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ht="15.75" customHeight="1"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ht="15.75" customHeight="1"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ht="15.75" customHeight="1"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ht="15.75" customHeight="1"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ht="15.75" customHeight="1"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ht="15.75" customHeight="1"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ht="15.75" customHeight="1"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ht="15.75" customHeight="1"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ht="15.75" customHeight="1"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ht="15.75" customHeight="1"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ht="15.75" customHeight="1"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ht="15.75" customHeight="1"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ht="15.75" customHeight="1"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ht="15.75" customHeight="1"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ht="15.75" customHeight="1"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ht="15.75" customHeight="1"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ht="15.75" customHeight="1"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ht="15.75" customHeight="1"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ht="15.75" customHeight="1"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ht="15.75" customHeight="1"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ht="15.75" customHeight="1"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ht="15.75" customHeight="1"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ht="15.75" customHeight="1"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ht="15.75" customHeight="1"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ht="15.75" customHeight="1"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ht="15.75" customHeight="1"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ht="15.75" customHeight="1"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ht="15.75" customHeight="1"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ht="15.75" customHeight="1"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ht="15.75" customHeight="1"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ht="15.75" customHeight="1"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ht="15.75" customHeight="1"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ht="15.75" customHeight="1"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ht="15.75" customHeight="1"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ht="15.75" customHeight="1"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ht="15.75" customHeight="1"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ht="15.75" customHeight="1"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ht="15.75" customHeight="1"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ht="15.75" customHeight="1"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ht="15.75" customHeight="1"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ht="15.75" customHeight="1"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ht="15.75" customHeight="1"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ht="15.75" customHeight="1"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ht="15.75" customHeight="1"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ht="15.75" customHeight="1"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ht="15.75" customHeight="1"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ht="15.75" customHeight="1"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ht="15.75" customHeight="1"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ht="15.75" customHeight="1"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ht="15.75" customHeight="1"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ht="15.75" customHeight="1"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ht="15.75" customHeight="1"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ht="15.75" customHeight="1"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ht="15.75" customHeight="1"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ht="15.75" customHeight="1"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ht="15.75" customHeight="1"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ht="15.75" customHeight="1"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ht="15.75" customHeight="1"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ht="15.75" customHeight="1"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ht="15.75" customHeight="1"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ht="15.75" customHeight="1"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ht="15.75" customHeight="1"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ht="15.75" customHeight="1"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ht="15.75" customHeight="1"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ht="15.75" customHeight="1"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ht="15.75" customHeight="1"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ht="15.75" customHeight="1"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ht="15.75" customHeight="1"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ht="15.75" customHeight="1"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ht="15.75" customHeight="1"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ht="15.75" customHeight="1"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ht="15.75" customHeight="1"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ht="15.75" customHeight="1"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ht="15.75" customHeight="1"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ht="15.75" customHeight="1"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ht="15.75" customHeight="1"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ht="15.75" customHeight="1"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ht="15.75" customHeight="1"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ht="15.75" customHeight="1"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ht="15.75" customHeight="1"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ht="15.75" customHeight="1"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ht="15.75" customHeight="1"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ht="15.75" customHeight="1"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ht="15.75" customHeight="1"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ht="15.75" customHeight="1"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ht="15.75" customHeight="1"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ht="15.75" customHeight="1"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ht="15.75" customHeight="1"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ht="15.75" customHeight="1"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ht="15.75" customHeight="1"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ht="15.75" customHeight="1"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ht="15.75" customHeight="1"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ht="15.75" customHeight="1"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ht="15.75" customHeight="1"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ht="15.75" customHeight="1"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ht="15.75" customHeight="1"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ht="15.75" customHeight="1"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ht="15.75" customHeight="1"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ht="15.75" customHeight="1"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ht="15.75" customHeight="1"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ht="15.75" customHeight="1"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ht="15.75" customHeight="1"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ht="15.75" customHeight="1"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ht="15.75" customHeight="1"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ht="15.75" customHeight="1"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ht="15.75" customHeight="1"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ht="15.75" customHeight="1"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ht="15.75" customHeight="1"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ht="15.75" customHeight="1"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ht="15.75" customHeight="1"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ht="15.75" customHeight="1"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ht="15.75" customHeight="1"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ht="15.75" customHeight="1"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ht="15.75" customHeight="1"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ht="15.75" customHeight="1"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ht="15.75" customHeight="1"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ht="15.75" customHeight="1"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ht="15.75" customHeight="1"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ht="15.75" customHeight="1"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ht="15.75" customHeight="1"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ht="15.75" customHeight="1"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ht="15.75" customHeight="1"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ht="15.75" customHeight="1"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ht="15.75" customHeight="1"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ht="15.75" customHeight="1"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ht="15.75" customHeight="1"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ht="15.75" customHeight="1"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ht="15.75" customHeight="1"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ht="15.75" customHeight="1"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ht="15.75" customHeight="1"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ht="15.75" customHeight="1"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ht="15.75" customHeight="1"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ht="15.75" customHeight="1"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ht="15.75" customHeight="1"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ht="15.75" customHeight="1"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ht="15.75" customHeight="1"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ht="15.75" customHeight="1"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ht="15.75" customHeight="1"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ht="15.75" customHeight="1"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ht="15.75" customHeight="1"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ht="15.75" customHeight="1"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ht="15.75" customHeight="1"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ht="15.75" customHeight="1"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ht="15.75" customHeight="1"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ht="15.75" customHeight="1"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ht="15.75" customHeight="1"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ht="15.75" customHeight="1"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ht="15.75" customHeight="1"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ht="15.75" customHeight="1"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ht="15.75" customHeight="1"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ht="15.75" customHeight="1"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ht="15.75" customHeight="1"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ht="15.75" customHeight="1"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ht="15.75" customHeight="1"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ht="15.75" customHeight="1"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ht="15.75" customHeight="1"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ht="15.75" customHeight="1"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ht="15.75" customHeight="1"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ht="15.75" customHeight="1"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ht="15.75" customHeight="1"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ht="15.75" customHeight="1"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ht="15.75" customHeight="1"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ht="15.75" customHeight="1"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ht="15.75" customHeight="1"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ht="15.75" customHeight="1"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ht="15.75" customHeight="1"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ht="15.75" customHeight="1"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ht="15.75" customHeight="1"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ht="15.75" customHeight="1"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ht="15.75" customHeight="1"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ht="15.75" customHeight="1"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ht="15.75" customHeight="1"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ht="15.75" customHeight="1"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ht="15.75" customHeight="1"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ht="15.75" customHeight="1"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ht="15.75" customHeight="1"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ht="15.75" customHeight="1"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ht="15.75" customHeight="1"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ht="15.75" customHeight="1"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ht="15.75" customHeight="1"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ht="15.75" customHeight="1"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ht="15.75" customHeight="1"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ht="15.75" customHeight="1"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ht="15.75" customHeight="1"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ht="15.75" customHeight="1"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ht="15.75" customHeight="1"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ht="15.75" customHeight="1"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ht="15.75" customHeight="1"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ht="15.75" customHeight="1"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ht="15.75" customHeight="1"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ht="15.75" customHeight="1"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ht="15.75" customHeight="1"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ht="15.75" customHeight="1"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ht="15.75" customHeight="1"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ht="15.75" customHeight="1"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ht="15.75" customHeight="1"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ht="15.75" customHeight="1"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ht="15.75" customHeight="1"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ht="15.75" customHeight="1"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ht="15.75" customHeight="1"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ht="15.75" customHeight="1"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ht="15.75" customHeight="1"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ht="15.75" customHeight="1"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ht="15.75" customHeight="1"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ht="15.75" customHeight="1"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ht="15.75" customHeight="1"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ht="15.75" customHeight="1"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ht="15.75" customHeight="1"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ht="15.75" customHeight="1"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ht="15.75" customHeight="1"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ht="15.75" customHeight="1"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ht="15.75" customHeight="1"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ht="15.75" customHeight="1"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ht="15.75" customHeight="1"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ht="15.75" customHeight="1"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ht="15.75" customHeight="1"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ht="15.75" customHeight="1"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ht="15.75" customHeight="1"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ht="15.75" customHeight="1"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ht="15.75" customHeight="1"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ht="15.75" customHeight="1"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ht="15.75" customHeight="1"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ht="15.75" customHeight="1"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ht="15.75" customHeight="1"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ht="15.75" customHeight="1"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ht="15.75" customHeight="1"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ht="15.75" customHeight="1"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ht="15.75" customHeight="1"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ht="15.75" customHeight="1"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ht="15.75" customHeight="1"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ht="15.75" customHeight="1"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ht="15.75" customHeight="1"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ht="15.75" customHeight="1"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ht="15.75" customHeight="1"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ht="15.75" customHeight="1"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ht="15.75" customHeight="1"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ht="15.75" customHeight="1"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ht="15.75" customHeight="1"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ht="15.75" customHeight="1"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ht="15.75" customHeight="1"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ht="15.75" customHeight="1"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ht="15.75" customHeight="1"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ht="15.75" customHeight="1"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ht="15.75" customHeight="1"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ht="15.75" customHeight="1"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ht="15.75" customHeight="1"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ht="15.75" customHeight="1"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ht="15.75" customHeight="1"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ht="15.75" customHeight="1"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ht="15.75" customHeight="1"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ht="15.75" customHeight="1"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ht="15.75" customHeight="1"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ht="15.75" customHeight="1"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ht="15.75" customHeight="1"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ht="15.75" customHeight="1"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ht="15.75" customHeight="1"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ht="15.75" customHeight="1"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ht="15.75" customHeight="1"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ht="15.75" customHeight="1"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ht="15.75" customHeight="1"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ht="15.75" customHeight="1"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ht="15.75" customHeight="1"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ht="15.75" customHeight="1"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ht="15.75" customHeight="1"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ht="15.75" customHeight="1"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ht="15.75" customHeight="1"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ht="15.75" customHeight="1"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ht="15.75" customHeight="1"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ht="15.75" customHeight="1"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ht="15.75" customHeight="1"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ht="15.75" customHeight="1"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ht="15.75" customHeight="1"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ht="15.75" customHeight="1"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ht="15.75" customHeight="1"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ht="15.75" customHeight="1"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ht="15.75" customHeight="1"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ht="15.75" customHeight="1"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ht="15.75" customHeight="1"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ht="15.75" customHeight="1"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ht="15.75" customHeight="1"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ht="15.75" customHeight="1"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ht="15.75" customHeight="1"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ht="15.75" customHeight="1"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ht="15.75" customHeight="1"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ht="15.75" customHeight="1"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ht="15.75" customHeight="1"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ht="15.75" customHeight="1"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ht="15.75" customHeight="1"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ht="15.75" customHeight="1"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ht="15.75" customHeight="1"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ht="15.75" customHeight="1"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ht="15.75" customHeight="1"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ht="15.75" customHeight="1"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ht="15.75" customHeight="1"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ht="15.75" customHeight="1"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ht="15.75" customHeight="1"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ht="15.75" customHeight="1"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ht="15.75" customHeight="1"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ht="15.75" customHeight="1"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ht="15.75" customHeight="1"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ht="15.75" customHeight="1"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ht="15.75" customHeight="1"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ht="15.75" customHeight="1"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ht="15.75" customHeight="1"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ht="15.75" customHeight="1"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ht="15.75" customHeight="1"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ht="15.75" customHeight="1"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ht="15.75" customHeight="1"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ht="15.75" customHeight="1"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ht="15.75" customHeight="1"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ht="15.75" customHeight="1"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ht="15.75" customHeight="1"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ht="15.75" customHeight="1"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ht="15.75" customHeight="1"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ht="15.75" customHeight="1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ht="15.75" customHeight="1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ht="15.75" customHeight="1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ht="15.75" customHeight="1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ht="15.75" customHeight="1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ht="15.75" customHeight="1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ht="15.75" customHeight="1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ht="15.75" customHeight="1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ht="15.75" customHeight="1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ht="15.75" customHeight="1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ht="15.75" customHeight="1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ht="15.75" customHeight="1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ht="15.75" customHeight="1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ht="15.75" customHeight="1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ht="15.75" customHeight="1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ht="15.75" customHeight="1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ht="15.75" customHeight="1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ht="15.75" customHeight="1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ht="15.75" customHeight="1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ht="15.75" customHeight="1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ht="15.75" customHeight="1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ht="15.75" customHeight="1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ht="15.75" customHeight="1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ht="15.75" customHeight="1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ht="15.75" customHeight="1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ht="15.75" customHeight="1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ht="15.75" customHeight="1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ht="15.75" customHeight="1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ht="15.75" customHeight="1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ht="15.75" customHeight="1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ht="15.75" customHeight="1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ht="15.75" customHeight="1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ht="15.75" customHeight="1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ht="15.75" customHeight="1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ht="15.75" customHeight="1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ht="15.75" customHeight="1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ht="15.75" customHeight="1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ht="15.75" customHeight="1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ht="15.75" customHeight="1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ht="15.75" customHeight="1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ht="15.75" customHeight="1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ht="15.75" customHeight="1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ht="15.75" customHeight="1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ht="15.75" customHeight="1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ht="15.75" customHeight="1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ht="15.75" customHeight="1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ht="15.75" customHeight="1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ht="15.75" customHeight="1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ht="15.75" customHeight="1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ht="15.75" customHeight="1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ht="15.75" customHeight="1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ht="15.75" customHeight="1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ht="15.75" customHeight="1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ht="15.75" customHeight="1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ht="15.75" customHeight="1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ht="15.75" customHeight="1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ht="15.75" customHeight="1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ht="15.75" customHeight="1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ht="15.75" customHeight="1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ht="15.75" customHeight="1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ht="15.75" customHeight="1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ht="15.75" customHeight="1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ht="15.75" customHeight="1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ht="15.75" customHeight="1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ht="15.75" customHeight="1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ht="15.75" customHeight="1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ht="15.75" customHeight="1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ht="15.75" customHeight="1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ht="15.75" customHeight="1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ht="15.75" customHeight="1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ht="15.75" customHeight="1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ht="15.75" customHeight="1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ht="15.75" customHeight="1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ht="15.75" customHeight="1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ht="15.75" customHeight="1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ht="15.75" customHeight="1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ht="15.75" customHeight="1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ht="15.75" customHeight="1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ht="15.75" customHeight="1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ht="15.75" customHeight="1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ht="15.75" customHeight="1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ht="15.75" customHeight="1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ht="15.75" customHeight="1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ht="15.75" customHeight="1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ht="15.75" customHeight="1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ht="15.75" customHeight="1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ht="15.75" customHeight="1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ht="15.75" customHeight="1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ht="15.75" customHeight="1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ht="15.75" customHeight="1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ht="15.75" customHeight="1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ht="15.75" customHeight="1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ht="15.75" customHeight="1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ht="15.75" customHeight="1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ht="15.75" customHeight="1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ht="15.75" customHeight="1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ht="15.75" customHeight="1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ht="15.75" customHeight="1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ht="15.75" customHeight="1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ht="15.75" customHeight="1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ht="15.75" customHeight="1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ht="15.75" customHeight="1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ht="15.75" customHeight="1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ht="15.75" customHeight="1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ht="15.75" customHeight="1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ht="15.75" customHeight="1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ht="15.75" customHeight="1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ht="15.75" customHeight="1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ht="15.75" customHeight="1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ht="15.75" customHeight="1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ht="15.75" customHeight="1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ht="15.75" customHeight="1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ht="15.75" customHeight="1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ht="15.75" customHeight="1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ht="15.75" customHeight="1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ht="15.75" customHeight="1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ht="15.75" customHeight="1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ht="15.75" customHeight="1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ht="15.75" customHeight="1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ht="15.75" customHeight="1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ht="15.75" customHeight="1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ht="15.75" customHeight="1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ht="15.75" customHeight="1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ht="15.75" customHeight="1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ht="15.75" customHeight="1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ht="15.75" customHeight="1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ht="15.75" customHeight="1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ht="15.75" customHeight="1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ht="15.75" customHeight="1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ht="15.75" customHeight="1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ht="15.75" customHeight="1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ht="15.75" customHeight="1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ht="15.75" customHeight="1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ht="15.75" customHeight="1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ht="15.75" customHeight="1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ht="15.75" customHeight="1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ht="15.75" customHeight="1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ht="15.75" customHeight="1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ht="15.75" customHeight="1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ht="15.75" customHeight="1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ht="15.75" customHeight="1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ht="15.75" customHeight="1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ht="15.75" customHeight="1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ht="15.75" customHeight="1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ht="15.75" customHeight="1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ht="15.75" customHeight="1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ht="15.75" customHeight="1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ht="15.75" customHeight="1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ht="15.75" customHeight="1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ht="15.75" customHeight="1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ht="15.75" customHeight="1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ht="15.75" customHeight="1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ht="15.75" customHeight="1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ht="15.75" customHeight="1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ht="15.75" customHeight="1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ht="15.75" customHeight="1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ht="15.75" customHeight="1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ht="15.75" customHeight="1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ht="15.75" customHeight="1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ht="15.75" customHeight="1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ht="15.75" customHeight="1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ht="15.75" customHeight="1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ht="15.75" customHeight="1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ht="15.75" customHeight="1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ht="15.75" customHeight="1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ht="15.75" customHeight="1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ht="15.75" customHeight="1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ht="15.75" customHeight="1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ht="15.75" customHeight="1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ht="15.75" customHeight="1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ht="15.75" customHeight="1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ht="15.75" customHeight="1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ht="15.75" customHeight="1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ht="15.75" customHeight="1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ht="15.75" customHeight="1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ht="15.75" customHeight="1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ht="15.75" customHeight="1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ht="15.75" customHeight="1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ht="15.75" customHeight="1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ht="15.75" customHeight="1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ht="15.75" customHeight="1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ht="15.75" customHeight="1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ht="15.75" customHeight="1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ht="15.75" customHeight="1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ht="15.75" customHeight="1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ht="15.75" customHeight="1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ht="15.75" customHeight="1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ht="15.75" customHeight="1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ht="15.75" customHeight="1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ht="15.75" customHeight="1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ht="15.75" customHeight="1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ht="15.75" customHeight="1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ht="15.75" customHeight="1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ht="15.75" customHeight="1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ht="15.75" customHeight="1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ht="15.75" customHeight="1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ht="15.75" customHeight="1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ht="15.75" customHeight="1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ht="15.75" customHeight="1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ht="15.75" customHeight="1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ht="15.75" customHeight="1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ht="15.75" customHeight="1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ht="15.75" customHeight="1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ht="15.75" customHeight="1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ht="15.75" customHeight="1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ht="15.75" customHeight="1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ht="15.75" customHeight="1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ht="15.75" customHeight="1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ht="15.75" customHeight="1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ht="15.75" customHeight="1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ht="15.75" customHeight="1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ht="15.75" customHeight="1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ht="15.75" customHeight="1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ht="15.75" customHeight="1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ht="15.75" customHeight="1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ht="15.75" customHeight="1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ht="15.75" customHeight="1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ht="15.75" customHeight="1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ht="15.75" customHeight="1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ht="15.75" customHeight="1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ht="15.75" customHeight="1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ht="15.75" customHeight="1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ht="15.75" customHeight="1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ht="15.75" customHeight="1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ht="15.75" customHeight="1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ht="15.75" customHeight="1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ht="15.75" customHeight="1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ht="15.75" customHeight="1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ht="15.75" customHeight="1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ht="15.75" customHeight="1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ht="15.75" customHeight="1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ht="15.75" customHeight="1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ht="15.75" customHeight="1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ht="15.75" customHeight="1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ht="15.75" customHeight="1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ht="15.75" customHeight="1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ht="15.75" customHeight="1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ht="15.75" customHeight="1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ht="15.75" customHeight="1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ht="15.75" customHeight="1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ht="15.75" customHeight="1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ht="15.75" customHeight="1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ht="15.75" customHeight="1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ht="15.75" customHeight="1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ht="15.75" customHeight="1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ht="15.75" customHeight="1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ht="15.75" customHeight="1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ht="15.75" customHeight="1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</sheetData>
  <mergeCells count="17">
    <mergeCell ref="B3:D3"/>
    <mergeCell ref="E3:G3"/>
    <mergeCell ref="H3:J3"/>
    <mergeCell ref="K3:M3"/>
    <mergeCell ref="N3:P3"/>
    <mergeCell ref="Q3:S3"/>
    <mergeCell ref="T3:V3"/>
    <mergeCell ref="AR3:AT3"/>
    <mergeCell ref="AU3:AW3"/>
    <mergeCell ref="AX3:AZ3"/>
    <mergeCell ref="W3:Y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min="2" max="2" width="10.57"/>
    <col customWidth="1" min="3" max="4" width="12.57"/>
    <col customWidth="1" min="5" max="5" width="10.57"/>
    <col customWidth="1" min="6" max="7" width="12.57"/>
    <col customWidth="1" min="8" max="8" width="10.57"/>
    <col customWidth="1" min="9" max="10" width="12.57"/>
    <col customWidth="1" min="11" max="11" width="10.57"/>
    <col customWidth="1" min="12" max="13" width="12.57"/>
    <col customWidth="1" min="14" max="16" width="8.71"/>
    <col customWidth="1" min="17" max="17" width="9.71"/>
    <col customWidth="1" min="18" max="26" width="8.71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>
      <c r="A2" s="105" t="s">
        <v>137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>
      <c r="B3" s="5">
        <v>44440.0</v>
      </c>
      <c r="D3" s="4"/>
      <c r="E3" s="5">
        <v>44470.0</v>
      </c>
      <c r="G3" s="4"/>
      <c r="H3" s="5">
        <v>44501.0</v>
      </c>
      <c r="J3" s="4"/>
      <c r="K3" s="5">
        <v>44531.0</v>
      </c>
      <c r="M3" s="4"/>
    </row>
    <row r="4">
      <c r="A4" s="7"/>
      <c r="B4" s="8" t="s">
        <v>2</v>
      </c>
      <c r="C4" s="9" t="s">
        <v>3</v>
      </c>
      <c r="D4" s="10" t="s">
        <v>4</v>
      </c>
      <c r="E4" s="8" t="s">
        <v>2</v>
      </c>
      <c r="F4" s="9" t="s">
        <v>3</v>
      </c>
      <c r="G4" s="10" t="s">
        <v>4</v>
      </c>
      <c r="H4" s="8" t="s">
        <v>2</v>
      </c>
      <c r="I4" s="9" t="s">
        <v>3</v>
      </c>
      <c r="J4" s="10" t="s">
        <v>4</v>
      </c>
      <c r="K4" s="8" t="s">
        <v>2</v>
      </c>
      <c r="L4" s="9" t="s">
        <v>3</v>
      </c>
      <c r="M4" s="10" t="s">
        <v>4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11" t="s">
        <v>138</v>
      </c>
      <c r="B5" s="15">
        <v>-12409.94</v>
      </c>
      <c r="C5" s="16">
        <f>12120.07</f>
        <v>12120.07</v>
      </c>
      <c r="D5" s="14">
        <f t="shared" ref="D5:D24" si="1">SUM(B5:C5)</f>
        <v>-289.87</v>
      </c>
      <c r="E5" s="12"/>
      <c r="F5" s="16"/>
      <c r="G5" s="14">
        <f t="shared" ref="G5:G24" si="2">sum(D5:F5)</f>
        <v>-289.87</v>
      </c>
      <c r="H5" s="12"/>
      <c r="I5" s="16"/>
      <c r="J5" s="14">
        <f t="shared" ref="J5:J24" si="3">sum(G5:I5)</f>
        <v>-289.87</v>
      </c>
      <c r="K5" s="12"/>
      <c r="L5" s="16"/>
      <c r="M5" s="14">
        <f t="shared" ref="M5:M24" si="4">sum(J5:L5)</f>
        <v>-289.87</v>
      </c>
      <c r="Q5" s="106"/>
    </row>
    <row r="6">
      <c r="A6" s="11" t="s">
        <v>139</v>
      </c>
      <c r="B6" s="12"/>
      <c r="C6" s="16"/>
      <c r="D6" s="14">
        <f t="shared" si="1"/>
        <v>0</v>
      </c>
      <c r="E6" s="15">
        <v>-11478.57</v>
      </c>
      <c r="F6" s="16">
        <f>5857.32+6691.1       </f>
        <v>12548.42</v>
      </c>
      <c r="G6" s="14">
        <f t="shared" si="2"/>
        <v>1069.85</v>
      </c>
      <c r="H6" s="12"/>
      <c r="I6" s="16"/>
      <c r="J6" s="14">
        <f t="shared" si="3"/>
        <v>1069.85</v>
      </c>
      <c r="K6" s="12"/>
      <c r="L6" s="16"/>
      <c r="M6" s="14">
        <f t="shared" si="4"/>
        <v>1069.85</v>
      </c>
      <c r="O6" s="107"/>
      <c r="Q6" s="108"/>
    </row>
    <row r="7">
      <c r="A7" s="11" t="s">
        <v>140</v>
      </c>
      <c r="B7" s="12"/>
      <c r="C7" s="16"/>
      <c r="D7" s="14">
        <f t="shared" si="1"/>
        <v>0</v>
      </c>
      <c r="E7" s="12"/>
      <c r="F7" s="16"/>
      <c r="G7" s="14">
        <f t="shared" si="2"/>
        <v>0</v>
      </c>
      <c r="H7" s="15">
        <v>-11069.66</v>
      </c>
      <c r="I7" s="16">
        <f>5508.18+5433.94</f>
        <v>10942.12</v>
      </c>
      <c r="J7" s="14">
        <f t="shared" si="3"/>
        <v>-127.54</v>
      </c>
      <c r="K7" s="12"/>
      <c r="L7" s="16"/>
      <c r="M7" s="14">
        <f t="shared" si="4"/>
        <v>-127.54</v>
      </c>
      <c r="Q7" s="13"/>
    </row>
    <row r="8">
      <c r="A8" s="11" t="s">
        <v>141</v>
      </c>
      <c r="B8" s="12"/>
      <c r="C8" s="16"/>
      <c r="D8" s="14">
        <f t="shared" si="1"/>
        <v>0</v>
      </c>
      <c r="E8" s="12"/>
      <c r="F8" s="16"/>
      <c r="G8" s="14">
        <f t="shared" si="2"/>
        <v>0</v>
      </c>
      <c r="H8" s="15">
        <v>-870.55</v>
      </c>
      <c r="I8" s="16"/>
      <c r="J8" s="14">
        <f t="shared" si="3"/>
        <v>-870.55</v>
      </c>
      <c r="K8" s="12"/>
      <c r="L8" s="16"/>
      <c r="M8" s="14">
        <f t="shared" si="4"/>
        <v>-870.55</v>
      </c>
    </row>
    <row r="9">
      <c r="B9" s="12"/>
      <c r="C9" s="13"/>
      <c r="D9" s="14">
        <f t="shared" si="1"/>
        <v>0</v>
      </c>
      <c r="E9" s="12"/>
      <c r="F9" s="13"/>
      <c r="G9" s="14">
        <f t="shared" si="2"/>
        <v>0</v>
      </c>
      <c r="H9" s="12"/>
      <c r="I9" s="13"/>
      <c r="J9" s="14">
        <f t="shared" si="3"/>
        <v>0</v>
      </c>
      <c r="K9" s="12"/>
      <c r="L9" s="13"/>
      <c r="M9" s="14">
        <f t="shared" si="4"/>
        <v>0</v>
      </c>
      <c r="Q9" s="106"/>
    </row>
    <row r="10">
      <c r="B10" s="12"/>
      <c r="C10" s="13"/>
      <c r="D10" s="14">
        <f t="shared" si="1"/>
        <v>0</v>
      </c>
      <c r="E10" s="12"/>
      <c r="F10" s="13"/>
      <c r="G10" s="14">
        <f t="shared" si="2"/>
        <v>0</v>
      </c>
      <c r="H10" s="12"/>
      <c r="I10" s="13"/>
      <c r="J10" s="14">
        <f t="shared" si="3"/>
        <v>0</v>
      </c>
      <c r="K10" s="12"/>
      <c r="L10" s="13"/>
      <c r="M10" s="14">
        <f t="shared" si="4"/>
        <v>0</v>
      </c>
      <c r="O10" s="107"/>
      <c r="Q10" s="108"/>
    </row>
    <row r="11">
      <c r="B11" s="12"/>
      <c r="C11" s="13"/>
      <c r="D11" s="14">
        <f t="shared" si="1"/>
        <v>0</v>
      </c>
      <c r="E11" s="12"/>
      <c r="F11" s="13"/>
      <c r="G11" s="14">
        <f t="shared" si="2"/>
        <v>0</v>
      </c>
      <c r="H11" s="12"/>
      <c r="I11" s="13"/>
      <c r="J11" s="14">
        <f t="shared" si="3"/>
        <v>0</v>
      </c>
      <c r="K11" s="12"/>
      <c r="L11" s="13"/>
      <c r="M11" s="14">
        <f t="shared" si="4"/>
        <v>0</v>
      </c>
      <c r="Q11" s="13"/>
    </row>
    <row r="12">
      <c r="B12" s="12"/>
      <c r="C12" s="13"/>
      <c r="D12" s="14">
        <f t="shared" si="1"/>
        <v>0</v>
      </c>
      <c r="E12" s="12"/>
      <c r="F12" s="13"/>
      <c r="G12" s="14">
        <f t="shared" si="2"/>
        <v>0</v>
      </c>
      <c r="H12" s="12"/>
      <c r="I12" s="13"/>
      <c r="J12" s="14">
        <f t="shared" si="3"/>
        <v>0</v>
      </c>
      <c r="K12" s="12"/>
      <c r="L12" s="13"/>
      <c r="M12" s="14">
        <f t="shared" si="4"/>
        <v>0</v>
      </c>
    </row>
    <row r="13">
      <c r="B13" s="12"/>
      <c r="C13" s="13"/>
      <c r="D13" s="14">
        <f t="shared" si="1"/>
        <v>0</v>
      </c>
      <c r="E13" s="12"/>
      <c r="F13" s="13"/>
      <c r="G13" s="14">
        <f t="shared" si="2"/>
        <v>0</v>
      </c>
      <c r="H13" s="12"/>
      <c r="I13" s="13"/>
      <c r="J13" s="14">
        <f t="shared" si="3"/>
        <v>0</v>
      </c>
      <c r="K13" s="12"/>
      <c r="L13" s="13"/>
      <c r="M13" s="14">
        <f t="shared" si="4"/>
        <v>0</v>
      </c>
      <c r="Q13" s="106"/>
    </row>
    <row r="14">
      <c r="B14" s="12"/>
      <c r="C14" s="13"/>
      <c r="D14" s="14">
        <f t="shared" si="1"/>
        <v>0</v>
      </c>
      <c r="E14" s="12"/>
      <c r="F14" s="13"/>
      <c r="G14" s="14">
        <f t="shared" si="2"/>
        <v>0</v>
      </c>
      <c r="H14" s="12"/>
      <c r="I14" s="13"/>
      <c r="J14" s="14">
        <f t="shared" si="3"/>
        <v>0</v>
      </c>
      <c r="K14" s="12"/>
      <c r="L14" s="13"/>
      <c r="M14" s="14">
        <f t="shared" si="4"/>
        <v>0</v>
      </c>
      <c r="O14" s="107"/>
      <c r="Q14" s="108"/>
    </row>
    <row r="15">
      <c r="B15" s="12"/>
      <c r="C15" s="13"/>
      <c r="D15" s="14">
        <f t="shared" si="1"/>
        <v>0</v>
      </c>
      <c r="E15" s="12"/>
      <c r="F15" s="13"/>
      <c r="G15" s="14">
        <f t="shared" si="2"/>
        <v>0</v>
      </c>
      <c r="H15" s="12"/>
      <c r="I15" s="13"/>
      <c r="J15" s="14">
        <f t="shared" si="3"/>
        <v>0</v>
      </c>
      <c r="K15" s="12"/>
      <c r="L15" s="13"/>
      <c r="M15" s="14">
        <f t="shared" si="4"/>
        <v>0</v>
      </c>
      <c r="Q15" s="13"/>
    </row>
    <row r="16">
      <c r="B16" s="12"/>
      <c r="C16" s="13"/>
      <c r="D16" s="14">
        <f t="shared" si="1"/>
        <v>0</v>
      </c>
      <c r="E16" s="12"/>
      <c r="F16" s="13"/>
      <c r="G16" s="14">
        <f t="shared" si="2"/>
        <v>0</v>
      </c>
      <c r="H16" s="12"/>
      <c r="I16" s="13"/>
      <c r="J16" s="14">
        <f t="shared" si="3"/>
        <v>0</v>
      </c>
      <c r="K16" s="12"/>
      <c r="L16" s="13"/>
      <c r="M16" s="14">
        <f t="shared" si="4"/>
        <v>0</v>
      </c>
    </row>
    <row r="17">
      <c r="B17" s="12"/>
      <c r="C17" s="13"/>
      <c r="D17" s="14">
        <f t="shared" si="1"/>
        <v>0</v>
      </c>
      <c r="E17" s="12"/>
      <c r="F17" s="13"/>
      <c r="G17" s="14">
        <f t="shared" si="2"/>
        <v>0</v>
      </c>
      <c r="H17" s="12"/>
      <c r="I17" s="13"/>
      <c r="J17" s="14">
        <f t="shared" si="3"/>
        <v>0</v>
      </c>
      <c r="K17" s="12"/>
      <c r="L17" s="13"/>
      <c r="M17" s="14">
        <f t="shared" si="4"/>
        <v>0</v>
      </c>
      <c r="Q17" s="109"/>
    </row>
    <row r="18">
      <c r="B18" s="12"/>
      <c r="C18" s="13"/>
      <c r="D18" s="14">
        <f t="shared" si="1"/>
        <v>0</v>
      </c>
      <c r="E18" s="12"/>
      <c r="F18" s="13"/>
      <c r="G18" s="14">
        <f t="shared" si="2"/>
        <v>0</v>
      </c>
      <c r="H18" s="12"/>
      <c r="I18" s="13"/>
      <c r="J18" s="14">
        <f t="shared" si="3"/>
        <v>0</v>
      </c>
      <c r="K18" s="12"/>
      <c r="L18" s="13"/>
      <c r="M18" s="14">
        <f t="shared" si="4"/>
        <v>0</v>
      </c>
    </row>
    <row r="19">
      <c r="B19" s="12"/>
      <c r="C19" s="13"/>
      <c r="D19" s="14">
        <f t="shared" si="1"/>
        <v>0</v>
      </c>
      <c r="E19" s="12"/>
      <c r="F19" s="13"/>
      <c r="G19" s="14">
        <f t="shared" si="2"/>
        <v>0</v>
      </c>
      <c r="H19" s="12"/>
      <c r="I19" s="13"/>
      <c r="J19" s="14">
        <f t="shared" si="3"/>
        <v>0</v>
      </c>
      <c r="K19" s="12"/>
      <c r="L19" s="13"/>
      <c r="M19" s="14">
        <f t="shared" si="4"/>
        <v>0</v>
      </c>
    </row>
    <row r="20">
      <c r="B20" s="12"/>
      <c r="C20" s="13"/>
      <c r="D20" s="14">
        <f t="shared" si="1"/>
        <v>0</v>
      </c>
      <c r="E20" s="12"/>
      <c r="F20" s="13"/>
      <c r="G20" s="14">
        <f t="shared" si="2"/>
        <v>0</v>
      </c>
      <c r="H20" s="12"/>
      <c r="I20" s="13"/>
      <c r="J20" s="14">
        <f t="shared" si="3"/>
        <v>0</v>
      </c>
      <c r="K20" s="12"/>
      <c r="L20" s="13"/>
      <c r="M20" s="14">
        <f t="shared" si="4"/>
        <v>0</v>
      </c>
    </row>
    <row r="21" ht="15.75" customHeight="1">
      <c r="B21" s="12"/>
      <c r="C21" s="13"/>
      <c r="D21" s="14">
        <f t="shared" si="1"/>
        <v>0</v>
      </c>
      <c r="E21" s="12"/>
      <c r="F21" s="13"/>
      <c r="G21" s="14">
        <f t="shared" si="2"/>
        <v>0</v>
      </c>
      <c r="H21" s="12"/>
      <c r="I21" s="13"/>
      <c r="J21" s="14">
        <f t="shared" si="3"/>
        <v>0</v>
      </c>
      <c r="K21" s="12"/>
      <c r="L21" s="13"/>
      <c r="M21" s="14">
        <f t="shared" si="4"/>
        <v>0</v>
      </c>
    </row>
    <row r="22" ht="15.75" customHeight="1">
      <c r="B22" s="12"/>
      <c r="C22" s="13"/>
      <c r="D22" s="14">
        <f t="shared" si="1"/>
        <v>0</v>
      </c>
      <c r="E22" s="12"/>
      <c r="F22" s="13"/>
      <c r="G22" s="14">
        <f t="shared" si="2"/>
        <v>0</v>
      </c>
      <c r="H22" s="12"/>
      <c r="I22" s="13"/>
      <c r="J22" s="14">
        <f t="shared" si="3"/>
        <v>0</v>
      </c>
      <c r="K22" s="12"/>
      <c r="L22" s="13"/>
      <c r="M22" s="14">
        <f t="shared" si="4"/>
        <v>0</v>
      </c>
    </row>
    <row r="23" ht="15.75" customHeight="1">
      <c r="B23" s="12"/>
      <c r="C23" s="13"/>
      <c r="D23" s="14">
        <f t="shared" si="1"/>
        <v>0</v>
      </c>
      <c r="E23" s="12"/>
      <c r="F23" s="13"/>
      <c r="G23" s="14">
        <f t="shared" si="2"/>
        <v>0</v>
      </c>
      <c r="H23" s="12"/>
      <c r="I23" s="13"/>
      <c r="J23" s="14">
        <f t="shared" si="3"/>
        <v>0</v>
      </c>
      <c r="K23" s="12"/>
      <c r="L23" s="13"/>
      <c r="M23" s="14">
        <f t="shared" si="4"/>
        <v>0</v>
      </c>
    </row>
    <row r="24" ht="15.75" customHeight="1">
      <c r="B24" s="12"/>
      <c r="C24" s="13"/>
      <c r="D24" s="14">
        <f t="shared" si="1"/>
        <v>0</v>
      </c>
      <c r="E24" s="12"/>
      <c r="F24" s="13"/>
      <c r="G24" s="14">
        <f t="shared" si="2"/>
        <v>0</v>
      </c>
      <c r="H24" s="12"/>
      <c r="I24" s="13"/>
      <c r="J24" s="14">
        <f t="shared" si="3"/>
        <v>0</v>
      </c>
      <c r="K24" s="12"/>
      <c r="L24" s="13"/>
      <c r="M24" s="14">
        <f t="shared" si="4"/>
        <v>0</v>
      </c>
    </row>
    <row r="25" ht="15.75" customHeight="1">
      <c r="A25" s="17" t="s">
        <v>12</v>
      </c>
      <c r="B25" s="13"/>
      <c r="C25" s="13"/>
      <c r="D25" s="20">
        <f>SUM(D5:D24)</f>
        <v>-289.87</v>
      </c>
      <c r="E25" s="13"/>
      <c r="F25" s="13"/>
      <c r="G25" s="20">
        <f>SUM(G5:G24)</f>
        <v>779.98</v>
      </c>
      <c r="H25" s="13"/>
      <c r="I25" s="13"/>
      <c r="J25" s="20">
        <f>SUM(J5:J24)</f>
        <v>-218.11</v>
      </c>
      <c r="K25" s="13"/>
      <c r="L25" s="13"/>
      <c r="M25" s="20">
        <f>SUM(M5:M24)</f>
        <v>-218.11</v>
      </c>
    </row>
    <row r="26" ht="15.75" customHeight="1">
      <c r="A26" s="17" t="s">
        <v>13</v>
      </c>
      <c r="B26" s="13"/>
      <c r="C26" s="13"/>
      <c r="D26" s="21">
        <v>0.0</v>
      </c>
      <c r="E26" s="13"/>
      <c r="F26" s="13"/>
      <c r="G26" s="21">
        <v>0.0</v>
      </c>
      <c r="H26" s="13"/>
      <c r="I26" s="13"/>
      <c r="J26" s="21"/>
      <c r="K26" s="13"/>
      <c r="L26" s="13"/>
      <c r="M26" s="21"/>
    </row>
    <row r="27" ht="15.75" customHeight="1">
      <c r="A27" s="17" t="s">
        <v>14</v>
      </c>
      <c r="B27" s="13"/>
      <c r="C27" s="13"/>
      <c r="D27" s="14">
        <f>D25-D26</f>
        <v>-289.87</v>
      </c>
      <c r="E27" s="13"/>
      <c r="F27" s="13"/>
      <c r="G27" s="14">
        <f>G25-G26</f>
        <v>779.98</v>
      </c>
      <c r="H27" s="13"/>
      <c r="I27" s="13"/>
      <c r="J27" s="14">
        <f>J25-J26</f>
        <v>-218.11</v>
      </c>
      <c r="K27" s="13"/>
      <c r="L27" s="13"/>
      <c r="M27" s="14">
        <f>M25-M26</f>
        <v>-218.11</v>
      </c>
    </row>
    <row r="28" ht="15.75" customHeight="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ht="15.75" customHeight="1">
      <c r="B29" s="16"/>
      <c r="C29" s="13"/>
      <c r="D29" s="110"/>
      <c r="E29" s="13"/>
      <c r="F29" s="16" t="s">
        <v>142</v>
      </c>
      <c r="G29" s="16">
        <v>-506.94</v>
      </c>
      <c r="I29" s="16"/>
      <c r="J29" s="13"/>
      <c r="K29" s="16"/>
      <c r="L29" s="13"/>
      <c r="M29" s="13"/>
    </row>
    <row r="30" ht="15.75" customHeight="1">
      <c r="B30" s="16"/>
      <c r="C30" s="13"/>
      <c r="D30" s="13"/>
      <c r="E30" s="13"/>
      <c r="F30" s="16" t="s">
        <v>143</v>
      </c>
      <c r="G30" s="16">
        <v>-287.5</v>
      </c>
      <c r="I30" s="16" t="s">
        <v>144</v>
      </c>
      <c r="J30" s="16">
        <v>218.11</v>
      </c>
      <c r="K30" s="16" t="s">
        <v>145</v>
      </c>
      <c r="L30" s="13"/>
      <c r="M30" s="13"/>
    </row>
    <row r="31" ht="15.75" customHeight="1">
      <c r="B31" s="13"/>
      <c r="C31" s="13"/>
      <c r="D31" s="13"/>
      <c r="E31" s="13"/>
      <c r="F31" s="16"/>
      <c r="G31" s="16"/>
      <c r="H31" s="13"/>
      <c r="I31" s="13"/>
      <c r="J31" s="13"/>
      <c r="K31" s="13"/>
      <c r="L31" s="13"/>
      <c r="M31" s="13"/>
    </row>
    <row r="32" ht="15.75" customHeight="1">
      <c r="B32" s="16"/>
      <c r="C32" s="13"/>
      <c r="D32" s="13"/>
      <c r="E32" s="13"/>
      <c r="F32" s="16" t="s">
        <v>146</v>
      </c>
      <c r="G32" s="13">
        <f>sum(G27:G31)</f>
        <v>-14.46</v>
      </c>
      <c r="H32" s="13"/>
      <c r="I32" s="13"/>
      <c r="J32" s="13">
        <f>sum(J27:J31)</f>
        <v>0</v>
      </c>
      <c r="K32" s="13"/>
      <c r="L32" s="13"/>
      <c r="M32" s="13"/>
    </row>
    <row r="33" ht="15.75" customHeight="1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ht="15.75" customHeight="1">
      <c r="A34" s="11" t="s">
        <v>147</v>
      </c>
      <c r="B34" s="16" t="s">
        <v>148</v>
      </c>
      <c r="C34" s="13"/>
      <c r="D34" s="16"/>
      <c r="E34" s="13"/>
      <c r="F34" s="13"/>
      <c r="G34" s="13"/>
      <c r="H34" s="13"/>
      <c r="I34" s="13"/>
      <c r="J34" s="13"/>
      <c r="K34" s="13"/>
      <c r="L34" s="13"/>
      <c r="M34" s="13"/>
    </row>
    <row r="35" ht="15.75" customHeight="1">
      <c r="A35" s="11" t="s">
        <v>149</v>
      </c>
      <c r="B35" s="16" t="s">
        <v>150</v>
      </c>
      <c r="C35" s="13"/>
      <c r="D35" s="16"/>
      <c r="E35" s="13"/>
      <c r="F35" s="13"/>
      <c r="G35" s="13"/>
      <c r="H35" s="13"/>
      <c r="I35" s="13"/>
      <c r="J35" s="13"/>
      <c r="K35" s="13"/>
      <c r="L35" s="13"/>
      <c r="M35" s="13"/>
    </row>
    <row r="36" ht="15.75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ht="15.75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ht="15.75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ht="15.75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ht="15.75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ht="15.75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ht="15.75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ht="15.75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ht="15.75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ht="15.75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ht="15.75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ht="15.75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ht="15.75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ht="15.75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ht="15.75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ht="15.75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ht="15.75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ht="15.75" customHeight="1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ht="15.75" customHeight="1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ht="15.75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ht="15.75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ht="15.75" customHeight="1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ht="15.75" customHeight="1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ht="15.75" customHeight="1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ht="15.75" customHeight="1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ht="15.75" customHeight="1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ht="15.75" customHeight="1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ht="15.75" customHeight="1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ht="15.75" customHeight="1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ht="15.75" customHeight="1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ht="15.75" customHeight="1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ht="15.75" customHeight="1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ht="15.75" customHeight="1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ht="15.75" customHeight="1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ht="15.75" customHeight="1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ht="15.75" customHeight="1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ht="15.75" customHeight="1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ht="15.75" customHeight="1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ht="15.75" customHeight="1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ht="15.75" customHeight="1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ht="15.75" customHeight="1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ht="15.75" customHeight="1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ht="15.75" customHeight="1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ht="15.75" customHeight="1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ht="15.75" customHeight="1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ht="15.75" customHeight="1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ht="15.75" customHeight="1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ht="15.75" customHeight="1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ht="15.75" customHeight="1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ht="15.75" customHeight="1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ht="15.75" customHeight="1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ht="15.75" customHeight="1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ht="15.75" customHeight="1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ht="15.75" customHeight="1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ht="15.75" customHeight="1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ht="15.75" customHeight="1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ht="15.75" customHeight="1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ht="15.75" customHeight="1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ht="15.75" customHeight="1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ht="15.75" customHeight="1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ht="15.75" customHeight="1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ht="15.75" customHeight="1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ht="15.75" customHeight="1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ht="15.75" customHeight="1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</row>
    <row r="100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  <row r="1000" ht="15.75" customHeight="1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</row>
  </sheetData>
  <mergeCells count="4">
    <mergeCell ref="B3:D3"/>
    <mergeCell ref="E3:G3"/>
    <mergeCell ref="H3:J3"/>
    <mergeCell ref="K3:M3"/>
  </mergeCells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41.29"/>
    <col customWidth="1" min="2" max="2" width="15.71"/>
    <col customWidth="1" min="3" max="3" width="11.71"/>
    <col customWidth="1" min="4" max="4" width="11.86"/>
    <col customWidth="1" min="5" max="6" width="11.43"/>
    <col customWidth="1" min="7" max="7" width="15.71"/>
    <col customWidth="1" min="8" max="8" width="11.71"/>
    <col customWidth="1" min="9" max="9" width="11.86"/>
    <col customWidth="1" min="10" max="13" width="11.43"/>
    <col customWidth="1" min="14" max="14" width="15.71"/>
    <col customWidth="1" min="15" max="15" width="11.71"/>
    <col customWidth="1" min="16" max="16" width="11.86"/>
    <col customWidth="1" min="17" max="20" width="11.43"/>
    <col customWidth="1" min="21" max="21" width="15.71"/>
    <col customWidth="1" min="22" max="22" width="11.71"/>
    <col customWidth="1" min="23" max="23" width="11.86"/>
    <col customWidth="1" min="24" max="27" width="11.43"/>
    <col customWidth="1" min="28" max="28" width="15.71"/>
    <col customWidth="1" min="29" max="29" width="11.71"/>
    <col customWidth="1" min="30" max="30" width="11.86"/>
    <col customWidth="1" min="31" max="34" width="11.43"/>
    <col customWidth="1" min="35" max="46" width="10.57"/>
  </cols>
  <sheetData>
    <row r="1">
      <c r="A1" s="111" t="s">
        <v>0</v>
      </c>
      <c r="B1" s="112"/>
      <c r="C1" s="11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</row>
    <row r="2">
      <c r="A2" s="111" t="s">
        <v>151</v>
      </c>
      <c r="B2" s="112"/>
      <c r="C2" s="112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</row>
    <row r="3">
      <c r="B3" s="23">
        <v>44440.0</v>
      </c>
      <c r="F3" s="4"/>
      <c r="G3" s="5">
        <v>44470.0</v>
      </c>
      <c r="M3" s="4"/>
      <c r="N3" s="5">
        <v>44501.0</v>
      </c>
      <c r="T3" s="4"/>
      <c r="U3" s="114">
        <v>44531.0</v>
      </c>
      <c r="AA3" s="4"/>
      <c r="AB3" s="114">
        <v>44197.0</v>
      </c>
      <c r="AH3" s="4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</row>
    <row r="4">
      <c r="A4" s="7"/>
      <c r="B4" s="116" t="s">
        <v>152</v>
      </c>
      <c r="C4" s="117" t="s">
        <v>153</v>
      </c>
      <c r="D4" s="118" t="s">
        <v>154</v>
      </c>
      <c r="E4" s="37" t="s">
        <v>155</v>
      </c>
      <c r="F4" s="10" t="s">
        <v>4</v>
      </c>
      <c r="G4" s="119" t="s">
        <v>156</v>
      </c>
      <c r="H4" s="118" t="s">
        <v>157</v>
      </c>
      <c r="I4" s="118" t="s">
        <v>158</v>
      </c>
      <c r="J4" s="118" t="s">
        <v>159</v>
      </c>
      <c r="K4" s="118" t="s">
        <v>160</v>
      </c>
      <c r="L4" s="37" t="s">
        <v>155</v>
      </c>
      <c r="M4" s="10" t="s">
        <v>4</v>
      </c>
      <c r="N4" s="119" t="s">
        <v>161</v>
      </c>
      <c r="O4" s="118" t="s">
        <v>157</v>
      </c>
      <c r="P4" s="118" t="s">
        <v>158</v>
      </c>
      <c r="Q4" s="118" t="s">
        <v>159</v>
      </c>
      <c r="R4" s="118" t="s">
        <v>160</v>
      </c>
      <c r="S4" s="37" t="s">
        <v>155</v>
      </c>
      <c r="T4" s="10" t="s">
        <v>4</v>
      </c>
      <c r="U4" s="120" t="s">
        <v>162</v>
      </c>
      <c r="V4" s="121" t="s">
        <v>157</v>
      </c>
      <c r="W4" s="121" t="s">
        <v>158</v>
      </c>
      <c r="X4" s="121" t="s">
        <v>159</v>
      </c>
      <c r="Y4" s="121" t="s">
        <v>160</v>
      </c>
      <c r="Z4" s="122" t="s">
        <v>155</v>
      </c>
      <c r="AA4" s="123" t="s">
        <v>4</v>
      </c>
      <c r="AB4" s="120" t="s">
        <v>163</v>
      </c>
      <c r="AC4" s="121" t="s">
        <v>157</v>
      </c>
      <c r="AD4" s="121" t="s">
        <v>158</v>
      </c>
      <c r="AE4" s="121" t="s">
        <v>159</v>
      </c>
      <c r="AF4" s="121" t="s">
        <v>160</v>
      </c>
      <c r="AG4" s="122" t="s">
        <v>155</v>
      </c>
      <c r="AH4" s="123" t="s">
        <v>4</v>
      </c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>
      <c r="A5" s="11" t="s">
        <v>164</v>
      </c>
      <c r="B5" s="66">
        <f>968+968</f>
        <v>1936</v>
      </c>
      <c r="C5" s="89">
        <v>0.0</v>
      </c>
      <c r="D5" s="16">
        <f t="shared" ref="D5:D8" si="1">-968/2</f>
        <v>-484</v>
      </c>
      <c r="E5" s="13"/>
      <c r="F5" s="14">
        <f t="shared" ref="F5:F22" si="2">SUM(B5:E5)</f>
        <v>1452</v>
      </c>
      <c r="G5" s="15">
        <v>968.0</v>
      </c>
      <c r="H5" s="16">
        <v>0.0</v>
      </c>
      <c r="I5" s="16">
        <v>-484.0</v>
      </c>
      <c r="J5" s="16">
        <v>0.0</v>
      </c>
      <c r="K5" s="16">
        <v>-484.0</v>
      </c>
      <c r="L5" s="13"/>
      <c r="M5" s="14">
        <f t="shared" ref="M5:M22" si="3">SUM(F5:L5)</f>
        <v>1452</v>
      </c>
      <c r="N5" s="15">
        <v>968.0</v>
      </c>
      <c r="O5" s="16">
        <v>0.0</v>
      </c>
      <c r="P5" s="16">
        <v>-484.0</v>
      </c>
      <c r="Q5" s="16">
        <v>0.0</v>
      </c>
      <c r="R5" s="16">
        <v>-484.0</v>
      </c>
      <c r="S5" s="13"/>
      <c r="T5" s="14">
        <f t="shared" ref="T5:T22" si="4">SUM(M5:S5)</f>
        <v>1452</v>
      </c>
      <c r="U5" s="124">
        <f>1085</f>
        <v>1085</v>
      </c>
      <c r="V5" s="68">
        <v>0.0</v>
      </c>
      <c r="W5" s="68">
        <v>-484.0</v>
      </c>
      <c r="X5" s="68">
        <v>0.0</v>
      </c>
      <c r="Y5" s="68">
        <v>-484.0</v>
      </c>
      <c r="Z5" s="67"/>
      <c r="AA5" s="125">
        <f t="shared" ref="AA5:AA22" si="5">SUM(T5:Z5)</f>
        <v>1569</v>
      </c>
      <c r="AB5" s="124">
        <v>0.0</v>
      </c>
      <c r="AC5" s="68">
        <v>0.0</v>
      </c>
      <c r="AD5" s="68">
        <v>-484.0</v>
      </c>
      <c r="AE5" s="126">
        <v>-58.5</v>
      </c>
      <c r="AF5" s="68">
        <v>-484.0</v>
      </c>
      <c r="AG5" s="67"/>
      <c r="AH5" s="125">
        <f t="shared" ref="AH5:AH22" si="6">SUM(AA5:AG5)</f>
        <v>542.5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</row>
    <row r="6">
      <c r="A6" s="11" t="s">
        <v>165</v>
      </c>
      <c r="B6" s="66">
        <f t="shared" ref="B6:B7" si="7">968+968+33+25+33+25</f>
        <v>2052</v>
      </c>
      <c r="C6" s="89">
        <f t="shared" ref="C6:C8" si="8">-33/2</f>
        <v>-16.5</v>
      </c>
      <c r="D6" s="16">
        <f t="shared" si="1"/>
        <v>-484</v>
      </c>
      <c r="E6" s="16"/>
      <c r="F6" s="14">
        <f t="shared" si="2"/>
        <v>1551.5</v>
      </c>
      <c r="G6" s="15">
        <f t="shared" ref="G6:G7" si="9">-1026+968+968-1026+968</f>
        <v>852</v>
      </c>
      <c r="H6" s="127">
        <v>-16.5</v>
      </c>
      <c r="I6" s="16">
        <v>-484.0</v>
      </c>
      <c r="J6" s="127">
        <v>33.0</v>
      </c>
      <c r="K6" s="16">
        <v>-484.0</v>
      </c>
      <c r="L6" s="16"/>
      <c r="M6" s="14">
        <f t="shared" si="3"/>
        <v>1452</v>
      </c>
      <c r="N6" s="15">
        <v>968.0</v>
      </c>
      <c r="O6" s="127">
        <v>0.0</v>
      </c>
      <c r="P6" s="16">
        <v>-484.0</v>
      </c>
      <c r="Q6" s="127">
        <v>0.0</v>
      </c>
      <c r="R6" s="16">
        <v>-484.0</v>
      </c>
      <c r="S6" s="16"/>
      <c r="T6" s="14">
        <f t="shared" si="4"/>
        <v>1452</v>
      </c>
      <c r="U6" s="124">
        <v>968.0</v>
      </c>
      <c r="V6" s="128">
        <v>0.0</v>
      </c>
      <c r="W6" s="68">
        <v>-484.0</v>
      </c>
      <c r="X6" s="128">
        <v>0.0</v>
      </c>
      <c r="Y6" s="68">
        <v>-484.0</v>
      </c>
      <c r="Z6" s="68"/>
      <c r="AA6" s="125">
        <f t="shared" si="5"/>
        <v>1452</v>
      </c>
      <c r="AB6" s="124">
        <v>0.0</v>
      </c>
      <c r="AC6" s="128">
        <v>0.0</v>
      </c>
      <c r="AD6" s="68">
        <v>-484.0</v>
      </c>
      <c r="AE6" s="128">
        <v>0.0</v>
      </c>
      <c r="AF6" s="68">
        <v>-484.0</v>
      </c>
      <c r="AG6" s="68"/>
      <c r="AH6" s="125">
        <f t="shared" si="6"/>
        <v>484</v>
      </c>
      <c r="AI6" s="129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</row>
    <row r="7">
      <c r="A7" s="11" t="s">
        <v>166</v>
      </c>
      <c r="B7" s="66">
        <f t="shared" si="7"/>
        <v>2052</v>
      </c>
      <c r="C7" s="89">
        <f t="shared" si="8"/>
        <v>-16.5</v>
      </c>
      <c r="D7" s="16">
        <f t="shared" si="1"/>
        <v>-484</v>
      </c>
      <c r="E7" s="13"/>
      <c r="F7" s="14">
        <f t="shared" si="2"/>
        <v>1551.5</v>
      </c>
      <c r="G7" s="15">
        <f t="shared" si="9"/>
        <v>852</v>
      </c>
      <c r="H7" s="127">
        <v>-16.5</v>
      </c>
      <c r="I7" s="16">
        <v>-484.0</v>
      </c>
      <c r="J7" s="127">
        <v>33.0</v>
      </c>
      <c r="K7" s="16">
        <v>-484.0</v>
      </c>
      <c r="L7" s="13"/>
      <c r="M7" s="14">
        <f t="shared" si="3"/>
        <v>1452</v>
      </c>
      <c r="N7" s="15">
        <v>968.0</v>
      </c>
      <c r="O7" s="127">
        <v>0.0</v>
      </c>
      <c r="P7" s="16">
        <v>-484.0</v>
      </c>
      <c r="Q7" s="127">
        <v>0.0</v>
      </c>
      <c r="R7" s="16">
        <v>-484.0</v>
      </c>
      <c r="S7" s="13"/>
      <c r="T7" s="14">
        <f t="shared" si="4"/>
        <v>1452</v>
      </c>
      <c r="U7" s="124">
        <v>968.0</v>
      </c>
      <c r="V7" s="128">
        <v>0.0</v>
      </c>
      <c r="W7" s="68">
        <v>-484.0</v>
      </c>
      <c r="X7" s="128">
        <v>0.0</v>
      </c>
      <c r="Y7" s="68">
        <v>-484.0</v>
      </c>
      <c r="Z7" s="67"/>
      <c r="AA7" s="125">
        <f t="shared" si="5"/>
        <v>1452</v>
      </c>
      <c r="AB7" s="124">
        <v>0.0</v>
      </c>
      <c r="AC7" s="128">
        <v>0.0</v>
      </c>
      <c r="AD7" s="68">
        <v>-484.0</v>
      </c>
      <c r="AE7" s="128">
        <v>0.0</v>
      </c>
      <c r="AF7" s="68">
        <v>-484.0</v>
      </c>
      <c r="AG7" s="67"/>
      <c r="AH7" s="125">
        <f t="shared" si="6"/>
        <v>484</v>
      </c>
      <c r="AI7" s="129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</row>
    <row r="8">
      <c r="A8" s="11" t="s">
        <v>167</v>
      </c>
      <c r="B8" s="66">
        <f>968+968+33+33</f>
        <v>2002</v>
      </c>
      <c r="C8" s="89">
        <f t="shared" si="8"/>
        <v>-16.5</v>
      </c>
      <c r="D8" s="16">
        <f t="shared" si="1"/>
        <v>-484</v>
      </c>
      <c r="E8" s="13"/>
      <c r="F8" s="14">
        <f t="shared" si="2"/>
        <v>1501.5</v>
      </c>
      <c r="G8" s="15">
        <v>1001.0</v>
      </c>
      <c r="H8" s="16">
        <v>-16.5</v>
      </c>
      <c r="I8" s="16">
        <v>-484.0</v>
      </c>
      <c r="J8" s="16">
        <v>-16.5</v>
      </c>
      <c r="K8" s="16">
        <v>-484.0</v>
      </c>
      <c r="L8" s="13"/>
      <c r="M8" s="14">
        <f t="shared" si="3"/>
        <v>1501.5</v>
      </c>
      <c r="N8" s="15">
        <v>1001.0</v>
      </c>
      <c r="O8" s="16">
        <v>-16.5</v>
      </c>
      <c r="P8" s="16">
        <v>-484.0</v>
      </c>
      <c r="Q8" s="16">
        <v>-16.5</v>
      </c>
      <c r="R8" s="16">
        <v>-484.0</v>
      </c>
      <c r="S8" s="13"/>
      <c r="T8" s="14">
        <f t="shared" si="4"/>
        <v>1501.5</v>
      </c>
      <c r="U8" s="124">
        <v>1005.0</v>
      </c>
      <c r="V8" s="68">
        <v>-16.5</v>
      </c>
      <c r="W8" s="68">
        <v>-484.0</v>
      </c>
      <c r="X8" s="68">
        <v>-16.5</v>
      </c>
      <c r="Y8" s="68">
        <v>-484.0</v>
      </c>
      <c r="Z8" s="67"/>
      <c r="AA8" s="125">
        <f t="shared" si="5"/>
        <v>1505.5</v>
      </c>
      <c r="AB8" s="124">
        <v>0.0</v>
      </c>
      <c r="AC8" s="68">
        <v>-16.5</v>
      </c>
      <c r="AD8" s="68">
        <v>-484.0</v>
      </c>
      <c r="AE8" s="126">
        <v>-18.5</v>
      </c>
      <c r="AF8" s="68">
        <v>-484.0</v>
      </c>
      <c r="AG8" s="67"/>
      <c r="AH8" s="125">
        <f t="shared" si="6"/>
        <v>502.5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</row>
    <row r="9">
      <c r="A9" s="11" t="s">
        <v>168</v>
      </c>
      <c r="B9" s="66">
        <f>968+968+33+25+33+25</f>
        <v>2052</v>
      </c>
      <c r="C9" s="89">
        <v>0.0</v>
      </c>
      <c r="D9" s="16">
        <v>0.0</v>
      </c>
      <c r="E9" s="13"/>
      <c r="F9" s="14">
        <f t="shared" si="2"/>
        <v>2052</v>
      </c>
      <c r="G9" s="15">
        <f>-1026-1026</f>
        <v>-2052</v>
      </c>
      <c r="H9" s="16">
        <v>0.0</v>
      </c>
      <c r="I9" s="16">
        <v>0.0</v>
      </c>
      <c r="J9" s="16">
        <v>0.0</v>
      </c>
      <c r="K9" s="16">
        <v>0.0</v>
      </c>
      <c r="L9" s="13"/>
      <c r="M9" s="14">
        <f t="shared" si="3"/>
        <v>0</v>
      </c>
      <c r="N9" s="15">
        <v>0.0</v>
      </c>
      <c r="O9" s="16">
        <v>0.0</v>
      </c>
      <c r="P9" s="16">
        <v>0.0</v>
      </c>
      <c r="Q9" s="16">
        <v>0.0</v>
      </c>
      <c r="R9" s="16">
        <v>0.0</v>
      </c>
      <c r="S9" s="13"/>
      <c r="T9" s="14">
        <f t="shared" si="4"/>
        <v>0</v>
      </c>
      <c r="U9" s="124">
        <v>0.0</v>
      </c>
      <c r="V9" s="68">
        <v>0.0</v>
      </c>
      <c r="W9" s="68">
        <v>0.0</v>
      </c>
      <c r="X9" s="68">
        <v>0.0</v>
      </c>
      <c r="Y9" s="68">
        <v>0.0</v>
      </c>
      <c r="Z9" s="67"/>
      <c r="AA9" s="125">
        <f t="shared" si="5"/>
        <v>0</v>
      </c>
      <c r="AB9" s="124">
        <v>0.0</v>
      </c>
      <c r="AC9" s="68">
        <v>0.0</v>
      </c>
      <c r="AD9" s="68">
        <v>0.0</v>
      </c>
      <c r="AE9" s="68">
        <v>0.0</v>
      </c>
      <c r="AF9" s="68">
        <v>0.0</v>
      </c>
      <c r="AG9" s="67"/>
      <c r="AH9" s="125">
        <f t="shared" si="6"/>
        <v>0</v>
      </c>
      <c r="AI9" s="129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</row>
    <row r="10" ht="15.75" customHeight="1">
      <c r="A10" s="11" t="s">
        <v>169</v>
      </c>
      <c r="B10" s="66">
        <v>0.0</v>
      </c>
      <c r="C10" s="89">
        <v>0.0</v>
      </c>
      <c r="D10" s="16">
        <v>0.0</v>
      </c>
      <c r="E10" s="13"/>
      <c r="F10" s="14">
        <f t="shared" si="2"/>
        <v>0</v>
      </c>
      <c r="G10" s="15">
        <v>0.0</v>
      </c>
      <c r="H10" s="16">
        <v>0.0</v>
      </c>
      <c r="I10" s="16">
        <v>0.0</v>
      </c>
      <c r="J10" s="16">
        <v>0.0</v>
      </c>
      <c r="K10" s="16">
        <v>0.0</v>
      </c>
      <c r="L10" s="13"/>
      <c r="M10" s="14">
        <f t="shared" si="3"/>
        <v>0</v>
      </c>
      <c r="N10" s="15">
        <v>0.0</v>
      </c>
      <c r="O10" s="16">
        <v>0.0</v>
      </c>
      <c r="P10" s="16">
        <v>0.0</v>
      </c>
      <c r="Q10" s="16">
        <v>0.0</v>
      </c>
      <c r="R10" s="16">
        <v>0.0</v>
      </c>
      <c r="S10" s="13"/>
      <c r="T10" s="14">
        <f t="shared" si="4"/>
        <v>0</v>
      </c>
      <c r="U10" s="124">
        <v>1030.0</v>
      </c>
      <c r="V10" s="68">
        <v>0.0</v>
      </c>
      <c r="W10" s="68">
        <v>0.0</v>
      </c>
      <c r="X10" s="68">
        <v>0.0</v>
      </c>
      <c r="Y10" s="68">
        <v>0.0</v>
      </c>
      <c r="Z10" s="67"/>
      <c r="AA10" s="125">
        <f t="shared" si="5"/>
        <v>1030</v>
      </c>
      <c r="AB10" s="124">
        <v>0.0</v>
      </c>
      <c r="AC10" s="68">
        <v>0.0</v>
      </c>
      <c r="AD10" s="68">
        <v>0.0</v>
      </c>
      <c r="AE10" s="126">
        <v>-31.0</v>
      </c>
      <c r="AF10" s="68">
        <v>-484.0</v>
      </c>
      <c r="AG10" s="67"/>
      <c r="AH10" s="125">
        <f t="shared" si="6"/>
        <v>515</v>
      </c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</row>
    <row r="11">
      <c r="A11" s="11" t="s">
        <v>170</v>
      </c>
      <c r="B11" s="66">
        <f>968+968+33+33</f>
        <v>2002</v>
      </c>
      <c r="C11" s="89">
        <f>-33/2</f>
        <v>-16.5</v>
      </c>
      <c r="D11" s="16">
        <f t="shared" ref="D11:D13" si="10">-968/2</f>
        <v>-484</v>
      </c>
      <c r="E11" s="13"/>
      <c r="F11" s="14">
        <f t="shared" si="2"/>
        <v>1501.5</v>
      </c>
      <c r="G11" s="15">
        <f>989-1001+989-1001</f>
        <v>-24</v>
      </c>
      <c r="H11" s="127">
        <v>-16.5</v>
      </c>
      <c r="I11" s="16">
        <v>-484.0</v>
      </c>
      <c r="J11" s="127">
        <v>-9.0</v>
      </c>
      <c r="K11" s="127">
        <v>-968.0</v>
      </c>
      <c r="L11" s="13"/>
      <c r="M11" s="14">
        <f t="shared" si="3"/>
        <v>0</v>
      </c>
      <c r="N11" s="15">
        <v>0.0</v>
      </c>
      <c r="O11" s="127">
        <v>0.0</v>
      </c>
      <c r="P11" s="16">
        <v>0.0</v>
      </c>
      <c r="Q11" s="127">
        <v>0.0</v>
      </c>
      <c r="R11" s="127">
        <v>0.0</v>
      </c>
      <c r="S11" s="13"/>
      <c r="T11" s="14">
        <f t="shared" si="4"/>
        <v>0</v>
      </c>
      <c r="U11" s="124">
        <v>0.0</v>
      </c>
      <c r="V11" s="128">
        <v>0.0</v>
      </c>
      <c r="W11" s="68">
        <v>0.0</v>
      </c>
      <c r="X11" s="128">
        <v>0.0</v>
      </c>
      <c r="Y11" s="128">
        <v>0.0</v>
      </c>
      <c r="Z11" s="67"/>
      <c r="AA11" s="125">
        <f t="shared" si="5"/>
        <v>0</v>
      </c>
      <c r="AB11" s="124">
        <v>0.0</v>
      </c>
      <c r="AC11" s="128">
        <v>0.0</v>
      </c>
      <c r="AD11" s="128">
        <v>0.0</v>
      </c>
      <c r="AE11" s="128">
        <v>0.0</v>
      </c>
      <c r="AF11" s="128">
        <v>0.0</v>
      </c>
      <c r="AG11" s="67"/>
      <c r="AH11" s="125">
        <f t="shared" si="6"/>
        <v>0</v>
      </c>
      <c r="AI11" s="129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</row>
    <row r="12">
      <c r="A12" s="11" t="s">
        <v>171</v>
      </c>
      <c r="B12" s="66">
        <f>968+968+37+37</f>
        <v>2010</v>
      </c>
      <c r="C12" s="89">
        <f>-37/2</f>
        <v>-18.5</v>
      </c>
      <c r="D12" s="16">
        <f t="shared" si="10"/>
        <v>-484</v>
      </c>
      <c r="E12" s="16"/>
      <c r="F12" s="14">
        <f t="shared" si="2"/>
        <v>1507.5</v>
      </c>
      <c r="G12" s="15">
        <v>1005.0</v>
      </c>
      <c r="H12" s="16">
        <v>-18.5</v>
      </c>
      <c r="I12" s="16">
        <v>-484.0</v>
      </c>
      <c r="J12" s="16">
        <v>-18.5</v>
      </c>
      <c r="K12" s="16">
        <v>-484.0</v>
      </c>
      <c r="L12" s="16"/>
      <c r="M12" s="14">
        <f t="shared" si="3"/>
        <v>1507.5</v>
      </c>
      <c r="N12" s="15">
        <v>1005.0</v>
      </c>
      <c r="O12" s="16">
        <v>-18.5</v>
      </c>
      <c r="P12" s="16">
        <v>-484.0</v>
      </c>
      <c r="Q12" s="16">
        <v>-18.5</v>
      </c>
      <c r="R12" s="16">
        <v>-484.0</v>
      </c>
      <c r="S12" s="16"/>
      <c r="T12" s="14">
        <f t="shared" si="4"/>
        <v>1507.5</v>
      </c>
      <c r="U12" s="124">
        <v>1045.0</v>
      </c>
      <c r="V12" s="68">
        <v>-18.5</v>
      </c>
      <c r="W12" s="68">
        <v>-484.0</v>
      </c>
      <c r="X12" s="68">
        <v>-18.5</v>
      </c>
      <c r="Y12" s="68">
        <v>-484.0</v>
      </c>
      <c r="Z12" s="13"/>
      <c r="AA12" s="125">
        <f t="shared" si="5"/>
        <v>1547.5</v>
      </c>
      <c r="AB12" s="124">
        <v>0.0</v>
      </c>
      <c r="AC12" s="68">
        <v>-18.5</v>
      </c>
      <c r="AD12" s="68">
        <v>-484.0</v>
      </c>
      <c r="AE12" s="126">
        <v>-38.5</v>
      </c>
      <c r="AF12" s="68">
        <v>-484.0</v>
      </c>
      <c r="AG12" s="68"/>
      <c r="AH12" s="125">
        <f t="shared" si="6"/>
        <v>522.5</v>
      </c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</row>
    <row r="13" ht="15.75" customHeight="1">
      <c r="A13" s="11" t="s">
        <v>172</v>
      </c>
      <c r="B13" s="66">
        <f>968+968+21+21</f>
        <v>1978</v>
      </c>
      <c r="C13" s="89">
        <f>-21/2</f>
        <v>-10.5</v>
      </c>
      <c r="D13" s="16">
        <f t="shared" si="10"/>
        <v>-484</v>
      </c>
      <c r="E13" s="13"/>
      <c r="F13" s="14">
        <f t="shared" si="2"/>
        <v>1483.5</v>
      </c>
      <c r="G13" s="15">
        <v>989.0</v>
      </c>
      <c r="H13" s="16">
        <v>-10.5</v>
      </c>
      <c r="I13" s="16">
        <v>-484.0</v>
      </c>
      <c r="J13" s="16">
        <v>-10.5</v>
      </c>
      <c r="K13" s="16">
        <v>-484.0</v>
      </c>
      <c r="L13" s="13"/>
      <c r="M13" s="14">
        <f t="shared" si="3"/>
        <v>1483.5</v>
      </c>
      <c r="N13" s="15">
        <v>989.0</v>
      </c>
      <c r="O13" s="16">
        <v>-10.5</v>
      </c>
      <c r="P13" s="16">
        <v>-484.0</v>
      </c>
      <c r="Q13" s="16">
        <v>-10.5</v>
      </c>
      <c r="R13" s="16">
        <v>-484.0</v>
      </c>
      <c r="S13" s="13"/>
      <c r="T13" s="14">
        <f t="shared" si="4"/>
        <v>1483.5</v>
      </c>
      <c r="U13" s="130">
        <v>1012.0</v>
      </c>
      <c r="V13" s="131">
        <v>-10.5</v>
      </c>
      <c r="W13" s="131">
        <v>-484.0</v>
      </c>
      <c r="X13" s="126">
        <v>-21.0</v>
      </c>
      <c r="Y13" s="126">
        <v>-968.0</v>
      </c>
      <c r="Z13" s="13"/>
      <c r="AA13" s="132">
        <f t="shared" si="5"/>
        <v>1012</v>
      </c>
      <c r="AB13" s="130">
        <v>0.0</v>
      </c>
      <c r="AC13" s="131">
        <v>0.0</v>
      </c>
      <c r="AD13" s="131">
        <v>0.0</v>
      </c>
      <c r="AE13" s="131">
        <v>0.0</v>
      </c>
      <c r="AF13" s="131">
        <v>0.0</v>
      </c>
      <c r="AG13" s="133"/>
      <c r="AH13" s="134">
        <f t="shared" si="6"/>
        <v>1012</v>
      </c>
      <c r="AI13" s="129" t="s">
        <v>173</v>
      </c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</row>
    <row r="14" ht="15.75" customHeight="1">
      <c r="A14" s="11" t="s">
        <v>174</v>
      </c>
      <c r="B14" s="66">
        <v>0.0</v>
      </c>
      <c r="C14" s="89">
        <v>0.0</v>
      </c>
      <c r="D14" s="16">
        <v>0.0</v>
      </c>
      <c r="E14" s="13"/>
      <c r="F14" s="14">
        <f t="shared" si="2"/>
        <v>0</v>
      </c>
      <c r="G14" s="15">
        <v>0.0</v>
      </c>
      <c r="H14" s="16">
        <v>0.0</v>
      </c>
      <c r="I14" s="16">
        <v>0.0</v>
      </c>
      <c r="J14" s="16">
        <v>0.0</v>
      </c>
      <c r="K14" s="16">
        <v>0.0</v>
      </c>
      <c r="L14" s="13"/>
      <c r="M14" s="14">
        <f t="shared" si="3"/>
        <v>0</v>
      </c>
      <c r="N14" s="15">
        <f>1026+1026+1001</f>
        <v>3053</v>
      </c>
      <c r="O14" s="127">
        <f>-16.5*2</f>
        <v>-33</v>
      </c>
      <c r="P14" s="127">
        <f>-484*2</f>
        <v>-968</v>
      </c>
      <c r="Q14" s="127">
        <v>-16.5</v>
      </c>
      <c r="R14" s="127">
        <v>-484.0</v>
      </c>
      <c r="S14" s="13"/>
      <c r="T14" s="14">
        <f t="shared" si="4"/>
        <v>1551.5</v>
      </c>
      <c r="U14" s="124">
        <v>1087.0</v>
      </c>
      <c r="V14" s="128">
        <v>-16.5</v>
      </c>
      <c r="W14" s="128">
        <v>-484.0</v>
      </c>
      <c r="X14" s="128">
        <v>-16.5</v>
      </c>
      <c r="Y14" s="128">
        <v>-484.0</v>
      </c>
      <c r="Z14" s="13"/>
      <c r="AA14" s="125">
        <f t="shared" si="5"/>
        <v>1637.5</v>
      </c>
      <c r="AB14" s="124">
        <v>0.0</v>
      </c>
      <c r="AC14" s="128">
        <v>-16.5</v>
      </c>
      <c r="AD14" s="68">
        <v>-484.0</v>
      </c>
      <c r="AE14" s="126">
        <v>-59.5</v>
      </c>
      <c r="AF14" s="68">
        <v>-484.0</v>
      </c>
      <c r="AG14" s="126">
        <v>-50.0</v>
      </c>
      <c r="AH14" s="125">
        <f t="shared" si="6"/>
        <v>543.5</v>
      </c>
      <c r="AI14" s="129" t="s">
        <v>175</v>
      </c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</row>
    <row r="15" ht="15.75" customHeight="1">
      <c r="A15" s="11" t="s">
        <v>176</v>
      </c>
      <c r="B15" s="66">
        <f t="shared" ref="B15:B16" si="11">968+968+159+159</f>
        <v>2254</v>
      </c>
      <c r="C15" s="89">
        <f t="shared" ref="C15:C16" si="12">-159/2</f>
        <v>-79.5</v>
      </c>
      <c r="D15" s="16">
        <f t="shared" ref="D15:D16" si="13">-968/2</f>
        <v>-484</v>
      </c>
      <c r="E15" s="13"/>
      <c r="F15" s="14">
        <f t="shared" si="2"/>
        <v>1690.5</v>
      </c>
      <c r="G15" s="15">
        <v>1127.0</v>
      </c>
      <c r="H15" s="16">
        <v>-79.5</v>
      </c>
      <c r="I15" s="16">
        <v>-484.0</v>
      </c>
      <c r="J15" s="16">
        <v>-79.5</v>
      </c>
      <c r="K15" s="16">
        <v>-484.0</v>
      </c>
      <c r="L15" s="13"/>
      <c r="M15" s="14">
        <f t="shared" si="3"/>
        <v>1690.5</v>
      </c>
      <c r="N15" s="15">
        <v>1127.0</v>
      </c>
      <c r="O15" s="16">
        <v>-79.5</v>
      </c>
      <c r="P15" s="16">
        <v>-484.0</v>
      </c>
      <c r="Q15" s="16">
        <v>-79.5</v>
      </c>
      <c r="R15" s="16">
        <v>-484.0</v>
      </c>
      <c r="S15" s="13"/>
      <c r="T15" s="14">
        <f t="shared" si="4"/>
        <v>1690.5</v>
      </c>
      <c r="U15" s="124">
        <v>1176.0</v>
      </c>
      <c r="V15" s="68">
        <v>-79.5</v>
      </c>
      <c r="W15" s="68">
        <v>-484.0</v>
      </c>
      <c r="X15" s="68">
        <v>-79.5</v>
      </c>
      <c r="Y15" s="68">
        <v>-484.0</v>
      </c>
      <c r="Z15" s="13"/>
      <c r="AA15" s="125">
        <f t="shared" si="5"/>
        <v>1739.5</v>
      </c>
      <c r="AB15" s="124">
        <v>0.0</v>
      </c>
      <c r="AC15" s="68">
        <v>-79.5</v>
      </c>
      <c r="AD15" s="68">
        <v>-484.0</v>
      </c>
      <c r="AE15" s="68">
        <v>0.0</v>
      </c>
      <c r="AF15" s="68">
        <v>0.0</v>
      </c>
      <c r="AG15" s="67"/>
      <c r="AH15" s="125">
        <f t="shared" si="6"/>
        <v>1176</v>
      </c>
      <c r="AI15" s="129" t="s">
        <v>173</v>
      </c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</row>
    <row r="16" ht="15.75" customHeight="1">
      <c r="A16" s="11" t="s">
        <v>177</v>
      </c>
      <c r="B16" s="66">
        <f t="shared" si="11"/>
        <v>2254</v>
      </c>
      <c r="C16" s="89">
        <f t="shared" si="12"/>
        <v>-79.5</v>
      </c>
      <c r="D16" s="16">
        <f t="shared" si="13"/>
        <v>-484</v>
      </c>
      <c r="E16" s="13"/>
      <c r="F16" s="14">
        <f t="shared" si="2"/>
        <v>1690.5</v>
      </c>
      <c r="G16" s="15">
        <v>1127.0</v>
      </c>
      <c r="H16" s="16">
        <v>-79.5</v>
      </c>
      <c r="I16" s="16">
        <v>-484.0</v>
      </c>
      <c r="J16" s="16">
        <v>-79.5</v>
      </c>
      <c r="K16" s="16">
        <v>-484.0</v>
      </c>
      <c r="L16" s="13"/>
      <c r="M16" s="14">
        <f t="shared" si="3"/>
        <v>1690.5</v>
      </c>
      <c r="N16" s="15">
        <v>1127.0</v>
      </c>
      <c r="O16" s="16">
        <v>-79.5</v>
      </c>
      <c r="P16" s="16">
        <v>-484.0</v>
      </c>
      <c r="Q16" s="16">
        <v>-79.5</v>
      </c>
      <c r="R16" s="16">
        <v>-484.0</v>
      </c>
      <c r="S16" s="13"/>
      <c r="T16" s="14">
        <f t="shared" si="4"/>
        <v>1690.5</v>
      </c>
      <c r="U16" s="124">
        <v>1176.0</v>
      </c>
      <c r="V16" s="68">
        <v>-79.5</v>
      </c>
      <c r="W16" s="68">
        <v>-484.0</v>
      </c>
      <c r="X16" s="68">
        <v>-79.5</v>
      </c>
      <c r="Y16" s="68">
        <v>-484.0</v>
      </c>
      <c r="Z16" s="13"/>
      <c r="AA16" s="125">
        <f t="shared" si="5"/>
        <v>1739.5</v>
      </c>
      <c r="AB16" s="124">
        <v>0.0</v>
      </c>
      <c r="AC16" s="68">
        <v>-79.5</v>
      </c>
      <c r="AD16" s="68">
        <v>-484.0</v>
      </c>
      <c r="AE16" s="126">
        <v>-104.0</v>
      </c>
      <c r="AF16" s="68">
        <v>-484.0</v>
      </c>
      <c r="AG16" s="67"/>
      <c r="AH16" s="125">
        <f t="shared" si="6"/>
        <v>588</v>
      </c>
      <c r="AI16" s="129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</row>
    <row r="17" ht="15.75" customHeight="1">
      <c r="A17" s="11" t="s">
        <v>178</v>
      </c>
      <c r="B17" s="66">
        <v>0.0</v>
      </c>
      <c r="C17" s="89">
        <v>0.0</v>
      </c>
      <c r="D17" s="16">
        <v>0.0</v>
      </c>
      <c r="E17" s="13"/>
      <c r="F17" s="14">
        <f t="shared" si="2"/>
        <v>0</v>
      </c>
      <c r="G17" s="15">
        <v>0.0</v>
      </c>
      <c r="H17" s="16">
        <v>0.0</v>
      </c>
      <c r="I17" s="16">
        <v>0.0</v>
      </c>
      <c r="J17" s="127">
        <f>-16.5*3</f>
        <v>-49.5</v>
      </c>
      <c r="K17" s="16">
        <f>-484*3</f>
        <v>-1452</v>
      </c>
      <c r="L17" s="13"/>
      <c r="M17" s="14">
        <f t="shared" si="3"/>
        <v>-1501.5</v>
      </c>
      <c r="N17" s="15">
        <f>1026+1026+1026+1026</f>
        <v>4104</v>
      </c>
      <c r="O17" s="127">
        <v>-16.5</v>
      </c>
      <c r="P17" s="127">
        <v>-484.0</v>
      </c>
      <c r="Q17" s="127">
        <v>-16.5</v>
      </c>
      <c r="R17" s="16">
        <v>-484.0</v>
      </c>
      <c r="S17" s="13"/>
      <c r="T17" s="14">
        <f t="shared" si="4"/>
        <v>1601.5</v>
      </c>
      <c r="U17" s="124">
        <v>1030.0</v>
      </c>
      <c r="V17" s="128">
        <v>-16.5</v>
      </c>
      <c r="W17" s="128">
        <v>-484.0</v>
      </c>
      <c r="X17" s="128">
        <v>-16.5</v>
      </c>
      <c r="Y17" s="68">
        <v>-484.0</v>
      </c>
      <c r="Z17" s="13"/>
      <c r="AA17" s="125">
        <f t="shared" si="5"/>
        <v>1630.5</v>
      </c>
      <c r="AB17" s="124">
        <v>0.0</v>
      </c>
      <c r="AC17" s="128">
        <v>-16.5</v>
      </c>
      <c r="AD17" s="68">
        <v>-484.0</v>
      </c>
      <c r="AE17" s="126">
        <v>-31.0</v>
      </c>
      <c r="AF17" s="68">
        <v>-484.0</v>
      </c>
      <c r="AG17" s="126">
        <v>-100.0</v>
      </c>
      <c r="AH17" s="125">
        <f t="shared" si="6"/>
        <v>515</v>
      </c>
      <c r="AI17" s="129" t="s">
        <v>179</v>
      </c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</row>
    <row r="18" ht="15.75" customHeight="1">
      <c r="A18" s="11" t="s">
        <v>180</v>
      </c>
      <c r="B18" s="66">
        <f>968+968+33+33</f>
        <v>2002</v>
      </c>
      <c r="C18" s="89">
        <f t="shared" ref="C18:C19" si="14">-33/2</f>
        <v>-16.5</v>
      </c>
      <c r="D18" s="16">
        <f t="shared" ref="D18:D19" si="15">-968/2</f>
        <v>-484</v>
      </c>
      <c r="E18" s="13"/>
      <c r="F18" s="14">
        <f t="shared" si="2"/>
        <v>1501.5</v>
      </c>
      <c r="G18" s="15">
        <f>-1001+1241-1001+1241+1241</f>
        <v>1721</v>
      </c>
      <c r="H18" s="127">
        <v>-16.5</v>
      </c>
      <c r="I18" s="16">
        <v>-484.0</v>
      </c>
      <c r="J18" s="127">
        <f>-136.5-136.5-136.5+16.5+16.5</f>
        <v>-376.5</v>
      </c>
      <c r="K18" s="16">
        <v>-484.0</v>
      </c>
      <c r="L18" s="13"/>
      <c r="M18" s="14">
        <f t="shared" si="3"/>
        <v>1861.5</v>
      </c>
      <c r="N18" s="15">
        <v>1241.0</v>
      </c>
      <c r="O18" s="127">
        <v>-136.5</v>
      </c>
      <c r="P18" s="16">
        <v>-484.0</v>
      </c>
      <c r="Q18" s="127">
        <v>-136.5</v>
      </c>
      <c r="R18" s="16">
        <v>-484.0</v>
      </c>
      <c r="S18" s="13"/>
      <c r="T18" s="14">
        <f t="shared" si="4"/>
        <v>1861.5</v>
      </c>
      <c r="U18" s="124">
        <v>1375.0</v>
      </c>
      <c r="V18" s="128">
        <v>-136.5</v>
      </c>
      <c r="W18" s="68">
        <v>-484.0</v>
      </c>
      <c r="X18" s="128">
        <v>-136.5</v>
      </c>
      <c r="Y18" s="68">
        <v>-484.0</v>
      </c>
      <c r="Z18" s="13"/>
      <c r="AA18" s="125">
        <f t="shared" si="5"/>
        <v>1995.5</v>
      </c>
      <c r="AB18" s="124">
        <v>0.0</v>
      </c>
      <c r="AC18" s="128">
        <v>-136.5</v>
      </c>
      <c r="AD18" s="68">
        <v>-484.0</v>
      </c>
      <c r="AE18" s="126">
        <v>-203.5</v>
      </c>
      <c r="AF18" s="68">
        <v>-484.0</v>
      </c>
      <c r="AG18" s="67"/>
      <c r="AH18" s="125">
        <f t="shared" si="6"/>
        <v>687.5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</row>
    <row r="19" ht="15.75" customHeight="1">
      <c r="A19" s="11" t="s">
        <v>181</v>
      </c>
      <c r="B19" s="66">
        <f>968+968+33+25+33+25</f>
        <v>2052</v>
      </c>
      <c r="C19" s="89">
        <f t="shared" si="14"/>
        <v>-16.5</v>
      </c>
      <c r="D19" s="16">
        <f t="shared" si="15"/>
        <v>-484</v>
      </c>
      <c r="E19" s="13"/>
      <c r="F19" s="14">
        <f t="shared" si="2"/>
        <v>1551.5</v>
      </c>
      <c r="G19" s="15">
        <v>1026.0</v>
      </c>
      <c r="H19" s="16">
        <v>-16.5</v>
      </c>
      <c r="I19" s="16">
        <v>-484.0</v>
      </c>
      <c r="J19" s="16">
        <v>-16.5</v>
      </c>
      <c r="K19" s="16">
        <v>-484.0</v>
      </c>
      <c r="L19" s="13"/>
      <c r="M19" s="14">
        <f t="shared" si="3"/>
        <v>1576.5</v>
      </c>
      <c r="N19" s="15">
        <f>-1026+1001+1001</f>
        <v>976</v>
      </c>
      <c r="O19" s="16">
        <v>-16.5</v>
      </c>
      <c r="P19" s="16">
        <v>-484.0</v>
      </c>
      <c r="Q19" s="16">
        <v>-16.5</v>
      </c>
      <c r="R19" s="16">
        <v>-484.0</v>
      </c>
      <c r="S19" s="13"/>
      <c r="T19" s="14">
        <f t="shared" si="4"/>
        <v>1551.5</v>
      </c>
      <c r="U19" s="124">
        <v>1087.0</v>
      </c>
      <c r="V19" s="68">
        <v>-16.5</v>
      </c>
      <c r="W19" s="68">
        <v>-484.0</v>
      </c>
      <c r="X19" s="68">
        <v>-16.5</v>
      </c>
      <c r="Y19" s="68">
        <v>-484.0</v>
      </c>
      <c r="Z19" s="13"/>
      <c r="AA19" s="125">
        <f t="shared" si="5"/>
        <v>1637.5</v>
      </c>
      <c r="AB19" s="124">
        <v>0.0</v>
      </c>
      <c r="AC19" s="68">
        <v>-16.5</v>
      </c>
      <c r="AD19" s="68">
        <v>-484.0</v>
      </c>
      <c r="AE19" s="126">
        <v>-59.5</v>
      </c>
      <c r="AF19" s="68">
        <v>-484.0</v>
      </c>
      <c r="AG19" s="126">
        <v>-50.0</v>
      </c>
      <c r="AH19" s="125">
        <f t="shared" si="6"/>
        <v>543.5</v>
      </c>
      <c r="AI19" s="129" t="s">
        <v>175</v>
      </c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</row>
    <row r="20" ht="15.75" customHeight="1">
      <c r="A20" s="11" t="s">
        <v>182</v>
      </c>
      <c r="B20" s="66">
        <f>968+968+33+33</f>
        <v>2002</v>
      </c>
      <c r="C20" s="89">
        <v>0.0</v>
      </c>
      <c r="D20" s="16">
        <v>0.0</v>
      </c>
      <c r="E20" s="13"/>
      <c r="F20" s="14">
        <f t="shared" si="2"/>
        <v>2002</v>
      </c>
      <c r="G20" s="15">
        <f>-1001-1001</f>
        <v>-2002</v>
      </c>
      <c r="H20" s="16">
        <v>0.0</v>
      </c>
      <c r="I20" s="16">
        <v>0.0</v>
      </c>
      <c r="J20" s="16">
        <v>0.0</v>
      </c>
      <c r="K20" s="16">
        <v>0.0</v>
      </c>
      <c r="L20" s="13"/>
      <c r="M20" s="14">
        <f t="shared" si="3"/>
        <v>0</v>
      </c>
      <c r="N20" s="15">
        <v>0.0</v>
      </c>
      <c r="O20" s="16">
        <v>0.0</v>
      </c>
      <c r="P20" s="16">
        <v>0.0</v>
      </c>
      <c r="Q20" s="16">
        <v>0.0</v>
      </c>
      <c r="R20" s="16">
        <v>0.0</v>
      </c>
      <c r="S20" s="13"/>
      <c r="T20" s="14">
        <f t="shared" si="4"/>
        <v>0</v>
      </c>
      <c r="U20" s="124">
        <v>0.0</v>
      </c>
      <c r="V20" s="68">
        <v>0.0</v>
      </c>
      <c r="W20" s="68">
        <v>0.0</v>
      </c>
      <c r="X20" s="68">
        <v>0.0</v>
      </c>
      <c r="Y20" s="68">
        <v>0.0</v>
      </c>
      <c r="Z20" s="13"/>
      <c r="AA20" s="125">
        <f t="shared" si="5"/>
        <v>0</v>
      </c>
      <c r="AB20" s="124">
        <v>0.0</v>
      </c>
      <c r="AC20" s="68">
        <v>0.0</v>
      </c>
      <c r="AD20" s="68">
        <v>0.0</v>
      </c>
      <c r="AE20" s="68">
        <v>0.0</v>
      </c>
      <c r="AF20" s="68">
        <v>0.0</v>
      </c>
      <c r="AG20" s="67"/>
      <c r="AH20" s="125">
        <f t="shared" si="6"/>
        <v>0</v>
      </c>
      <c r="AI20" s="129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</row>
    <row r="21" ht="15.75" customHeight="1">
      <c r="B21" s="66">
        <v>0.0</v>
      </c>
      <c r="C21" s="89">
        <v>0.0</v>
      </c>
      <c r="D21" s="16">
        <v>0.0</v>
      </c>
      <c r="E21" s="13"/>
      <c r="F21" s="14">
        <f t="shared" si="2"/>
        <v>0</v>
      </c>
      <c r="G21" s="15">
        <v>0.0</v>
      </c>
      <c r="H21" s="16">
        <v>0.0</v>
      </c>
      <c r="I21" s="16">
        <v>0.0</v>
      </c>
      <c r="J21" s="16">
        <v>0.0</v>
      </c>
      <c r="K21" s="16">
        <v>0.0</v>
      </c>
      <c r="L21" s="13"/>
      <c r="M21" s="14">
        <f t="shared" si="3"/>
        <v>0</v>
      </c>
      <c r="N21" s="15">
        <v>0.0</v>
      </c>
      <c r="O21" s="16">
        <v>0.0</v>
      </c>
      <c r="P21" s="16">
        <v>0.0</v>
      </c>
      <c r="Q21" s="16">
        <v>0.0</v>
      </c>
      <c r="R21" s="16">
        <v>0.0</v>
      </c>
      <c r="S21" s="13"/>
      <c r="T21" s="14">
        <f t="shared" si="4"/>
        <v>0</v>
      </c>
      <c r="U21" s="124">
        <v>0.0</v>
      </c>
      <c r="V21" s="68">
        <v>0.0</v>
      </c>
      <c r="W21" s="68">
        <v>0.0</v>
      </c>
      <c r="X21" s="68">
        <v>0.0</v>
      </c>
      <c r="Y21" s="68">
        <v>0.0</v>
      </c>
      <c r="Z21" s="13"/>
      <c r="AA21" s="125">
        <f t="shared" si="5"/>
        <v>0</v>
      </c>
      <c r="AB21" s="124">
        <v>0.0</v>
      </c>
      <c r="AC21" s="68">
        <v>0.0</v>
      </c>
      <c r="AD21" s="68">
        <v>0.0</v>
      </c>
      <c r="AE21" s="68">
        <v>0.0</v>
      </c>
      <c r="AF21" s="68">
        <v>0.0</v>
      </c>
      <c r="AG21" s="67"/>
      <c r="AH21" s="125">
        <f t="shared" si="6"/>
        <v>0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</row>
    <row r="22" ht="15.75" customHeight="1">
      <c r="B22" s="66">
        <v>0.0</v>
      </c>
      <c r="C22" s="89">
        <v>0.0</v>
      </c>
      <c r="D22" s="16">
        <v>0.0</v>
      </c>
      <c r="E22" s="13"/>
      <c r="F22" s="14">
        <f t="shared" si="2"/>
        <v>0</v>
      </c>
      <c r="G22" s="15">
        <v>0.0</v>
      </c>
      <c r="H22" s="16">
        <v>0.0</v>
      </c>
      <c r="I22" s="16">
        <v>0.0</v>
      </c>
      <c r="J22" s="16">
        <v>0.0</v>
      </c>
      <c r="K22" s="16">
        <v>0.0</v>
      </c>
      <c r="L22" s="13"/>
      <c r="M22" s="14">
        <f t="shared" si="3"/>
        <v>0</v>
      </c>
      <c r="N22" s="15">
        <v>0.0</v>
      </c>
      <c r="O22" s="16">
        <v>0.0</v>
      </c>
      <c r="P22" s="16">
        <v>0.0</v>
      </c>
      <c r="Q22" s="16">
        <v>0.0</v>
      </c>
      <c r="R22" s="16">
        <v>0.0</v>
      </c>
      <c r="S22" s="13"/>
      <c r="T22" s="14">
        <f t="shared" si="4"/>
        <v>0</v>
      </c>
      <c r="U22" s="124">
        <v>0.0</v>
      </c>
      <c r="V22" s="68">
        <v>0.0</v>
      </c>
      <c r="W22" s="68">
        <v>0.0</v>
      </c>
      <c r="X22" s="68">
        <v>0.0</v>
      </c>
      <c r="Y22" s="68">
        <v>0.0</v>
      </c>
      <c r="Z22" s="67"/>
      <c r="AA22" s="125">
        <f t="shared" si="5"/>
        <v>0</v>
      </c>
      <c r="AB22" s="124">
        <v>0.0</v>
      </c>
      <c r="AC22" s="68">
        <v>0.0</v>
      </c>
      <c r="AD22" s="68">
        <v>0.0</v>
      </c>
      <c r="AE22" s="68">
        <v>0.0</v>
      </c>
      <c r="AF22" s="68">
        <v>0.0</v>
      </c>
      <c r="AG22" s="67"/>
      <c r="AH22" s="125">
        <f t="shared" si="6"/>
        <v>0</v>
      </c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</row>
    <row r="23" ht="15.75" customHeight="1">
      <c r="A23" s="17" t="s">
        <v>12</v>
      </c>
      <c r="B23" s="81">
        <f t="shared" ref="B23:D23" si="16">sum(B5:B22)</f>
        <v>26648</v>
      </c>
      <c r="C23" s="81">
        <f t="shared" si="16"/>
        <v>-287</v>
      </c>
      <c r="D23" s="79">
        <f t="shared" si="16"/>
        <v>-5324</v>
      </c>
      <c r="E23" s="13"/>
      <c r="F23" s="20">
        <f>SUM(F5:F22)</f>
        <v>21037</v>
      </c>
      <c r="G23" s="79">
        <f t="shared" ref="G23:K23" si="17">sum(G5:G22)</f>
        <v>6590</v>
      </c>
      <c r="H23" s="79">
        <f t="shared" si="17"/>
        <v>-287</v>
      </c>
      <c r="I23" s="79">
        <f t="shared" si="17"/>
        <v>-5324</v>
      </c>
      <c r="J23" s="79">
        <f t="shared" si="17"/>
        <v>-590</v>
      </c>
      <c r="K23" s="79">
        <f t="shared" si="17"/>
        <v>-7260</v>
      </c>
      <c r="L23" s="13"/>
      <c r="M23" s="20">
        <f>SUM(M5:M22)</f>
        <v>14166</v>
      </c>
      <c r="N23" s="79">
        <f t="shared" ref="N23:R23" si="18">sum(N5:N22)</f>
        <v>17527</v>
      </c>
      <c r="O23" s="79">
        <f t="shared" si="18"/>
        <v>-407</v>
      </c>
      <c r="P23" s="79">
        <f t="shared" si="18"/>
        <v>-6292</v>
      </c>
      <c r="Q23" s="79">
        <f t="shared" si="18"/>
        <v>-390.5</v>
      </c>
      <c r="R23" s="79">
        <f t="shared" si="18"/>
        <v>-5808</v>
      </c>
      <c r="S23" s="13"/>
      <c r="T23" s="20">
        <f>SUM(T5:T22)</f>
        <v>18795.5</v>
      </c>
      <c r="U23" s="135">
        <f t="shared" ref="U23:Y23" si="19">sum(U5:U22)</f>
        <v>14044</v>
      </c>
      <c r="V23" s="135">
        <f t="shared" si="19"/>
        <v>-390.5</v>
      </c>
      <c r="W23" s="135">
        <f t="shared" si="19"/>
        <v>-5808</v>
      </c>
      <c r="X23" s="135">
        <f t="shared" si="19"/>
        <v>-401</v>
      </c>
      <c r="Y23" s="135">
        <f t="shared" si="19"/>
        <v>-6292</v>
      </c>
      <c r="Z23" s="67"/>
      <c r="AA23" s="136">
        <f>SUM(AA5:AA22)</f>
        <v>19948</v>
      </c>
      <c r="AB23" s="135">
        <f t="shared" ref="AB23:AF23" si="20">sum(AB5:AB22)</f>
        <v>0</v>
      </c>
      <c r="AC23" s="135">
        <f t="shared" si="20"/>
        <v>-380</v>
      </c>
      <c r="AD23" s="135">
        <f t="shared" si="20"/>
        <v>-5324</v>
      </c>
      <c r="AE23" s="135">
        <f t="shared" si="20"/>
        <v>-604</v>
      </c>
      <c r="AF23" s="135">
        <f t="shared" si="20"/>
        <v>-5324</v>
      </c>
      <c r="AG23" s="67"/>
      <c r="AH23" s="136">
        <f>SUM(AH5:AH22)</f>
        <v>8116</v>
      </c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</row>
    <row r="24" ht="15.75" customHeight="1">
      <c r="A24" s="17" t="s">
        <v>13</v>
      </c>
      <c r="B24" s="57"/>
      <c r="C24" s="57"/>
      <c r="D24" s="13"/>
      <c r="E24" s="16"/>
      <c r="F24" s="21">
        <v>21037.0</v>
      </c>
      <c r="G24" s="13"/>
      <c r="H24" s="13"/>
      <c r="I24" s="13"/>
      <c r="J24" s="16"/>
      <c r="K24" s="16"/>
      <c r="L24" s="16"/>
      <c r="M24" s="21">
        <v>14166.0</v>
      </c>
      <c r="N24" s="13"/>
      <c r="O24" s="13"/>
      <c r="P24" s="13"/>
      <c r="Q24" s="16"/>
      <c r="R24" s="16"/>
      <c r="S24" s="16"/>
      <c r="T24" s="21">
        <v>18795.5</v>
      </c>
      <c r="U24" s="67"/>
      <c r="V24" s="67"/>
      <c r="W24" s="67"/>
      <c r="X24" s="68"/>
      <c r="Y24" s="68"/>
      <c r="Z24" s="68"/>
      <c r="AA24" s="137">
        <v>0.0</v>
      </c>
      <c r="AB24" s="67"/>
      <c r="AC24" s="67"/>
      <c r="AD24" s="67"/>
      <c r="AE24" s="68"/>
      <c r="AF24" s="68"/>
      <c r="AG24" s="68"/>
      <c r="AH24" s="137">
        <v>0.0</v>
      </c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</row>
    <row r="25" ht="15.75" customHeight="1">
      <c r="A25" s="17" t="s">
        <v>14</v>
      </c>
      <c r="B25" s="57"/>
      <c r="C25" s="57"/>
      <c r="D25" s="13"/>
      <c r="E25" s="13"/>
      <c r="F25" s="14">
        <f>F23-F24</f>
        <v>0</v>
      </c>
      <c r="G25" s="13"/>
      <c r="H25" s="13"/>
      <c r="I25" s="13"/>
      <c r="J25" s="13"/>
      <c r="K25" s="13"/>
      <c r="L25" s="13"/>
      <c r="M25" s="14">
        <f>M23-M24</f>
        <v>0</v>
      </c>
      <c r="N25" s="13"/>
      <c r="O25" s="13"/>
      <c r="P25" s="13"/>
      <c r="Q25" s="13"/>
      <c r="R25" s="13"/>
      <c r="S25" s="13"/>
      <c r="T25" s="14">
        <f>T23-T24</f>
        <v>0</v>
      </c>
      <c r="U25" s="67"/>
      <c r="V25" s="67"/>
      <c r="W25" s="67"/>
      <c r="X25" s="67"/>
      <c r="Y25" s="67"/>
      <c r="Z25" s="67"/>
      <c r="AA25" s="125">
        <f>AA23-AA24</f>
        <v>19948</v>
      </c>
      <c r="AB25" s="67"/>
      <c r="AC25" s="67"/>
      <c r="AD25" s="67"/>
      <c r="AE25" s="67"/>
      <c r="AF25" s="67"/>
      <c r="AG25" s="67"/>
      <c r="AH25" s="125">
        <f>AH23-AH24</f>
        <v>8116</v>
      </c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</row>
    <row r="26" ht="15.75" customHeight="1">
      <c r="B26" s="57"/>
      <c r="C26" s="57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</row>
    <row r="27" ht="15.75" customHeight="1">
      <c r="B27" s="89">
        <v>26648.0</v>
      </c>
      <c r="C27" s="89" t="s">
        <v>183</v>
      </c>
      <c r="D27" s="13"/>
      <c r="E27" s="13"/>
      <c r="F27" s="13"/>
      <c r="G27" s="16">
        <v>6590.0</v>
      </c>
      <c r="H27" s="16" t="s">
        <v>184</v>
      </c>
      <c r="I27" s="13"/>
      <c r="J27" s="13"/>
      <c r="K27" s="13"/>
      <c r="L27" s="13"/>
      <c r="M27" s="13"/>
      <c r="N27" s="16">
        <v>17527.0</v>
      </c>
      <c r="O27" s="16" t="s">
        <v>185</v>
      </c>
      <c r="P27" s="13"/>
      <c r="Q27" s="13"/>
      <c r="R27" s="13"/>
      <c r="S27" s="13"/>
      <c r="T27" s="13"/>
      <c r="U27" s="68">
        <v>14044.0</v>
      </c>
      <c r="V27" s="68" t="s">
        <v>186</v>
      </c>
      <c r="W27" s="67"/>
      <c r="X27" s="67"/>
      <c r="Y27" s="67"/>
      <c r="Z27" s="67"/>
      <c r="AA27" s="67"/>
      <c r="AB27" s="68">
        <v>0.0</v>
      </c>
      <c r="AC27" s="68" t="s">
        <v>187</v>
      </c>
      <c r="AD27" s="67"/>
      <c r="AE27" s="67"/>
      <c r="AF27" s="67"/>
      <c r="AG27" s="67"/>
      <c r="AH27" s="67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</row>
    <row r="28" ht="15.75" customHeight="1">
      <c r="B28" s="89">
        <f>B23-B27</f>
        <v>0</v>
      </c>
      <c r="C28" s="57"/>
      <c r="D28" s="13"/>
      <c r="E28" s="13"/>
      <c r="F28" s="13"/>
      <c r="G28" s="16">
        <f>G23-G27</f>
        <v>0</v>
      </c>
      <c r="H28" s="13"/>
      <c r="I28" s="13"/>
      <c r="J28" s="13"/>
      <c r="K28" s="13"/>
      <c r="L28" s="13"/>
      <c r="M28" s="13"/>
      <c r="N28" s="16">
        <f>N23-N27</f>
        <v>0</v>
      </c>
      <c r="O28" s="13"/>
      <c r="P28" s="13"/>
      <c r="Q28" s="13"/>
      <c r="R28" s="13"/>
      <c r="S28" s="13"/>
      <c r="T28" s="13"/>
      <c r="U28" s="68">
        <f>U23-U27</f>
        <v>0</v>
      </c>
      <c r="V28" s="67"/>
      <c r="W28" s="67"/>
      <c r="X28" s="67"/>
      <c r="Y28" s="67"/>
      <c r="Z28" s="67"/>
      <c r="AA28" s="67"/>
      <c r="AB28" s="68">
        <f>AB23-AB27</f>
        <v>0</v>
      </c>
      <c r="AC28" s="67"/>
      <c r="AD28" s="67"/>
      <c r="AE28" s="67"/>
      <c r="AF28" s="67"/>
      <c r="AG28" s="67"/>
      <c r="AH28" s="67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</row>
    <row r="29" ht="15.75" customHeight="1">
      <c r="B29" s="57"/>
      <c r="C29" s="5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</row>
    <row r="30" ht="15.75" customHeight="1">
      <c r="B30" s="57"/>
      <c r="C30" s="57"/>
      <c r="D30" s="13"/>
      <c r="E30" s="13"/>
      <c r="F30" s="13"/>
      <c r="G30" s="138" t="s">
        <v>188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</row>
    <row r="31" ht="15.75" customHeight="1">
      <c r="B31" s="57"/>
      <c r="C31" s="57"/>
      <c r="D31" s="13"/>
      <c r="E31" s="13"/>
      <c r="F31" s="13"/>
      <c r="G31" s="16" t="s">
        <v>189</v>
      </c>
      <c r="H31" s="13"/>
      <c r="I31" s="13"/>
      <c r="J31" s="13">
        <f>273/2</f>
        <v>136.5</v>
      </c>
      <c r="K31" s="13"/>
      <c r="L31" s="13"/>
      <c r="M31" s="13"/>
      <c r="N31" s="16"/>
      <c r="O31" s="13"/>
      <c r="P31" s="13"/>
      <c r="Q31" s="13"/>
      <c r="R31" s="13"/>
      <c r="S31" s="13"/>
      <c r="T31" s="13"/>
      <c r="U31" s="16"/>
      <c r="V31" s="13"/>
      <c r="W31" s="13"/>
      <c r="X31" s="13"/>
      <c r="Y31" s="13"/>
      <c r="Z31" s="13"/>
      <c r="AA31" s="13"/>
      <c r="AB31" s="16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ht="15.75" customHeight="1">
      <c r="B32" s="57"/>
      <c r="C32" s="57"/>
      <c r="D32" s="13"/>
      <c r="E32" s="13"/>
      <c r="F32" s="13"/>
      <c r="G32" s="16" t="s">
        <v>190</v>
      </c>
      <c r="H32" s="13"/>
      <c r="I32" s="13"/>
      <c r="J32" s="16">
        <v>-16.5</v>
      </c>
      <c r="K32" s="13"/>
      <c r="L32" s="13"/>
      <c r="M32" s="13"/>
      <c r="N32" s="16"/>
      <c r="O32" s="13"/>
      <c r="P32" s="13"/>
      <c r="Q32" s="16"/>
      <c r="R32" s="13"/>
      <c r="S32" s="13"/>
      <c r="T32" s="13"/>
      <c r="U32" s="16"/>
      <c r="V32" s="13"/>
      <c r="W32" s="13"/>
      <c r="X32" s="16"/>
      <c r="Y32" s="13"/>
      <c r="Z32" s="13"/>
      <c r="AA32" s="13"/>
      <c r="AB32" s="16"/>
      <c r="AC32" s="13"/>
      <c r="AD32" s="13"/>
      <c r="AE32" s="16"/>
      <c r="AF32" s="13"/>
      <c r="AG32" s="13"/>
      <c r="AH32" s="13"/>
      <c r="AI32" s="13"/>
      <c r="AJ32" s="13"/>
      <c r="AK32" s="13"/>
      <c r="AL32" s="13"/>
      <c r="AM32" s="13"/>
      <c r="AN32" s="13"/>
    </row>
    <row r="33" ht="15.75" customHeight="1">
      <c r="B33" s="57"/>
      <c r="C33" s="57"/>
      <c r="D33" s="13"/>
      <c r="E33" s="13"/>
      <c r="F33" s="13"/>
      <c r="G33" s="16" t="s">
        <v>191</v>
      </c>
      <c r="H33" s="13"/>
      <c r="I33" s="13"/>
      <c r="J33" s="16">
        <v>136.5</v>
      </c>
      <c r="K33" s="13"/>
      <c r="L33" s="13"/>
      <c r="M33" s="13"/>
      <c r="N33" s="16"/>
      <c r="O33" s="13"/>
      <c r="P33" s="13"/>
      <c r="Q33" s="16"/>
      <c r="R33" s="13"/>
      <c r="S33" s="13"/>
      <c r="T33" s="13"/>
      <c r="U33" s="16"/>
      <c r="V33" s="13"/>
      <c r="W33" s="13"/>
      <c r="X33" s="16"/>
      <c r="Y33" s="13"/>
      <c r="Z33" s="13"/>
      <c r="AA33" s="13"/>
      <c r="AB33" s="16"/>
      <c r="AC33" s="13"/>
      <c r="AD33" s="13"/>
      <c r="AE33" s="16"/>
      <c r="AF33" s="13"/>
      <c r="AG33" s="13"/>
      <c r="AH33" s="13"/>
      <c r="AI33" s="13"/>
      <c r="AJ33" s="13"/>
      <c r="AK33" s="13"/>
      <c r="AL33" s="13"/>
      <c r="AM33" s="13"/>
      <c r="AN33" s="13"/>
    </row>
    <row r="34" ht="15.75" customHeight="1">
      <c r="B34" s="57"/>
      <c r="C34" s="57"/>
      <c r="D34" s="13"/>
      <c r="E34" s="13"/>
      <c r="F34" s="13"/>
      <c r="G34" s="16" t="s">
        <v>192</v>
      </c>
      <c r="H34" s="13"/>
      <c r="I34" s="13"/>
      <c r="J34" s="16">
        <v>-16.5</v>
      </c>
      <c r="K34" s="13"/>
      <c r="L34" s="13"/>
      <c r="M34" s="13"/>
      <c r="N34" s="16"/>
      <c r="O34" s="13"/>
      <c r="P34" s="13"/>
      <c r="Q34" s="16"/>
      <c r="R34" s="13"/>
      <c r="S34" s="13"/>
      <c r="T34" s="13"/>
      <c r="U34" s="16"/>
      <c r="V34" s="13"/>
      <c r="W34" s="13"/>
      <c r="X34" s="16"/>
      <c r="Y34" s="13"/>
      <c r="Z34" s="13"/>
      <c r="AA34" s="13"/>
      <c r="AB34" s="16"/>
      <c r="AC34" s="13"/>
      <c r="AD34" s="13"/>
      <c r="AE34" s="16"/>
      <c r="AF34" s="13"/>
      <c r="AG34" s="13"/>
      <c r="AH34" s="13"/>
      <c r="AI34" s="13"/>
      <c r="AJ34" s="13"/>
      <c r="AK34" s="13"/>
      <c r="AL34" s="13"/>
      <c r="AM34" s="13"/>
      <c r="AN34" s="13"/>
    </row>
    <row r="35" ht="15.75" customHeight="1">
      <c r="B35" s="57"/>
      <c r="C35" s="57"/>
      <c r="D35" s="13"/>
      <c r="E35" s="13"/>
      <c r="F35" s="13"/>
      <c r="G35" s="16" t="s">
        <v>193</v>
      </c>
      <c r="H35" s="13"/>
      <c r="I35" s="13"/>
      <c r="J35" s="16">
        <v>136.5</v>
      </c>
      <c r="K35" s="13"/>
      <c r="L35" s="13"/>
      <c r="M35" s="13"/>
      <c r="N35" s="16"/>
      <c r="O35" s="13"/>
      <c r="P35" s="13"/>
      <c r="Q35" s="16"/>
      <c r="R35" s="13"/>
      <c r="S35" s="13"/>
      <c r="T35" s="13"/>
      <c r="U35" s="16"/>
      <c r="V35" s="13"/>
      <c r="W35" s="13"/>
      <c r="X35" s="16"/>
      <c r="Y35" s="13"/>
      <c r="Z35" s="13"/>
      <c r="AA35" s="13"/>
      <c r="AB35" s="16"/>
      <c r="AC35" s="13"/>
      <c r="AD35" s="13"/>
      <c r="AE35" s="16"/>
      <c r="AF35" s="13"/>
      <c r="AG35" s="13"/>
      <c r="AH35" s="13"/>
      <c r="AI35" s="13"/>
      <c r="AJ35" s="13"/>
      <c r="AK35" s="13"/>
      <c r="AL35" s="13"/>
      <c r="AM35" s="13"/>
      <c r="AN35" s="13"/>
    </row>
    <row r="36" ht="15.75" customHeight="1">
      <c r="B36" s="57"/>
      <c r="C36" s="57"/>
      <c r="D36" s="13"/>
      <c r="E36" s="13"/>
      <c r="F36" s="13"/>
      <c r="G36" s="16" t="s">
        <v>194</v>
      </c>
      <c r="H36" s="13"/>
      <c r="I36" s="13"/>
      <c r="J36" s="79">
        <f>sum(J31:J35)</f>
        <v>376.5</v>
      </c>
      <c r="K36" s="13"/>
      <c r="L36" s="13"/>
      <c r="M36" s="13"/>
      <c r="N36" s="16"/>
      <c r="O36" s="13"/>
      <c r="P36" s="13"/>
      <c r="Q36" s="13"/>
      <c r="R36" s="13"/>
      <c r="S36" s="13"/>
      <c r="T36" s="13"/>
      <c r="U36" s="16"/>
      <c r="V36" s="13"/>
      <c r="W36" s="13"/>
      <c r="X36" s="13"/>
      <c r="Y36" s="13"/>
      <c r="Z36" s="13"/>
      <c r="AA36" s="13"/>
      <c r="AB36" s="16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ht="15.75" customHeight="1">
      <c r="B37" s="57"/>
      <c r="C37" s="57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67"/>
      <c r="V37" s="13"/>
      <c r="W37" s="13"/>
      <c r="X37" s="13"/>
      <c r="Y37" s="13"/>
      <c r="Z37" s="13"/>
      <c r="AA37" s="13"/>
      <c r="AB37" s="67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</row>
    <row r="38" ht="15.75" customHeight="1">
      <c r="B38" s="57"/>
      <c r="C38" s="57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67"/>
      <c r="V38" s="13"/>
      <c r="W38" s="13"/>
      <c r="X38" s="13"/>
      <c r="Y38" s="13"/>
      <c r="Z38" s="13"/>
      <c r="AA38" s="13"/>
      <c r="AB38" s="67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ht="15.75" customHeight="1">
      <c r="B39" s="57"/>
      <c r="C39" s="57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67"/>
      <c r="V39" s="13"/>
      <c r="W39" s="13"/>
      <c r="X39" s="13"/>
      <c r="Y39" s="13"/>
      <c r="Z39" s="13"/>
      <c r="AA39" s="13"/>
      <c r="AB39" s="67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</row>
    <row r="40" ht="15.75" customHeight="1">
      <c r="B40" s="57"/>
      <c r="C40" s="57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67"/>
      <c r="V40" s="13"/>
      <c r="W40" s="13"/>
      <c r="X40" s="13"/>
      <c r="Y40" s="13"/>
      <c r="Z40" s="13"/>
      <c r="AA40" s="13"/>
      <c r="AB40" s="67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</row>
    <row r="41" ht="15.75" customHeight="1">
      <c r="B41" s="57"/>
      <c r="C41" s="57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67"/>
      <c r="V41" s="13"/>
      <c r="W41" s="13"/>
      <c r="X41" s="13"/>
      <c r="Y41" s="13"/>
      <c r="Z41" s="13"/>
      <c r="AA41" s="13"/>
      <c r="AB41" s="67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</row>
    <row r="42" ht="15.75" customHeight="1">
      <c r="B42" s="57"/>
      <c r="C42" s="57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67"/>
      <c r="V42" s="13"/>
      <c r="W42" s="13"/>
      <c r="X42" s="13"/>
      <c r="Y42" s="13"/>
      <c r="Z42" s="13"/>
      <c r="AA42" s="13"/>
      <c r="AB42" s="67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</row>
    <row r="43" ht="15.75" customHeight="1">
      <c r="B43" s="57"/>
      <c r="C43" s="57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67"/>
      <c r="V43" s="13"/>
      <c r="W43" s="13"/>
      <c r="X43" s="13"/>
      <c r="Y43" s="13"/>
      <c r="Z43" s="13"/>
      <c r="AA43" s="13"/>
      <c r="AB43" s="67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</row>
    <row r="44" ht="15.75" customHeight="1">
      <c r="B44" s="57"/>
      <c r="C44" s="57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67"/>
      <c r="V44" s="13"/>
      <c r="W44" s="13"/>
      <c r="X44" s="13"/>
      <c r="Y44" s="13"/>
      <c r="Z44" s="13"/>
      <c r="AA44" s="13"/>
      <c r="AB44" s="67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</row>
    <row r="45" ht="15.75" customHeight="1">
      <c r="B45" s="57"/>
      <c r="C45" s="57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67"/>
      <c r="V45" s="13"/>
      <c r="W45" s="13"/>
      <c r="X45" s="13"/>
      <c r="Y45" s="13"/>
      <c r="Z45" s="13"/>
      <c r="AA45" s="13"/>
      <c r="AB45" s="67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</row>
    <row r="46" ht="15.75" customHeight="1">
      <c r="B46" s="57"/>
      <c r="C46" s="57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67"/>
      <c r="V46" s="13"/>
      <c r="W46" s="13"/>
      <c r="X46" s="13"/>
      <c r="Y46" s="13"/>
      <c r="Z46" s="13"/>
      <c r="AA46" s="13"/>
      <c r="AB46" s="67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ht="15.75" customHeight="1">
      <c r="B47" s="57"/>
      <c r="C47" s="57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67"/>
      <c r="V47" s="13"/>
      <c r="W47" s="13"/>
      <c r="X47" s="13"/>
      <c r="Y47" s="13"/>
      <c r="Z47" s="13"/>
      <c r="AA47" s="13"/>
      <c r="AB47" s="67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ht="15.75" customHeight="1">
      <c r="B48" s="57"/>
      <c r="C48" s="57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67"/>
      <c r="V48" s="13"/>
      <c r="W48" s="13"/>
      <c r="X48" s="13"/>
      <c r="Y48" s="13"/>
      <c r="Z48" s="13"/>
      <c r="AA48" s="13"/>
      <c r="AB48" s="67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ht="15.75" customHeight="1">
      <c r="B49" s="57"/>
      <c r="C49" s="57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67"/>
      <c r="V49" s="13"/>
      <c r="W49" s="13"/>
      <c r="X49" s="13"/>
      <c r="Y49" s="13"/>
      <c r="Z49" s="13"/>
      <c r="AA49" s="13"/>
      <c r="AB49" s="67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ht="15.75" customHeight="1">
      <c r="B50" s="57"/>
      <c r="C50" s="57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67"/>
      <c r="V50" s="13"/>
      <c r="W50" s="13"/>
      <c r="X50" s="13"/>
      <c r="Y50" s="13"/>
      <c r="Z50" s="13"/>
      <c r="AA50" s="13"/>
      <c r="AB50" s="67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ht="15.75" customHeight="1">
      <c r="B51" s="57"/>
      <c r="C51" s="57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67"/>
      <c r="V51" s="13"/>
      <c r="W51" s="13"/>
      <c r="X51" s="13"/>
      <c r="Y51" s="13"/>
      <c r="Z51" s="13"/>
      <c r="AA51" s="13"/>
      <c r="AB51" s="67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ht="15.75" customHeight="1">
      <c r="B52" s="57"/>
      <c r="C52" s="57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67"/>
      <c r="V52" s="13"/>
      <c r="W52" s="13"/>
      <c r="X52" s="13"/>
      <c r="Y52" s="13"/>
      <c r="Z52" s="13"/>
      <c r="AA52" s="13"/>
      <c r="AB52" s="67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ht="15.75" customHeight="1">
      <c r="B53" s="57"/>
      <c r="C53" s="57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67"/>
      <c r="V53" s="13"/>
      <c r="W53" s="13"/>
      <c r="X53" s="13"/>
      <c r="Y53" s="13"/>
      <c r="Z53" s="13"/>
      <c r="AA53" s="13"/>
      <c r="AB53" s="67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ht="15.75" customHeight="1">
      <c r="B54" s="57"/>
      <c r="C54" s="57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67"/>
      <c r="V54" s="13"/>
      <c r="W54" s="13"/>
      <c r="X54" s="13"/>
      <c r="Y54" s="13"/>
      <c r="Z54" s="13"/>
      <c r="AA54" s="13"/>
      <c r="AB54" s="67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ht="15.75" customHeight="1">
      <c r="B55" s="57"/>
      <c r="C55" s="57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67"/>
      <c r="V55" s="13"/>
      <c r="W55" s="13"/>
      <c r="X55" s="13"/>
      <c r="Y55" s="13"/>
      <c r="Z55" s="13"/>
      <c r="AA55" s="13"/>
      <c r="AB55" s="67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ht="15.75" customHeight="1">
      <c r="B56" s="57"/>
      <c r="C56" s="57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67"/>
      <c r="V56" s="13"/>
      <c r="W56" s="13"/>
      <c r="X56" s="13"/>
      <c r="Y56" s="13"/>
      <c r="Z56" s="13"/>
      <c r="AA56" s="13"/>
      <c r="AB56" s="67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ht="15.75" customHeight="1">
      <c r="B57" s="57"/>
      <c r="C57" s="5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67"/>
      <c r="V57" s="13"/>
      <c r="W57" s="13"/>
      <c r="X57" s="13"/>
      <c r="Y57" s="13"/>
      <c r="Z57" s="13"/>
      <c r="AA57" s="13"/>
      <c r="AB57" s="67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ht="15.75" customHeight="1">
      <c r="B58" s="57"/>
      <c r="C58" s="5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67"/>
      <c r="V58" s="13"/>
      <c r="W58" s="13"/>
      <c r="X58" s="13"/>
      <c r="Y58" s="13"/>
      <c r="Z58" s="13"/>
      <c r="AA58" s="13"/>
      <c r="AB58" s="67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</row>
    <row r="59" ht="15.75" customHeight="1">
      <c r="B59" s="57"/>
      <c r="C59" s="57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67"/>
      <c r="V59" s="13"/>
      <c r="W59" s="13"/>
      <c r="X59" s="13"/>
      <c r="Y59" s="13"/>
      <c r="Z59" s="13"/>
      <c r="AA59" s="13"/>
      <c r="AB59" s="67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</row>
    <row r="60" ht="15.75" customHeight="1">
      <c r="B60" s="57"/>
      <c r="C60" s="57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67"/>
      <c r="V60" s="13"/>
      <c r="W60" s="13"/>
      <c r="X60" s="13"/>
      <c r="Y60" s="13"/>
      <c r="Z60" s="13"/>
      <c r="AA60" s="13"/>
      <c r="AB60" s="67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</row>
    <row r="61" ht="15.75" customHeight="1">
      <c r="B61" s="112"/>
      <c r="C61" s="112"/>
      <c r="D61" s="17"/>
      <c r="E61" s="17"/>
      <c r="F61" s="17"/>
      <c r="G61" s="17"/>
      <c r="H61" s="17"/>
      <c r="I61" s="13"/>
      <c r="J61" s="13"/>
      <c r="K61" s="13"/>
      <c r="L61" s="13"/>
      <c r="M61" s="17"/>
      <c r="N61" s="17"/>
      <c r="O61" s="17"/>
      <c r="P61" s="13"/>
      <c r="Q61" s="13"/>
      <c r="R61" s="13"/>
      <c r="S61" s="13"/>
      <c r="T61" s="17"/>
      <c r="U61" s="113"/>
      <c r="W61" s="13"/>
      <c r="X61" s="13"/>
      <c r="Y61" s="13"/>
      <c r="Z61" s="13"/>
      <c r="AB61" s="113"/>
      <c r="AD61" s="13"/>
      <c r="AE61" s="13"/>
      <c r="AF61" s="13"/>
      <c r="AG61" s="13"/>
    </row>
    <row r="62" ht="15.75" customHeight="1">
      <c r="B62" s="112"/>
      <c r="C62" s="112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13"/>
      <c r="AB62" s="113"/>
    </row>
    <row r="63" ht="15.75" customHeight="1">
      <c r="B63" s="112"/>
      <c r="C63" s="112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13"/>
      <c r="AB63" s="113"/>
    </row>
    <row r="64" ht="15.75" customHeight="1">
      <c r="B64" s="112"/>
      <c r="C64" s="112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13"/>
      <c r="AB64" s="113"/>
    </row>
    <row r="65" ht="15.75" customHeight="1">
      <c r="B65" s="112"/>
      <c r="C65" s="112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13"/>
      <c r="AB65" s="113"/>
    </row>
    <row r="66" ht="15.75" customHeight="1">
      <c r="B66" s="112"/>
      <c r="C66" s="112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13"/>
      <c r="AB66" s="113"/>
    </row>
    <row r="67" ht="15.75" customHeight="1">
      <c r="B67" s="112"/>
      <c r="C67" s="112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13"/>
      <c r="AB67" s="113"/>
    </row>
    <row r="68" ht="15.75" customHeight="1">
      <c r="B68" s="112"/>
      <c r="C68" s="112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13"/>
      <c r="AB68" s="113"/>
    </row>
    <row r="69" ht="15.75" customHeight="1">
      <c r="B69" s="112"/>
      <c r="C69" s="112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13"/>
      <c r="AB69" s="113"/>
    </row>
    <row r="70" ht="15.75" customHeight="1">
      <c r="B70" s="112"/>
      <c r="C70" s="112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13"/>
      <c r="AB70" s="113"/>
    </row>
    <row r="71" ht="15.75" customHeight="1">
      <c r="B71" s="112"/>
      <c r="C71" s="112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13"/>
      <c r="AB71" s="113"/>
    </row>
    <row r="72" ht="15.75" customHeight="1">
      <c r="B72" s="112"/>
      <c r="C72" s="112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13"/>
      <c r="AB72" s="113"/>
    </row>
    <row r="73" ht="15.75" customHeight="1">
      <c r="B73" s="112"/>
      <c r="C73" s="112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13"/>
      <c r="AB73" s="113"/>
    </row>
    <row r="74" ht="15.75" customHeight="1">
      <c r="B74" s="112"/>
      <c r="C74" s="112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13"/>
      <c r="AB74" s="113"/>
    </row>
    <row r="75" ht="15.75" customHeight="1">
      <c r="B75" s="112"/>
      <c r="C75" s="112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13"/>
      <c r="AB75" s="113"/>
    </row>
    <row r="76" ht="15.75" customHeight="1">
      <c r="B76" s="112"/>
      <c r="C76" s="112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13"/>
      <c r="AB76" s="113"/>
    </row>
    <row r="77" ht="15.75" customHeight="1">
      <c r="B77" s="112"/>
      <c r="C77" s="112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13"/>
      <c r="AB77" s="113"/>
    </row>
    <row r="78" ht="15.75" customHeight="1">
      <c r="B78" s="112"/>
      <c r="C78" s="112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13"/>
      <c r="AB78" s="113"/>
    </row>
    <row r="79" ht="15.75" customHeight="1">
      <c r="B79" s="112"/>
      <c r="C79" s="112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13"/>
      <c r="AB79" s="113"/>
    </row>
    <row r="80" ht="15.75" customHeight="1">
      <c r="B80" s="112"/>
      <c r="C80" s="112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13"/>
      <c r="AB80" s="113"/>
    </row>
    <row r="81" ht="15.75" customHeight="1">
      <c r="B81" s="112"/>
      <c r="C81" s="112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13"/>
      <c r="V81" s="113"/>
      <c r="AA81" s="113"/>
      <c r="AB81" s="113"/>
      <c r="AC81" s="113"/>
      <c r="AH81" s="113"/>
    </row>
    <row r="82" ht="15.75" customHeight="1">
      <c r="B82" s="112"/>
      <c r="C82" s="112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</row>
    <row r="83" ht="15.75" customHeight="1">
      <c r="B83" s="112"/>
      <c r="C83" s="112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</row>
    <row r="84" ht="15.75" customHeight="1">
      <c r="B84" s="112"/>
      <c r="C84" s="112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</row>
    <row r="85" ht="15.75" customHeight="1">
      <c r="B85" s="112"/>
      <c r="C85" s="112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</row>
    <row r="86" ht="15.75" customHeight="1">
      <c r="B86" s="112"/>
      <c r="C86" s="112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</row>
    <row r="87" ht="15.75" customHeight="1">
      <c r="B87" s="112"/>
      <c r="C87" s="112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</row>
    <row r="88" ht="15.75" customHeight="1">
      <c r="B88" s="112"/>
      <c r="C88" s="112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</row>
    <row r="89" ht="15.75" customHeight="1">
      <c r="B89" s="112"/>
      <c r="C89" s="112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</row>
    <row r="90" ht="15.75" customHeight="1">
      <c r="B90" s="112"/>
      <c r="C90" s="112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</row>
    <row r="91" ht="15.75" customHeight="1">
      <c r="B91" s="112"/>
      <c r="C91" s="112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</row>
    <row r="92" ht="15.75" customHeight="1">
      <c r="B92" s="112"/>
      <c r="C92" s="112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</row>
    <row r="93" ht="15.75" customHeight="1">
      <c r="B93" s="112"/>
      <c r="C93" s="112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</row>
    <row r="94" ht="15.75" customHeight="1">
      <c r="B94" s="112"/>
      <c r="C94" s="112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</row>
    <row r="95" ht="15.75" customHeight="1">
      <c r="B95" s="112"/>
      <c r="C95" s="112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</row>
    <row r="96" ht="15.75" customHeight="1">
      <c r="B96" s="112"/>
      <c r="C96" s="112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</row>
    <row r="97" ht="15.75" customHeight="1">
      <c r="B97" s="112"/>
      <c r="C97" s="112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</row>
    <row r="98" ht="15.75" customHeight="1">
      <c r="B98" s="112"/>
      <c r="C98" s="112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</row>
    <row r="99" ht="15.75" customHeight="1">
      <c r="B99" s="112"/>
      <c r="C99" s="112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</row>
    <row r="100" ht="15.75" customHeight="1">
      <c r="B100" s="112"/>
      <c r="C100" s="112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</row>
    <row r="101" ht="15.75" customHeight="1">
      <c r="B101" s="112"/>
      <c r="C101" s="112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</row>
    <row r="102" ht="15.75" customHeight="1">
      <c r="B102" s="112"/>
      <c r="C102" s="112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</row>
    <row r="103" ht="15.75" customHeight="1">
      <c r="B103" s="112"/>
      <c r="C103" s="112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</row>
    <row r="104" ht="15.75" customHeight="1">
      <c r="B104" s="112"/>
      <c r="C104" s="112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</row>
    <row r="105" ht="15.75" customHeight="1">
      <c r="B105" s="112"/>
      <c r="C105" s="112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</row>
    <row r="106" ht="15.75" customHeight="1">
      <c r="B106" s="112"/>
      <c r="C106" s="112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</row>
    <row r="107" ht="15.75" customHeight="1">
      <c r="B107" s="112"/>
      <c r="C107" s="112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</row>
    <row r="108" ht="15.75" customHeight="1">
      <c r="B108" s="112"/>
      <c r="C108" s="112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</row>
    <row r="109" ht="15.75" customHeight="1">
      <c r="B109" s="112"/>
      <c r="C109" s="112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</row>
    <row r="110" ht="15.75" customHeight="1">
      <c r="B110" s="112"/>
      <c r="C110" s="112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</row>
    <row r="111" ht="15.75" customHeight="1">
      <c r="B111" s="112"/>
      <c r="C111" s="112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</row>
    <row r="112" ht="15.75" customHeight="1">
      <c r="B112" s="112"/>
      <c r="C112" s="112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</row>
    <row r="113" ht="15.75" customHeight="1">
      <c r="B113" s="112"/>
      <c r="C113" s="112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</row>
    <row r="114" ht="15.75" customHeight="1">
      <c r="B114" s="112"/>
      <c r="C114" s="112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</row>
    <row r="115" ht="15.75" customHeight="1">
      <c r="B115" s="112"/>
      <c r="C115" s="112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</row>
    <row r="116" ht="15.75" customHeight="1">
      <c r="B116" s="112"/>
      <c r="C116" s="112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</row>
    <row r="117" ht="15.75" customHeight="1">
      <c r="B117" s="112"/>
      <c r="C117" s="112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</row>
    <row r="118" ht="15.75" customHeight="1">
      <c r="B118" s="112"/>
      <c r="C118" s="112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</row>
    <row r="119" ht="15.75" customHeight="1">
      <c r="B119" s="112"/>
      <c r="C119" s="112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</row>
    <row r="120" ht="15.75" customHeight="1">
      <c r="B120" s="112"/>
      <c r="C120" s="112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</row>
    <row r="121" ht="15.75" customHeight="1">
      <c r="B121" s="112"/>
      <c r="C121" s="112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</row>
    <row r="122" ht="15.75" customHeight="1">
      <c r="B122" s="112"/>
      <c r="C122" s="112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</row>
    <row r="123" ht="15.75" customHeight="1">
      <c r="B123" s="112"/>
      <c r="C123" s="112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</row>
    <row r="124" ht="15.75" customHeight="1">
      <c r="B124" s="112"/>
      <c r="C124" s="112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</row>
    <row r="125" ht="15.75" customHeight="1">
      <c r="B125" s="112"/>
      <c r="C125" s="112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</row>
    <row r="126" ht="15.75" customHeight="1">
      <c r="B126" s="112"/>
      <c r="C126" s="112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</row>
    <row r="127" ht="15.75" customHeight="1">
      <c r="B127" s="112"/>
      <c r="C127" s="112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</row>
    <row r="128" ht="15.75" customHeight="1">
      <c r="B128" s="112"/>
      <c r="C128" s="112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</row>
    <row r="129" ht="15.75" customHeight="1">
      <c r="B129" s="112"/>
      <c r="C129" s="112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</row>
    <row r="130" ht="15.75" customHeight="1">
      <c r="B130" s="112"/>
      <c r="C130" s="112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</row>
    <row r="131" ht="15.75" customHeight="1">
      <c r="B131" s="112"/>
      <c r="C131" s="112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</row>
    <row r="132" ht="15.75" customHeight="1">
      <c r="B132" s="112"/>
      <c r="C132" s="112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</row>
    <row r="133" ht="15.75" customHeight="1">
      <c r="B133" s="112"/>
      <c r="C133" s="112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</row>
    <row r="134" ht="15.75" customHeight="1">
      <c r="B134" s="112"/>
      <c r="C134" s="112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</row>
    <row r="135" ht="15.75" customHeight="1">
      <c r="B135" s="112"/>
      <c r="C135" s="112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</row>
    <row r="136" ht="15.75" customHeight="1">
      <c r="B136" s="112"/>
      <c r="C136" s="112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</row>
    <row r="137" ht="15.75" customHeight="1">
      <c r="B137" s="112"/>
      <c r="C137" s="112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</row>
    <row r="138" ht="15.75" customHeight="1">
      <c r="B138" s="112"/>
      <c r="C138" s="112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</row>
    <row r="139" ht="15.75" customHeight="1">
      <c r="B139" s="112"/>
      <c r="C139" s="112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</row>
    <row r="140" ht="15.75" customHeight="1">
      <c r="B140" s="112"/>
      <c r="C140" s="112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</row>
    <row r="141" ht="15.75" customHeight="1">
      <c r="B141" s="112"/>
      <c r="C141" s="112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</row>
    <row r="142" ht="15.75" customHeight="1">
      <c r="B142" s="112"/>
      <c r="C142" s="112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</row>
    <row r="143" ht="15.75" customHeight="1">
      <c r="B143" s="112"/>
      <c r="C143" s="112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</row>
    <row r="144" ht="15.75" customHeight="1">
      <c r="B144" s="112"/>
      <c r="C144" s="112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</row>
    <row r="145" ht="15.75" customHeight="1">
      <c r="B145" s="112"/>
      <c r="C145" s="112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</row>
    <row r="146" ht="15.75" customHeight="1">
      <c r="B146" s="112"/>
      <c r="C146" s="112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</row>
    <row r="147" ht="15.75" customHeight="1">
      <c r="B147" s="112"/>
      <c r="C147" s="112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</row>
    <row r="148" ht="15.75" customHeight="1">
      <c r="B148" s="112"/>
      <c r="C148" s="112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</row>
    <row r="149" ht="15.75" customHeight="1">
      <c r="B149" s="112"/>
      <c r="C149" s="112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</row>
    <row r="150" ht="15.75" customHeight="1">
      <c r="B150" s="112"/>
      <c r="C150" s="112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</row>
    <row r="151" ht="15.75" customHeight="1">
      <c r="B151" s="112"/>
      <c r="C151" s="112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</row>
    <row r="152" ht="15.75" customHeight="1">
      <c r="B152" s="112"/>
      <c r="C152" s="112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</row>
    <row r="153" ht="15.75" customHeight="1">
      <c r="B153" s="112"/>
      <c r="C153" s="112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</row>
    <row r="154" ht="15.75" customHeight="1">
      <c r="B154" s="112"/>
      <c r="C154" s="112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</row>
    <row r="155" ht="15.75" customHeight="1">
      <c r="B155" s="112"/>
      <c r="C155" s="112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</row>
    <row r="156" ht="15.75" customHeight="1">
      <c r="B156" s="112"/>
      <c r="C156" s="112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</row>
    <row r="157" ht="15.75" customHeight="1">
      <c r="B157" s="112"/>
      <c r="C157" s="112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</row>
    <row r="158" ht="15.75" customHeight="1">
      <c r="B158" s="112"/>
      <c r="C158" s="112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</row>
    <row r="159" ht="15.75" customHeight="1">
      <c r="B159" s="112"/>
      <c r="C159" s="112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</row>
    <row r="160" ht="15.75" customHeight="1">
      <c r="B160" s="112"/>
      <c r="C160" s="112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</row>
    <row r="161" ht="15.75" customHeight="1">
      <c r="B161" s="112"/>
      <c r="C161" s="112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</row>
    <row r="162" ht="15.75" customHeight="1">
      <c r="B162" s="112"/>
      <c r="C162" s="112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</row>
    <row r="163" ht="15.75" customHeight="1">
      <c r="B163" s="112"/>
      <c r="C163" s="112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</row>
    <row r="164" ht="15.75" customHeight="1">
      <c r="B164" s="112"/>
      <c r="C164" s="112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</row>
    <row r="165" ht="15.75" customHeight="1">
      <c r="B165" s="112"/>
      <c r="C165" s="112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</row>
    <row r="166" ht="15.75" customHeight="1">
      <c r="B166" s="112"/>
      <c r="C166" s="112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</row>
    <row r="167" ht="15.75" customHeight="1">
      <c r="B167" s="112"/>
      <c r="C167" s="112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</row>
    <row r="168" ht="15.75" customHeight="1">
      <c r="B168" s="112"/>
      <c r="C168" s="112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</row>
    <row r="169" ht="15.75" customHeight="1">
      <c r="B169" s="112"/>
      <c r="C169" s="112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</row>
    <row r="170" ht="15.75" customHeight="1">
      <c r="B170" s="112"/>
      <c r="C170" s="112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</row>
    <row r="171" ht="15.75" customHeight="1">
      <c r="B171" s="112"/>
      <c r="C171" s="112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</row>
    <row r="172" ht="15.75" customHeight="1">
      <c r="B172" s="112"/>
      <c r="C172" s="112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</row>
    <row r="173" ht="15.75" customHeight="1">
      <c r="B173" s="112"/>
      <c r="C173" s="112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</row>
    <row r="174" ht="15.75" customHeight="1">
      <c r="B174" s="112"/>
      <c r="C174" s="112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</row>
    <row r="175" ht="15.75" customHeight="1">
      <c r="B175" s="112"/>
      <c r="C175" s="112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</row>
    <row r="176" ht="15.75" customHeight="1">
      <c r="B176" s="112"/>
      <c r="C176" s="112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</row>
    <row r="177" ht="15.75" customHeight="1">
      <c r="B177" s="112"/>
      <c r="C177" s="112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</row>
    <row r="178" ht="15.75" customHeight="1">
      <c r="B178" s="112"/>
      <c r="C178" s="112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</row>
    <row r="179" ht="15.75" customHeight="1">
      <c r="B179" s="112"/>
      <c r="C179" s="112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</row>
    <row r="180" ht="15.75" customHeight="1">
      <c r="B180" s="112"/>
      <c r="C180" s="112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</row>
    <row r="181" ht="15.75" customHeight="1">
      <c r="B181" s="112"/>
      <c r="C181" s="112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</row>
    <row r="182" ht="15.75" customHeight="1">
      <c r="B182" s="112"/>
      <c r="C182" s="112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</row>
    <row r="183" ht="15.75" customHeight="1">
      <c r="B183" s="112"/>
      <c r="C183" s="112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</row>
    <row r="184" ht="15.75" customHeight="1">
      <c r="B184" s="112"/>
      <c r="C184" s="112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</row>
    <row r="185" ht="15.75" customHeight="1">
      <c r="B185" s="112"/>
      <c r="C185" s="112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</row>
    <row r="186" ht="15.75" customHeight="1">
      <c r="B186" s="112"/>
      <c r="C186" s="112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</row>
    <row r="187" ht="15.75" customHeight="1">
      <c r="B187" s="112"/>
      <c r="C187" s="112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</row>
    <row r="188" ht="15.75" customHeight="1">
      <c r="B188" s="112"/>
      <c r="C188" s="112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</row>
    <row r="189" ht="15.75" customHeight="1">
      <c r="B189" s="112"/>
      <c r="C189" s="112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</row>
    <row r="190" ht="15.75" customHeight="1">
      <c r="B190" s="112"/>
      <c r="C190" s="112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</row>
    <row r="191" ht="15.75" customHeight="1">
      <c r="B191" s="112"/>
      <c r="C191" s="112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</row>
    <row r="192" ht="15.75" customHeight="1">
      <c r="B192" s="112"/>
      <c r="C192" s="112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</row>
    <row r="193" ht="15.75" customHeight="1">
      <c r="B193" s="112"/>
      <c r="C193" s="112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</row>
    <row r="194" ht="15.75" customHeight="1">
      <c r="B194" s="112"/>
      <c r="C194" s="112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</row>
    <row r="195" ht="15.75" customHeight="1">
      <c r="B195" s="112"/>
      <c r="C195" s="112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</row>
    <row r="196" ht="15.75" customHeight="1">
      <c r="B196" s="112"/>
      <c r="C196" s="112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</row>
    <row r="197" ht="15.75" customHeight="1">
      <c r="B197" s="112"/>
      <c r="C197" s="112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</row>
    <row r="198" ht="15.75" customHeight="1">
      <c r="B198" s="112"/>
      <c r="C198" s="112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</row>
    <row r="199" ht="15.75" customHeight="1">
      <c r="B199" s="112"/>
      <c r="C199" s="112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</row>
    <row r="200" ht="15.75" customHeight="1">
      <c r="B200" s="112"/>
      <c r="C200" s="112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</row>
    <row r="201" ht="15.75" customHeight="1">
      <c r="B201" s="112"/>
      <c r="C201" s="112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</row>
    <row r="202" ht="15.75" customHeight="1">
      <c r="B202" s="112"/>
      <c r="C202" s="112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</row>
    <row r="203" ht="15.75" customHeight="1">
      <c r="B203" s="112"/>
      <c r="C203" s="112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</row>
    <row r="204" ht="15.75" customHeight="1">
      <c r="B204" s="112"/>
      <c r="C204" s="112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</row>
    <row r="205" ht="15.75" customHeight="1">
      <c r="B205" s="112"/>
      <c r="C205" s="112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</row>
    <row r="206" ht="15.75" customHeight="1">
      <c r="B206" s="112"/>
      <c r="C206" s="112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</row>
    <row r="207" ht="15.75" customHeight="1">
      <c r="B207" s="112"/>
      <c r="C207" s="112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</row>
    <row r="208" ht="15.75" customHeight="1">
      <c r="B208" s="112"/>
      <c r="C208" s="112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</row>
    <row r="209" ht="15.75" customHeight="1">
      <c r="B209" s="112"/>
      <c r="C209" s="112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</row>
    <row r="210" ht="15.75" customHeight="1">
      <c r="B210" s="112"/>
      <c r="C210" s="112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</row>
    <row r="211" ht="15.75" customHeight="1">
      <c r="B211" s="112"/>
      <c r="C211" s="112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</row>
    <row r="212" ht="15.75" customHeight="1">
      <c r="B212" s="112"/>
      <c r="C212" s="112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</row>
    <row r="213" ht="15.75" customHeight="1">
      <c r="B213" s="112"/>
      <c r="C213" s="112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</row>
    <row r="214" ht="15.75" customHeight="1">
      <c r="B214" s="112"/>
      <c r="C214" s="112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</row>
    <row r="215" ht="15.75" customHeight="1">
      <c r="B215" s="112"/>
      <c r="C215" s="112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</row>
    <row r="216" ht="15.75" customHeight="1">
      <c r="B216" s="112"/>
      <c r="C216" s="112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</row>
    <row r="217" ht="15.75" customHeight="1">
      <c r="B217" s="112"/>
      <c r="C217" s="112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</row>
    <row r="218" ht="15.75" customHeight="1">
      <c r="B218" s="112"/>
      <c r="C218" s="112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</row>
    <row r="219" ht="15.75" customHeight="1">
      <c r="B219" s="112"/>
      <c r="C219" s="112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</row>
    <row r="220" ht="15.75" customHeight="1">
      <c r="B220" s="112"/>
      <c r="C220" s="112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</row>
    <row r="221" ht="15.75" customHeight="1">
      <c r="B221" s="112"/>
      <c r="C221" s="112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</row>
    <row r="222" ht="15.75" customHeight="1">
      <c r="B222" s="112"/>
      <c r="C222" s="112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</row>
    <row r="223" ht="15.75" customHeight="1">
      <c r="B223" s="112"/>
      <c r="C223" s="112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</row>
    <row r="224" ht="15.75" customHeight="1">
      <c r="B224" s="112"/>
      <c r="C224" s="112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</row>
    <row r="225" ht="15.75" customHeight="1">
      <c r="B225" s="112"/>
      <c r="C225" s="112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</row>
    <row r="226" ht="15.75" customHeight="1">
      <c r="B226" s="112"/>
      <c r="C226" s="112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</row>
    <row r="227" ht="15.75" customHeight="1">
      <c r="B227" s="112"/>
      <c r="C227" s="112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</row>
    <row r="228" ht="15.75" customHeight="1">
      <c r="B228" s="112"/>
      <c r="C228" s="112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</row>
    <row r="229" ht="15.75" customHeight="1">
      <c r="B229" s="112"/>
      <c r="C229" s="112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</row>
    <row r="230" ht="15.75" customHeight="1">
      <c r="B230" s="112"/>
      <c r="C230" s="112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</row>
    <row r="231" ht="15.75" customHeight="1">
      <c r="B231" s="112"/>
      <c r="C231" s="112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</row>
    <row r="232" ht="15.75" customHeight="1">
      <c r="B232" s="112"/>
      <c r="C232" s="112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</row>
    <row r="233" ht="15.75" customHeight="1">
      <c r="B233" s="112"/>
      <c r="C233" s="112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</row>
    <row r="234" ht="15.75" customHeight="1">
      <c r="B234" s="112"/>
      <c r="C234" s="112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</row>
    <row r="235" ht="15.75" customHeight="1">
      <c r="B235" s="112"/>
      <c r="C235" s="112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</row>
    <row r="236" ht="15.75" customHeight="1">
      <c r="B236" s="112"/>
      <c r="C236" s="112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</row>
    <row r="237" ht="15.75" customHeight="1">
      <c r="B237" s="112"/>
      <c r="C237" s="112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</row>
    <row r="238" ht="15.75" customHeight="1">
      <c r="B238" s="112"/>
      <c r="C238" s="112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</row>
    <row r="239" ht="15.75" customHeight="1">
      <c r="B239" s="112"/>
      <c r="C239" s="112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</row>
    <row r="240" ht="15.75" customHeight="1">
      <c r="B240" s="112"/>
      <c r="C240" s="112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</row>
    <row r="241" ht="15.75" customHeight="1">
      <c r="B241" s="112"/>
      <c r="C241" s="112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</row>
    <row r="242" ht="15.75" customHeight="1">
      <c r="B242" s="112"/>
      <c r="C242" s="112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</row>
    <row r="243" ht="15.75" customHeight="1">
      <c r="B243" s="112"/>
      <c r="C243" s="112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</row>
    <row r="244" ht="15.75" customHeight="1">
      <c r="B244" s="112"/>
      <c r="C244" s="112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</row>
    <row r="245" ht="15.75" customHeight="1">
      <c r="B245" s="112"/>
      <c r="C245" s="112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</row>
    <row r="246" ht="15.75" customHeight="1">
      <c r="B246" s="112"/>
      <c r="C246" s="112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</row>
    <row r="247" ht="15.75" customHeight="1">
      <c r="B247" s="112"/>
      <c r="C247" s="112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</row>
    <row r="248" ht="15.75" customHeight="1">
      <c r="B248" s="112"/>
      <c r="C248" s="112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</row>
    <row r="249" ht="15.75" customHeight="1">
      <c r="B249" s="112"/>
      <c r="C249" s="112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</row>
    <row r="250" ht="15.75" customHeight="1">
      <c r="B250" s="112"/>
      <c r="C250" s="112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</row>
    <row r="251" ht="15.75" customHeight="1">
      <c r="B251" s="112"/>
      <c r="C251" s="112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</row>
    <row r="252" ht="15.75" customHeight="1">
      <c r="B252" s="112"/>
      <c r="C252" s="112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</row>
    <row r="253" ht="15.75" customHeight="1">
      <c r="B253" s="112"/>
      <c r="C253" s="112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</row>
    <row r="254" ht="15.75" customHeight="1">
      <c r="B254" s="112"/>
      <c r="C254" s="112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</row>
    <row r="255" ht="15.75" customHeight="1">
      <c r="B255" s="112"/>
      <c r="C255" s="112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</row>
    <row r="256" ht="15.75" customHeight="1">
      <c r="B256" s="112"/>
      <c r="C256" s="112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</row>
    <row r="257" ht="15.75" customHeight="1">
      <c r="B257" s="112"/>
      <c r="C257" s="112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</row>
    <row r="258" ht="15.75" customHeight="1">
      <c r="B258" s="112"/>
      <c r="C258" s="112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</row>
    <row r="259" ht="15.75" customHeight="1">
      <c r="B259" s="112"/>
      <c r="C259" s="112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</row>
    <row r="260" ht="15.75" customHeight="1">
      <c r="B260" s="112"/>
      <c r="C260" s="112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</row>
    <row r="261" ht="15.75" customHeight="1">
      <c r="B261" s="112"/>
      <c r="C261" s="112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</row>
    <row r="262" ht="15.75" customHeight="1">
      <c r="B262" s="112"/>
      <c r="C262" s="112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</row>
    <row r="263" ht="15.75" customHeight="1">
      <c r="B263" s="112"/>
      <c r="C263" s="112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</row>
    <row r="264" ht="15.75" customHeight="1">
      <c r="B264" s="112"/>
      <c r="C264" s="112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</row>
    <row r="265" ht="15.75" customHeight="1">
      <c r="B265" s="112"/>
      <c r="C265" s="112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</row>
    <row r="266" ht="15.75" customHeight="1">
      <c r="B266" s="112"/>
      <c r="C266" s="112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</row>
    <row r="267" ht="15.75" customHeight="1">
      <c r="B267" s="112"/>
      <c r="C267" s="112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</row>
    <row r="268" ht="15.75" customHeight="1">
      <c r="B268" s="112"/>
      <c r="C268" s="112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</row>
    <row r="269" ht="15.75" customHeight="1">
      <c r="B269" s="112"/>
      <c r="C269" s="112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</row>
    <row r="270" ht="15.75" customHeight="1">
      <c r="B270" s="112"/>
      <c r="C270" s="112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</row>
    <row r="271" ht="15.75" customHeight="1">
      <c r="B271" s="112"/>
      <c r="C271" s="112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</row>
    <row r="272" ht="15.75" customHeight="1">
      <c r="B272" s="112"/>
      <c r="C272" s="112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</row>
    <row r="273" ht="15.75" customHeight="1">
      <c r="B273" s="112"/>
      <c r="C273" s="112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</row>
    <row r="274" ht="15.75" customHeight="1">
      <c r="B274" s="112"/>
      <c r="C274" s="112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</row>
    <row r="275" ht="15.75" customHeight="1">
      <c r="B275" s="112"/>
      <c r="C275" s="112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</row>
    <row r="276" ht="15.75" customHeight="1">
      <c r="B276" s="112"/>
      <c r="C276" s="112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</row>
    <row r="277" ht="15.75" customHeight="1">
      <c r="B277" s="112"/>
      <c r="C277" s="112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</row>
    <row r="278" ht="15.75" customHeight="1">
      <c r="B278" s="112"/>
      <c r="C278" s="112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</row>
    <row r="279" ht="15.75" customHeight="1">
      <c r="B279" s="112"/>
      <c r="C279" s="112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</row>
    <row r="280" ht="15.75" customHeight="1">
      <c r="B280" s="112"/>
      <c r="C280" s="112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</row>
    <row r="281" ht="15.75" customHeight="1">
      <c r="B281" s="112"/>
      <c r="C281" s="112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</row>
    <row r="282" ht="15.75" customHeight="1">
      <c r="B282" s="112"/>
      <c r="C282" s="112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</row>
    <row r="283" ht="15.75" customHeight="1">
      <c r="B283" s="112"/>
      <c r="C283" s="112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</row>
    <row r="284" ht="15.75" customHeight="1">
      <c r="B284" s="112"/>
      <c r="C284" s="112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</row>
    <row r="285" ht="15.75" customHeight="1">
      <c r="B285" s="112"/>
      <c r="C285" s="112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</row>
    <row r="286" ht="15.75" customHeight="1">
      <c r="B286" s="112"/>
      <c r="C286" s="112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</row>
    <row r="287" ht="15.75" customHeight="1">
      <c r="B287" s="112"/>
      <c r="C287" s="112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</row>
    <row r="288" ht="15.75" customHeight="1">
      <c r="B288" s="112"/>
      <c r="C288" s="112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</row>
    <row r="289" ht="15.75" customHeight="1">
      <c r="B289" s="112"/>
      <c r="C289" s="112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</row>
    <row r="290" ht="15.75" customHeight="1">
      <c r="B290" s="112"/>
      <c r="C290" s="112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</row>
    <row r="291" ht="15.75" customHeight="1">
      <c r="B291" s="112"/>
      <c r="C291" s="112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</row>
    <row r="292" ht="15.75" customHeight="1">
      <c r="B292" s="112"/>
      <c r="C292" s="112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</row>
    <row r="293" ht="15.75" customHeight="1">
      <c r="B293" s="112"/>
      <c r="C293" s="112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</row>
    <row r="294" ht="15.75" customHeight="1">
      <c r="B294" s="112"/>
      <c r="C294" s="112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</row>
    <row r="295" ht="15.75" customHeight="1">
      <c r="B295" s="112"/>
      <c r="C295" s="112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</row>
    <row r="296" ht="15.75" customHeight="1">
      <c r="B296" s="112"/>
      <c r="C296" s="112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</row>
    <row r="297" ht="15.75" customHeight="1">
      <c r="B297" s="112"/>
      <c r="C297" s="112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</row>
    <row r="298" ht="15.75" customHeight="1">
      <c r="B298" s="112"/>
      <c r="C298" s="112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</row>
    <row r="299" ht="15.75" customHeight="1">
      <c r="B299" s="112"/>
      <c r="C299" s="112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</row>
    <row r="300" ht="15.75" customHeight="1">
      <c r="B300" s="112"/>
      <c r="C300" s="112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</row>
    <row r="301" ht="15.75" customHeight="1">
      <c r="B301" s="112"/>
      <c r="C301" s="112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</row>
    <row r="302" ht="15.75" customHeight="1">
      <c r="B302" s="112"/>
      <c r="C302" s="112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</row>
    <row r="303" ht="15.75" customHeight="1">
      <c r="B303" s="112"/>
      <c r="C303" s="112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</row>
    <row r="304" ht="15.75" customHeight="1">
      <c r="B304" s="112"/>
      <c r="C304" s="112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</row>
    <row r="305" ht="15.75" customHeight="1">
      <c r="B305" s="112"/>
      <c r="C305" s="112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</row>
    <row r="306" ht="15.75" customHeight="1">
      <c r="B306" s="112"/>
      <c r="C306" s="112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</row>
    <row r="307" ht="15.75" customHeight="1">
      <c r="B307" s="112"/>
      <c r="C307" s="112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</row>
    <row r="308" ht="15.75" customHeight="1">
      <c r="B308" s="112"/>
      <c r="C308" s="112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</row>
    <row r="309" ht="15.75" customHeight="1">
      <c r="B309" s="112"/>
      <c r="C309" s="112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</row>
    <row r="310" ht="15.75" customHeight="1">
      <c r="B310" s="112"/>
      <c r="C310" s="112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</row>
    <row r="311" ht="15.75" customHeight="1">
      <c r="B311" s="112"/>
      <c r="C311" s="112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</row>
    <row r="312" ht="15.75" customHeight="1">
      <c r="B312" s="112"/>
      <c r="C312" s="112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</row>
    <row r="313" ht="15.75" customHeight="1">
      <c r="B313" s="112"/>
      <c r="C313" s="112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</row>
    <row r="314" ht="15.75" customHeight="1">
      <c r="B314" s="112"/>
      <c r="C314" s="112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</row>
    <row r="315" ht="15.75" customHeight="1">
      <c r="B315" s="112"/>
      <c r="C315" s="112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</row>
    <row r="316" ht="15.75" customHeight="1">
      <c r="B316" s="112"/>
      <c r="C316" s="112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</row>
    <row r="317" ht="15.75" customHeight="1">
      <c r="B317" s="112"/>
      <c r="C317" s="112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</row>
    <row r="318" ht="15.75" customHeight="1">
      <c r="B318" s="112"/>
      <c r="C318" s="112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</row>
    <row r="319" ht="15.75" customHeight="1">
      <c r="B319" s="112"/>
      <c r="C319" s="112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</row>
    <row r="320" ht="15.75" customHeight="1">
      <c r="B320" s="112"/>
      <c r="C320" s="112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</row>
    <row r="321" ht="15.75" customHeight="1">
      <c r="B321" s="112"/>
      <c r="C321" s="112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</row>
    <row r="322" ht="15.75" customHeight="1">
      <c r="B322" s="112"/>
      <c r="C322" s="112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</row>
    <row r="323" ht="15.75" customHeight="1">
      <c r="B323" s="112"/>
      <c r="C323" s="112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</row>
    <row r="324" ht="15.75" customHeight="1">
      <c r="B324" s="112"/>
      <c r="C324" s="112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</row>
    <row r="325" ht="15.75" customHeight="1">
      <c r="B325" s="112"/>
      <c r="C325" s="112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</row>
    <row r="326" ht="15.75" customHeight="1">
      <c r="B326" s="112"/>
      <c r="C326" s="112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</row>
    <row r="327" ht="15.75" customHeight="1">
      <c r="B327" s="112"/>
      <c r="C327" s="112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</row>
    <row r="328" ht="15.75" customHeight="1">
      <c r="B328" s="112"/>
      <c r="C328" s="112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</row>
    <row r="329" ht="15.75" customHeight="1">
      <c r="B329" s="112"/>
      <c r="C329" s="112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</row>
    <row r="330" ht="15.75" customHeight="1">
      <c r="B330" s="112"/>
      <c r="C330" s="112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</row>
    <row r="331" ht="15.75" customHeight="1">
      <c r="B331" s="112"/>
      <c r="C331" s="112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</row>
    <row r="332" ht="15.75" customHeight="1">
      <c r="B332" s="112"/>
      <c r="C332" s="112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</row>
    <row r="333" ht="15.75" customHeight="1">
      <c r="B333" s="112"/>
      <c r="C333" s="112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</row>
    <row r="334" ht="15.75" customHeight="1">
      <c r="B334" s="112"/>
      <c r="C334" s="112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</row>
    <row r="335" ht="15.75" customHeight="1">
      <c r="B335" s="112"/>
      <c r="C335" s="112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</row>
    <row r="336" ht="15.75" customHeight="1">
      <c r="B336" s="112"/>
      <c r="C336" s="112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</row>
    <row r="337" ht="15.75" customHeight="1">
      <c r="B337" s="112"/>
      <c r="C337" s="112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</row>
    <row r="338" ht="15.75" customHeight="1">
      <c r="B338" s="112"/>
      <c r="C338" s="112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</row>
    <row r="339" ht="15.75" customHeight="1">
      <c r="B339" s="112"/>
      <c r="C339" s="112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</row>
    <row r="340" ht="15.75" customHeight="1">
      <c r="B340" s="112"/>
      <c r="C340" s="112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</row>
    <row r="341" ht="15.75" customHeight="1">
      <c r="B341" s="112"/>
      <c r="C341" s="112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</row>
    <row r="342" ht="15.75" customHeight="1">
      <c r="B342" s="112"/>
      <c r="C342" s="112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</row>
    <row r="343" ht="15.75" customHeight="1">
      <c r="B343" s="112"/>
      <c r="C343" s="112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</row>
    <row r="344" ht="15.75" customHeight="1">
      <c r="B344" s="112"/>
      <c r="C344" s="112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</row>
    <row r="345" ht="15.75" customHeight="1">
      <c r="B345" s="112"/>
      <c r="C345" s="112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</row>
    <row r="346" ht="15.75" customHeight="1">
      <c r="B346" s="112"/>
      <c r="C346" s="112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</row>
    <row r="347" ht="15.75" customHeight="1">
      <c r="B347" s="112"/>
      <c r="C347" s="112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</row>
    <row r="348" ht="15.75" customHeight="1">
      <c r="B348" s="112"/>
      <c r="C348" s="112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</row>
    <row r="349" ht="15.75" customHeight="1">
      <c r="B349" s="112"/>
      <c r="C349" s="112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</row>
    <row r="350" ht="15.75" customHeight="1">
      <c r="B350" s="112"/>
      <c r="C350" s="112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</row>
    <row r="351" ht="15.75" customHeight="1">
      <c r="B351" s="112"/>
      <c r="C351" s="112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</row>
    <row r="352" ht="15.75" customHeight="1">
      <c r="B352" s="112"/>
      <c r="C352" s="112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</row>
    <row r="353" ht="15.75" customHeight="1">
      <c r="B353" s="112"/>
      <c r="C353" s="112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</row>
    <row r="354" ht="15.75" customHeight="1">
      <c r="B354" s="112"/>
      <c r="C354" s="112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</row>
    <row r="355" ht="15.75" customHeight="1">
      <c r="B355" s="112"/>
      <c r="C355" s="112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</row>
    <row r="356" ht="15.75" customHeight="1">
      <c r="B356" s="112"/>
      <c r="C356" s="112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</row>
    <row r="357" ht="15.75" customHeight="1">
      <c r="B357" s="112"/>
      <c r="C357" s="112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</row>
    <row r="358" ht="15.75" customHeight="1">
      <c r="B358" s="112"/>
      <c r="C358" s="112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</row>
    <row r="359" ht="15.75" customHeight="1">
      <c r="B359" s="112"/>
      <c r="C359" s="112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</row>
    <row r="360" ht="15.75" customHeight="1">
      <c r="B360" s="112"/>
      <c r="C360" s="112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</row>
    <row r="361" ht="15.75" customHeight="1">
      <c r="B361" s="112"/>
      <c r="C361" s="112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</row>
    <row r="362" ht="15.75" customHeight="1">
      <c r="B362" s="112"/>
      <c r="C362" s="112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</row>
    <row r="363" ht="15.75" customHeight="1">
      <c r="B363" s="112"/>
      <c r="C363" s="112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</row>
    <row r="364" ht="15.75" customHeight="1">
      <c r="B364" s="112"/>
      <c r="C364" s="112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</row>
    <row r="365" ht="15.75" customHeight="1">
      <c r="B365" s="112"/>
      <c r="C365" s="112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</row>
    <row r="366" ht="15.75" customHeight="1">
      <c r="B366" s="112"/>
      <c r="C366" s="112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</row>
    <row r="367" ht="15.75" customHeight="1">
      <c r="B367" s="112"/>
      <c r="C367" s="112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</row>
    <row r="368" ht="15.75" customHeight="1">
      <c r="B368" s="112"/>
      <c r="C368" s="112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</row>
    <row r="369" ht="15.75" customHeight="1">
      <c r="B369" s="112"/>
      <c r="C369" s="112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</row>
    <row r="370" ht="15.75" customHeight="1">
      <c r="B370" s="112"/>
      <c r="C370" s="112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</row>
    <row r="371" ht="15.75" customHeight="1">
      <c r="B371" s="112"/>
      <c r="C371" s="112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</row>
    <row r="372" ht="15.75" customHeight="1">
      <c r="B372" s="112"/>
      <c r="C372" s="112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</row>
    <row r="373" ht="15.75" customHeight="1">
      <c r="B373" s="112"/>
      <c r="C373" s="112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</row>
    <row r="374" ht="15.75" customHeight="1">
      <c r="B374" s="112"/>
      <c r="C374" s="112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</row>
    <row r="375" ht="15.75" customHeight="1">
      <c r="B375" s="112"/>
      <c r="C375" s="112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</row>
    <row r="376" ht="15.75" customHeight="1">
      <c r="B376" s="112"/>
      <c r="C376" s="112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</row>
    <row r="377" ht="15.75" customHeight="1">
      <c r="B377" s="112"/>
      <c r="C377" s="112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</row>
    <row r="378" ht="15.75" customHeight="1">
      <c r="B378" s="112"/>
      <c r="C378" s="112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</row>
    <row r="379" ht="15.75" customHeight="1">
      <c r="B379" s="112"/>
      <c r="C379" s="112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</row>
    <row r="380" ht="15.75" customHeight="1">
      <c r="B380" s="112"/>
      <c r="C380" s="112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</row>
    <row r="381" ht="15.75" customHeight="1">
      <c r="B381" s="112"/>
      <c r="C381" s="112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</row>
    <row r="382" ht="15.75" customHeight="1">
      <c r="B382" s="112"/>
      <c r="C382" s="112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</row>
    <row r="383" ht="15.75" customHeight="1">
      <c r="B383" s="112"/>
      <c r="C383" s="112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</row>
    <row r="384" ht="15.75" customHeight="1">
      <c r="B384" s="112"/>
      <c r="C384" s="112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</row>
    <row r="385" ht="15.75" customHeight="1">
      <c r="B385" s="112"/>
      <c r="C385" s="112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</row>
    <row r="386" ht="15.75" customHeight="1">
      <c r="B386" s="112"/>
      <c r="C386" s="112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</row>
    <row r="387" ht="15.75" customHeight="1">
      <c r="B387" s="112"/>
      <c r="C387" s="112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</row>
    <row r="388" ht="15.75" customHeight="1">
      <c r="B388" s="112"/>
      <c r="C388" s="112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</row>
    <row r="389" ht="15.75" customHeight="1">
      <c r="B389" s="112"/>
      <c r="C389" s="112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</row>
    <row r="390" ht="15.75" customHeight="1">
      <c r="B390" s="112"/>
      <c r="C390" s="112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</row>
    <row r="391" ht="15.75" customHeight="1">
      <c r="B391" s="112"/>
      <c r="C391" s="112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</row>
    <row r="392" ht="15.75" customHeight="1">
      <c r="B392" s="112"/>
      <c r="C392" s="112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</row>
    <row r="393" ht="15.75" customHeight="1">
      <c r="B393" s="112"/>
      <c r="C393" s="112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</row>
    <row r="394" ht="15.75" customHeight="1">
      <c r="B394" s="112"/>
      <c r="C394" s="112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</row>
    <row r="395" ht="15.75" customHeight="1">
      <c r="B395" s="112"/>
      <c r="C395" s="112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</row>
    <row r="396" ht="15.75" customHeight="1">
      <c r="B396" s="112"/>
      <c r="C396" s="112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</row>
    <row r="397" ht="15.75" customHeight="1">
      <c r="B397" s="112"/>
      <c r="C397" s="112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</row>
    <row r="398" ht="15.75" customHeight="1">
      <c r="B398" s="112"/>
      <c r="C398" s="112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</row>
    <row r="399" ht="15.75" customHeight="1">
      <c r="B399" s="112"/>
      <c r="C399" s="112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</row>
    <row r="400" ht="15.75" customHeight="1">
      <c r="B400" s="112"/>
      <c r="C400" s="112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</row>
    <row r="401" ht="15.75" customHeight="1">
      <c r="B401" s="112"/>
      <c r="C401" s="112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</row>
    <row r="402" ht="15.75" customHeight="1">
      <c r="B402" s="112"/>
      <c r="C402" s="112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</row>
    <row r="403" ht="15.75" customHeight="1">
      <c r="B403" s="112"/>
      <c r="C403" s="112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</row>
    <row r="404" ht="15.75" customHeight="1">
      <c r="B404" s="112"/>
      <c r="C404" s="112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</row>
    <row r="405" ht="15.75" customHeight="1">
      <c r="B405" s="112"/>
      <c r="C405" s="112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</row>
    <row r="406" ht="15.75" customHeight="1">
      <c r="B406" s="112"/>
      <c r="C406" s="112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</row>
    <row r="407" ht="15.75" customHeight="1">
      <c r="B407" s="112"/>
      <c r="C407" s="112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</row>
    <row r="408" ht="15.75" customHeight="1">
      <c r="B408" s="112"/>
      <c r="C408" s="112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</row>
    <row r="409" ht="15.75" customHeight="1">
      <c r="B409" s="112"/>
      <c r="C409" s="112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</row>
    <row r="410" ht="15.75" customHeight="1">
      <c r="B410" s="112"/>
      <c r="C410" s="112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</row>
    <row r="411" ht="15.75" customHeight="1">
      <c r="B411" s="112"/>
      <c r="C411" s="112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</row>
    <row r="412" ht="15.75" customHeight="1">
      <c r="B412" s="112"/>
      <c r="C412" s="112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</row>
    <row r="413" ht="15.75" customHeight="1">
      <c r="B413" s="112"/>
      <c r="C413" s="112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</row>
    <row r="414" ht="15.75" customHeight="1">
      <c r="B414" s="112"/>
      <c r="C414" s="112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</row>
    <row r="415" ht="15.75" customHeight="1">
      <c r="B415" s="112"/>
      <c r="C415" s="112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</row>
    <row r="416" ht="15.75" customHeight="1">
      <c r="B416" s="112"/>
      <c r="C416" s="112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</row>
    <row r="417" ht="15.75" customHeight="1">
      <c r="B417" s="112"/>
      <c r="C417" s="112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</row>
    <row r="418" ht="15.75" customHeight="1">
      <c r="B418" s="112"/>
      <c r="C418" s="112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</row>
    <row r="419" ht="15.75" customHeight="1">
      <c r="B419" s="112"/>
      <c r="C419" s="112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</row>
    <row r="420" ht="15.75" customHeight="1">
      <c r="B420" s="112"/>
      <c r="C420" s="112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</row>
    <row r="421" ht="15.75" customHeight="1">
      <c r="B421" s="112"/>
      <c r="C421" s="112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</row>
    <row r="422" ht="15.75" customHeight="1">
      <c r="B422" s="112"/>
      <c r="C422" s="112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</row>
    <row r="423" ht="15.75" customHeight="1">
      <c r="B423" s="112"/>
      <c r="C423" s="112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</row>
    <row r="424" ht="15.75" customHeight="1">
      <c r="B424" s="112"/>
      <c r="C424" s="112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</row>
    <row r="425" ht="15.75" customHeight="1">
      <c r="B425" s="112"/>
      <c r="C425" s="112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</row>
    <row r="426" ht="15.75" customHeight="1">
      <c r="B426" s="112"/>
      <c r="C426" s="112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</row>
    <row r="427" ht="15.75" customHeight="1">
      <c r="B427" s="112"/>
      <c r="C427" s="112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</row>
    <row r="428" ht="15.75" customHeight="1">
      <c r="B428" s="112"/>
      <c r="C428" s="112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</row>
    <row r="429" ht="15.75" customHeight="1">
      <c r="B429" s="112"/>
      <c r="C429" s="112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</row>
    <row r="430" ht="15.75" customHeight="1">
      <c r="B430" s="112"/>
      <c r="C430" s="112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</row>
    <row r="431" ht="15.75" customHeight="1">
      <c r="B431" s="112"/>
      <c r="C431" s="112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</row>
    <row r="432" ht="15.75" customHeight="1">
      <c r="B432" s="112"/>
      <c r="C432" s="112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</row>
    <row r="433" ht="15.75" customHeight="1">
      <c r="B433" s="112"/>
      <c r="C433" s="112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</row>
    <row r="434" ht="15.75" customHeight="1">
      <c r="B434" s="112"/>
      <c r="C434" s="112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</row>
    <row r="435" ht="15.75" customHeight="1">
      <c r="B435" s="112"/>
      <c r="C435" s="112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</row>
    <row r="436" ht="15.75" customHeight="1">
      <c r="B436" s="112"/>
      <c r="C436" s="112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</row>
    <row r="437" ht="15.75" customHeight="1">
      <c r="B437" s="112"/>
      <c r="C437" s="112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</row>
    <row r="438" ht="15.75" customHeight="1">
      <c r="B438" s="112"/>
      <c r="C438" s="112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</row>
    <row r="439" ht="15.75" customHeight="1">
      <c r="B439" s="112"/>
      <c r="C439" s="112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</row>
    <row r="440" ht="15.75" customHeight="1">
      <c r="B440" s="112"/>
      <c r="C440" s="112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</row>
    <row r="441" ht="15.75" customHeight="1">
      <c r="B441" s="112"/>
      <c r="C441" s="112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</row>
    <row r="442" ht="15.75" customHeight="1">
      <c r="B442" s="112"/>
      <c r="C442" s="112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</row>
    <row r="443" ht="15.75" customHeight="1">
      <c r="B443" s="112"/>
      <c r="C443" s="112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</row>
    <row r="444" ht="15.75" customHeight="1">
      <c r="B444" s="112"/>
      <c r="C444" s="112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</row>
    <row r="445" ht="15.75" customHeight="1">
      <c r="B445" s="112"/>
      <c r="C445" s="112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</row>
    <row r="446" ht="15.75" customHeight="1">
      <c r="B446" s="112"/>
      <c r="C446" s="112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</row>
    <row r="447" ht="15.75" customHeight="1">
      <c r="B447" s="112"/>
      <c r="C447" s="112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</row>
    <row r="448" ht="15.75" customHeight="1">
      <c r="B448" s="112"/>
      <c r="C448" s="112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</row>
    <row r="449" ht="15.75" customHeight="1">
      <c r="B449" s="112"/>
      <c r="C449" s="112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</row>
    <row r="450" ht="15.75" customHeight="1">
      <c r="B450" s="112"/>
      <c r="C450" s="112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</row>
    <row r="451" ht="15.75" customHeight="1">
      <c r="B451" s="112"/>
      <c r="C451" s="112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</row>
    <row r="452" ht="15.75" customHeight="1">
      <c r="B452" s="112"/>
      <c r="C452" s="112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</row>
    <row r="453" ht="15.75" customHeight="1">
      <c r="B453" s="112"/>
      <c r="C453" s="112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</row>
    <row r="454" ht="15.75" customHeight="1">
      <c r="B454" s="112"/>
      <c r="C454" s="112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</row>
    <row r="455" ht="15.75" customHeight="1">
      <c r="B455" s="112"/>
      <c r="C455" s="112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</row>
    <row r="456" ht="15.75" customHeight="1">
      <c r="B456" s="112"/>
      <c r="C456" s="112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</row>
    <row r="457" ht="15.75" customHeight="1">
      <c r="B457" s="112"/>
      <c r="C457" s="112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</row>
    <row r="458" ht="15.75" customHeight="1">
      <c r="B458" s="112"/>
      <c r="C458" s="112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</row>
    <row r="459" ht="15.75" customHeight="1">
      <c r="B459" s="112"/>
      <c r="C459" s="112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</row>
    <row r="460" ht="15.75" customHeight="1">
      <c r="B460" s="112"/>
      <c r="C460" s="112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</row>
    <row r="461" ht="15.75" customHeight="1">
      <c r="B461" s="112"/>
      <c r="C461" s="112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</row>
    <row r="462" ht="15.75" customHeight="1">
      <c r="B462" s="112"/>
      <c r="C462" s="112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</row>
    <row r="463" ht="15.75" customHeight="1">
      <c r="B463" s="112"/>
      <c r="C463" s="112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</row>
    <row r="464" ht="15.75" customHeight="1">
      <c r="B464" s="112"/>
      <c r="C464" s="112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</row>
    <row r="465" ht="15.75" customHeight="1">
      <c r="B465" s="112"/>
      <c r="C465" s="112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</row>
    <row r="466" ht="15.75" customHeight="1">
      <c r="B466" s="112"/>
      <c r="C466" s="112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</row>
    <row r="467" ht="15.75" customHeight="1">
      <c r="B467" s="112"/>
      <c r="C467" s="112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</row>
    <row r="468" ht="15.75" customHeight="1">
      <c r="B468" s="112"/>
      <c r="C468" s="112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</row>
    <row r="469" ht="15.75" customHeight="1">
      <c r="B469" s="112"/>
      <c r="C469" s="112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</row>
    <row r="470" ht="15.75" customHeight="1">
      <c r="B470" s="112"/>
      <c r="C470" s="112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</row>
    <row r="471" ht="15.75" customHeight="1">
      <c r="B471" s="112"/>
      <c r="C471" s="112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</row>
    <row r="472" ht="15.75" customHeight="1">
      <c r="B472" s="112"/>
      <c r="C472" s="112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</row>
    <row r="473" ht="15.75" customHeight="1">
      <c r="B473" s="112"/>
      <c r="C473" s="112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</row>
    <row r="474" ht="15.75" customHeight="1">
      <c r="B474" s="112"/>
      <c r="C474" s="112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</row>
    <row r="475" ht="15.75" customHeight="1">
      <c r="B475" s="112"/>
      <c r="C475" s="112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</row>
    <row r="476" ht="15.75" customHeight="1">
      <c r="B476" s="112"/>
      <c r="C476" s="112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</row>
    <row r="477" ht="15.75" customHeight="1">
      <c r="B477" s="112"/>
      <c r="C477" s="112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</row>
    <row r="478" ht="15.75" customHeight="1">
      <c r="B478" s="112"/>
      <c r="C478" s="112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</row>
    <row r="479" ht="15.75" customHeight="1">
      <c r="B479" s="112"/>
      <c r="C479" s="112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</row>
    <row r="480" ht="15.75" customHeight="1">
      <c r="B480" s="112"/>
      <c r="C480" s="112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</row>
    <row r="481" ht="15.75" customHeight="1">
      <c r="B481" s="112"/>
      <c r="C481" s="112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</row>
    <row r="482" ht="15.75" customHeight="1">
      <c r="B482" s="112"/>
      <c r="C482" s="112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</row>
    <row r="483" ht="15.75" customHeight="1">
      <c r="B483" s="112"/>
      <c r="C483" s="112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</row>
    <row r="484" ht="15.75" customHeight="1">
      <c r="B484" s="112"/>
      <c r="C484" s="112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</row>
    <row r="485" ht="15.75" customHeight="1">
      <c r="B485" s="112"/>
      <c r="C485" s="112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</row>
    <row r="486" ht="15.75" customHeight="1">
      <c r="B486" s="112"/>
      <c r="C486" s="112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</row>
    <row r="487" ht="15.75" customHeight="1">
      <c r="B487" s="112"/>
      <c r="C487" s="112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</row>
    <row r="488" ht="15.75" customHeight="1">
      <c r="B488" s="112"/>
      <c r="C488" s="112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</row>
    <row r="489" ht="15.75" customHeight="1">
      <c r="B489" s="112"/>
      <c r="C489" s="112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</row>
    <row r="490" ht="15.75" customHeight="1">
      <c r="B490" s="112"/>
      <c r="C490" s="112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</row>
    <row r="491" ht="15.75" customHeight="1">
      <c r="B491" s="112"/>
      <c r="C491" s="112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</row>
    <row r="492" ht="15.75" customHeight="1">
      <c r="B492" s="112"/>
      <c r="C492" s="112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</row>
    <row r="493" ht="15.75" customHeight="1">
      <c r="B493" s="112"/>
      <c r="C493" s="112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</row>
    <row r="494" ht="15.75" customHeight="1">
      <c r="B494" s="112"/>
      <c r="C494" s="112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</row>
    <row r="495" ht="15.75" customHeight="1">
      <c r="B495" s="112"/>
      <c r="C495" s="112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</row>
    <row r="496" ht="15.75" customHeight="1">
      <c r="B496" s="112"/>
      <c r="C496" s="112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</row>
    <row r="497" ht="15.75" customHeight="1">
      <c r="B497" s="112"/>
      <c r="C497" s="112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</row>
    <row r="498" ht="15.75" customHeight="1">
      <c r="B498" s="112"/>
      <c r="C498" s="112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</row>
    <row r="499" ht="15.75" customHeight="1">
      <c r="B499" s="112"/>
      <c r="C499" s="112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</row>
    <row r="500" ht="15.75" customHeight="1">
      <c r="B500" s="112"/>
      <c r="C500" s="112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</row>
    <row r="501" ht="15.75" customHeight="1">
      <c r="B501" s="112"/>
      <c r="C501" s="112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</row>
    <row r="502" ht="15.75" customHeight="1">
      <c r="B502" s="112"/>
      <c r="C502" s="112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</row>
    <row r="503" ht="15.75" customHeight="1">
      <c r="B503" s="112"/>
      <c r="C503" s="112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</row>
    <row r="504" ht="15.75" customHeight="1">
      <c r="B504" s="112"/>
      <c r="C504" s="112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</row>
    <row r="505" ht="15.75" customHeight="1">
      <c r="B505" s="112"/>
      <c r="C505" s="112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</row>
    <row r="506" ht="15.75" customHeight="1">
      <c r="B506" s="112"/>
      <c r="C506" s="112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</row>
    <row r="507" ht="15.75" customHeight="1">
      <c r="B507" s="112"/>
      <c r="C507" s="112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</row>
    <row r="508" ht="15.75" customHeight="1">
      <c r="B508" s="112"/>
      <c r="C508" s="112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</row>
    <row r="509" ht="15.75" customHeight="1">
      <c r="B509" s="112"/>
      <c r="C509" s="112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</row>
    <row r="510" ht="15.75" customHeight="1">
      <c r="B510" s="112"/>
      <c r="C510" s="112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</row>
    <row r="511" ht="15.75" customHeight="1">
      <c r="B511" s="112"/>
      <c r="C511" s="112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</row>
    <row r="512" ht="15.75" customHeight="1">
      <c r="B512" s="112"/>
      <c r="C512" s="112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</row>
    <row r="513" ht="15.75" customHeight="1">
      <c r="B513" s="112"/>
      <c r="C513" s="112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</row>
    <row r="514" ht="15.75" customHeight="1">
      <c r="B514" s="112"/>
      <c r="C514" s="112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</row>
    <row r="515" ht="15.75" customHeight="1">
      <c r="B515" s="112"/>
      <c r="C515" s="112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</row>
    <row r="516" ht="15.75" customHeight="1">
      <c r="B516" s="112"/>
      <c r="C516" s="112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</row>
    <row r="517" ht="15.75" customHeight="1">
      <c r="B517" s="112"/>
      <c r="C517" s="112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</row>
    <row r="518" ht="15.75" customHeight="1">
      <c r="B518" s="112"/>
      <c r="C518" s="112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</row>
    <row r="519" ht="15.75" customHeight="1">
      <c r="B519" s="112"/>
      <c r="C519" s="112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</row>
    <row r="520" ht="15.75" customHeight="1">
      <c r="B520" s="112"/>
      <c r="C520" s="112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</row>
    <row r="521" ht="15.75" customHeight="1">
      <c r="B521" s="112"/>
      <c r="C521" s="112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</row>
    <row r="522" ht="15.75" customHeight="1">
      <c r="B522" s="112"/>
      <c r="C522" s="112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</row>
    <row r="523" ht="15.75" customHeight="1">
      <c r="B523" s="112"/>
      <c r="C523" s="112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</row>
    <row r="524" ht="15.75" customHeight="1">
      <c r="B524" s="112"/>
      <c r="C524" s="112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</row>
    <row r="525" ht="15.75" customHeight="1">
      <c r="B525" s="112"/>
      <c r="C525" s="112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</row>
    <row r="526" ht="15.75" customHeight="1">
      <c r="B526" s="112"/>
      <c r="C526" s="112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</row>
    <row r="527" ht="15.75" customHeight="1">
      <c r="B527" s="112"/>
      <c r="C527" s="112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</row>
    <row r="528" ht="15.75" customHeight="1">
      <c r="B528" s="112"/>
      <c r="C528" s="112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</row>
    <row r="529" ht="15.75" customHeight="1">
      <c r="B529" s="112"/>
      <c r="C529" s="112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</row>
    <row r="530" ht="15.75" customHeight="1">
      <c r="B530" s="112"/>
      <c r="C530" s="112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</row>
    <row r="531" ht="15.75" customHeight="1">
      <c r="B531" s="112"/>
      <c r="C531" s="112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</row>
    <row r="532" ht="15.75" customHeight="1">
      <c r="B532" s="112"/>
      <c r="C532" s="112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</row>
    <row r="533" ht="15.75" customHeight="1">
      <c r="B533" s="112"/>
      <c r="C533" s="112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</row>
    <row r="534" ht="15.75" customHeight="1">
      <c r="B534" s="112"/>
      <c r="C534" s="112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</row>
    <row r="535" ht="15.75" customHeight="1">
      <c r="B535" s="112"/>
      <c r="C535" s="112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</row>
    <row r="536" ht="15.75" customHeight="1">
      <c r="B536" s="112"/>
      <c r="C536" s="112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</row>
    <row r="537" ht="15.75" customHeight="1">
      <c r="B537" s="112"/>
      <c r="C537" s="112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</row>
    <row r="538" ht="15.75" customHeight="1">
      <c r="B538" s="112"/>
      <c r="C538" s="112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</row>
    <row r="539" ht="15.75" customHeight="1">
      <c r="B539" s="112"/>
      <c r="C539" s="112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</row>
    <row r="540" ht="15.75" customHeight="1">
      <c r="B540" s="112"/>
      <c r="C540" s="112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</row>
    <row r="541" ht="15.75" customHeight="1">
      <c r="B541" s="112"/>
      <c r="C541" s="112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</row>
    <row r="542" ht="15.75" customHeight="1">
      <c r="B542" s="112"/>
      <c r="C542" s="112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</row>
    <row r="543" ht="15.75" customHeight="1">
      <c r="B543" s="112"/>
      <c r="C543" s="112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</row>
    <row r="544" ht="15.75" customHeight="1">
      <c r="B544" s="112"/>
      <c r="C544" s="112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</row>
    <row r="545" ht="15.75" customHeight="1">
      <c r="B545" s="112"/>
      <c r="C545" s="112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</row>
    <row r="546" ht="15.75" customHeight="1">
      <c r="B546" s="112"/>
      <c r="C546" s="112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</row>
    <row r="547" ht="15.75" customHeight="1">
      <c r="B547" s="112"/>
      <c r="C547" s="112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</row>
    <row r="548" ht="15.75" customHeight="1">
      <c r="B548" s="112"/>
      <c r="C548" s="112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</row>
    <row r="549" ht="15.75" customHeight="1">
      <c r="B549" s="112"/>
      <c r="C549" s="112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</row>
    <row r="550" ht="15.75" customHeight="1">
      <c r="B550" s="112"/>
      <c r="C550" s="112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</row>
    <row r="551" ht="15.75" customHeight="1">
      <c r="B551" s="112"/>
      <c r="C551" s="112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</row>
    <row r="552" ht="15.75" customHeight="1">
      <c r="B552" s="112"/>
      <c r="C552" s="112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</row>
    <row r="553" ht="15.75" customHeight="1">
      <c r="B553" s="112"/>
      <c r="C553" s="112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</row>
    <row r="554" ht="15.75" customHeight="1">
      <c r="B554" s="112"/>
      <c r="C554" s="112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</row>
    <row r="555" ht="15.75" customHeight="1">
      <c r="B555" s="112"/>
      <c r="C555" s="112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</row>
    <row r="556" ht="15.75" customHeight="1">
      <c r="B556" s="112"/>
      <c r="C556" s="112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</row>
    <row r="557" ht="15.75" customHeight="1">
      <c r="B557" s="112"/>
      <c r="C557" s="112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</row>
    <row r="558" ht="15.75" customHeight="1">
      <c r="B558" s="112"/>
      <c r="C558" s="112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</row>
    <row r="559" ht="15.75" customHeight="1">
      <c r="B559" s="112"/>
      <c r="C559" s="112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</row>
    <row r="560" ht="15.75" customHeight="1">
      <c r="B560" s="112"/>
      <c r="C560" s="112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</row>
    <row r="561" ht="15.75" customHeight="1">
      <c r="B561" s="112"/>
      <c r="C561" s="112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</row>
    <row r="562" ht="15.75" customHeight="1">
      <c r="B562" s="112"/>
      <c r="C562" s="112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</row>
    <row r="563" ht="15.75" customHeight="1">
      <c r="B563" s="112"/>
      <c r="C563" s="112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</row>
    <row r="564" ht="15.75" customHeight="1">
      <c r="B564" s="112"/>
      <c r="C564" s="112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</row>
    <row r="565" ht="15.75" customHeight="1">
      <c r="B565" s="112"/>
      <c r="C565" s="112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</row>
    <row r="566" ht="15.75" customHeight="1">
      <c r="B566" s="112"/>
      <c r="C566" s="112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</row>
    <row r="567" ht="15.75" customHeight="1">
      <c r="B567" s="112"/>
      <c r="C567" s="112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</row>
    <row r="568" ht="15.75" customHeight="1">
      <c r="B568" s="112"/>
      <c r="C568" s="112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</row>
    <row r="569" ht="15.75" customHeight="1">
      <c r="B569" s="112"/>
      <c r="C569" s="112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</row>
    <row r="570" ht="15.75" customHeight="1">
      <c r="B570" s="112"/>
      <c r="C570" s="112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</row>
    <row r="571" ht="15.75" customHeight="1">
      <c r="B571" s="112"/>
      <c r="C571" s="112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</row>
    <row r="572" ht="15.75" customHeight="1">
      <c r="B572" s="112"/>
      <c r="C572" s="112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</row>
    <row r="573" ht="15.75" customHeight="1">
      <c r="B573" s="112"/>
      <c r="C573" s="112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</row>
    <row r="574" ht="15.75" customHeight="1">
      <c r="B574" s="112"/>
      <c r="C574" s="112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</row>
    <row r="575" ht="15.75" customHeight="1">
      <c r="B575" s="112"/>
      <c r="C575" s="112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</row>
    <row r="576" ht="15.75" customHeight="1">
      <c r="B576" s="112"/>
      <c r="C576" s="112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</row>
    <row r="577" ht="15.75" customHeight="1">
      <c r="B577" s="112"/>
      <c r="C577" s="112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</row>
    <row r="578" ht="15.75" customHeight="1">
      <c r="B578" s="112"/>
      <c r="C578" s="112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</row>
    <row r="579" ht="15.75" customHeight="1">
      <c r="B579" s="112"/>
      <c r="C579" s="112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</row>
    <row r="580" ht="15.75" customHeight="1">
      <c r="B580" s="112"/>
      <c r="C580" s="112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</row>
    <row r="581" ht="15.75" customHeight="1">
      <c r="B581" s="112"/>
      <c r="C581" s="112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</row>
    <row r="582" ht="15.75" customHeight="1">
      <c r="B582" s="112"/>
      <c r="C582" s="112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</row>
    <row r="583" ht="15.75" customHeight="1">
      <c r="B583" s="112"/>
      <c r="C583" s="112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</row>
    <row r="584" ht="15.75" customHeight="1">
      <c r="B584" s="112"/>
      <c r="C584" s="112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</row>
    <row r="585" ht="15.75" customHeight="1">
      <c r="B585" s="112"/>
      <c r="C585" s="112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</row>
    <row r="586" ht="15.75" customHeight="1">
      <c r="B586" s="112"/>
      <c r="C586" s="112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</row>
    <row r="587" ht="15.75" customHeight="1">
      <c r="B587" s="112"/>
      <c r="C587" s="112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</row>
    <row r="588" ht="15.75" customHeight="1">
      <c r="B588" s="112"/>
      <c r="C588" s="112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</row>
    <row r="589" ht="15.75" customHeight="1">
      <c r="B589" s="112"/>
      <c r="C589" s="112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</row>
    <row r="590" ht="15.75" customHeight="1">
      <c r="B590" s="112"/>
      <c r="C590" s="112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</row>
    <row r="591" ht="15.75" customHeight="1">
      <c r="B591" s="112"/>
      <c r="C591" s="112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</row>
    <row r="592" ht="15.75" customHeight="1">
      <c r="B592" s="112"/>
      <c r="C592" s="112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</row>
    <row r="593" ht="15.75" customHeight="1">
      <c r="B593" s="112"/>
      <c r="C593" s="112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</row>
    <row r="594" ht="15.75" customHeight="1">
      <c r="B594" s="112"/>
      <c r="C594" s="112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</row>
    <row r="595" ht="15.75" customHeight="1">
      <c r="B595" s="112"/>
      <c r="C595" s="112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</row>
    <row r="596" ht="15.75" customHeight="1">
      <c r="B596" s="112"/>
      <c r="C596" s="112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</row>
    <row r="597" ht="15.75" customHeight="1">
      <c r="B597" s="112"/>
      <c r="C597" s="112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</row>
    <row r="598" ht="15.75" customHeight="1">
      <c r="B598" s="112"/>
      <c r="C598" s="112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</row>
    <row r="599" ht="15.75" customHeight="1">
      <c r="B599" s="112"/>
      <c r="C599" s="112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</row>
    <row r="600" ht="15.75" customHeight="1">
      <c r="B600" s="112"/>
      <c r="C600" s="112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</row>
    <row r="601" ht="15.75" customHeight="1">
      <c r="B601" s="112"/>
      <c r="C601" s="112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</row>
    <row r="602" ht="15.75" customHeight="1">
      <c r="B602" s="112"/>
      <c r="C602" s="112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</row>
    <row r="603" ht="15.75" customHeight="1">
      <c r="B603" s="112"/>
      <c r="C603" s="112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</row>
    <row r="604" ht="15.75" customHeight="1">
      <c r="B604" s="112"/>
      <c r="C604" s="112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</row>
    <row r="605" ht="15.75" customHeight="1">
      <c r="B605" s="112"/>
      <c r="C605" s="112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</row>
    <row r="606" ht="15.75" customHeight="1">
      <c r="B606" s="112"/>
      <c r="C606" s="112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</row>
    <row r="607" ht="15.75" customHeight="1">
      <c r="B607" s="112"/>
      <c r="C607" s="112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</row>
    <row r="608" ht="15.75" customHeight="1">
      <c r="B608" s="112"/>
      <c r="C608" s="112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</row>
    <row r="609" ht="15.75" customHeight="1">
      <c r="B609" s="112"/>
      <c r="C609" s="112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</row>
    <row r="610" ht="15.75" customHeight="1">
      <c r="B610" s="112"/>
      <c r="C610" s="112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</row>
    <row r="611" ht="15.75" customHeight="1">
      <c r="B611" s="112"/>
      <c r="C611" s="112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</row>
    <row r="612" ht="15.75" customHeight="1">
      <c r="B612" s="112"/>
      <c r="C612" s="112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</row>
    <row r="613" ht="15.75" customHeight="1">
      <c r="B613" s="112"/>
      <c r="C613" s="112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</row>
    <row r="614" ht="15.75" customHeight="1">
      <c r="B614" s="112"/>
      <c r="C614" s="112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</row>
    <row r="615" ht="15.75" customHeight="1">
      <c r="B615" s="112"/>
      <c r="C615" s="112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</row>
    <row r="616" ht="15.75" customHeight="1">
      <c r="B616" s="112"/>
      <c r="C616" s="112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</row>
    <row r="617" ht="15.75" customHeight="1">
      <c r="B617" s="112"/>
      <c r="C617" s="112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</row>
    <row r="618" ht="15.75" customHeight="1">
      <c r="B618" s="112"/>
      <c r="C618" s="112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</row>
    <row r="619" ht="15.75" customHeight="1">
      <c r="B619" s="112"/>
      <c r="C619" s="112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</row>
    <row r="620" ht="15.75" customHeight="1">
      <c r="B620" s="112"/>
      <c r="C620" s="112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</row>
    <row r="621" ht="15.75" customHeight="1">
      <c r="B621" s="112"/>
      <c r="C621" s="112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</row>
    <row r="622" ht="15.75" customHeight="1">
      <c r="B622" s="112"/>
      <c r="C622" s="112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</row>
    <row r="623" ht="15.75" customHeight="1">
      <c r="B623" s="112"/>
      <c r="C623" s="112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</row>
    <row r="624" ht="15.75" customHeight="1">
      <c r="B624" s="112"/>
      <c r="C624" s="112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</row>
    <row r="625" ht="15.75" customHeight="1">
      <c r="B625" s="112"/>
      <c r="C625" s="112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</row>
    <row r="626" ht="15.75" customHeight="1">
      <c r="B626" s="112"/>
      <c r="C626" s="112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</row>
    <row r="627" ht="15.75" customHeight="1">
      <c r="B627" s="112"/>
      <c r="C627" s="112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</row>
    <row r="628" ht="15.75" customHeight="1">
      <c r="B628" s="112"/>
      <c r="C628" s="112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</row>
    <row r="629" ht="15.75" customHeight="1">
      <c r="B629" s="112"/>
      <c r="C629" s="112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</row>
    <row r="630" ht="15.75" customHeight="1">
      <c r="B630" s="112"/>
      <c r="C630" s="112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</row>
    <row r="631" ht="15.75" customHeight="1">
      <c r="B631" s="112"/>
      <c r="C631" s="112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</row>
    <row r="632" ht="15.75" customHeight="1">
      <c r="B632" s="112"/>
      <c r="C632" s="112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</row>
    <row r="633" ht="15.75" customHeight="1">
      <c r="B633" s="112"/>
      <c r="C633" s="112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</row>
    <row r="634" ht="15.75" customHeight="1">
      <c r="B634" s="112"/>
      <c r="C634" s="112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</row>
    <row r="635" ht="15.75" customHeight="1">
      <c r="B635" s="112"/>
      <c r="C635" s="112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</row>
    <row r="636" ht="15.75" customHeight="1">
      <c r="B636" s="112"/>
      <c r="C636" s="112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</row>
    <row r="637" ht="15.75" customHeight="1">
      <c r="B637" s="112"/>
      <c r="C637" s="112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</row>
    <row r="638" ht="15.75" customHeight="1">
      <c r="B638" s="112"/>
      <c r="C638" s="112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</row>
    <row r="639" ht="15.75" customHeight="1">
      <c r="B639" s="112"/>
      <c r="C639" s="112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</row>
    <row r="640" ht="15.75" customHeight="1">
      <c r="B640" s="112"/>
      <c r="C640" s="112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</row>
    <row r="641" ht="15.75" customHeight="1">
      <c r="B641" s="112"/>
      <c r="C641" s="112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</row>
    <row r="642" ht="15.75" customHeight="1">
      <c r="B642" s="112"/>
      <c r="C642" s="112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</row>
    <row r="643" ht="15.75" customHeight="1">
      <c r="B643" s="112"/>
      <c r="C643" s="112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</row>
    <row r="644" ht="15.75" customHeight="1">
      <c r="B644" s="112"/>
      <c r="C644" s="112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</row>
    <row r="645" ht="15.75" customHeight="1">
      <c r="B645" s="112"/>
      <c r="C645" s="112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</row>
    <row r="646" ht="15.75" customHeight="1">
      <c r="B646" s="112"/>
      <c r="C646" s="112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</row>
    <row r="647" ht="15.75" customHeight="1">
      <c r="B647" s="112"/>
      <c r="C647" s="112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</row>
    <row r="648" ht="15.75" customHeight="1">
      <c r="B648" s="112"/>
      <c r="C648" s="112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</row>
    <row r="649" ht="15.75" customHeight="1">
      <c r="B649" s="112"/>
      <c r="C649" s="112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</row>
    <row r="650" ht="15.75" customHeight="1">
      <c r="B650" s="112"/>
      <c r="C650" s="112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</row>
    <row r="651" ht="15.75" customHeight="1">
      <c r="B651" s="112"/>
      <c r="C651" s="112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</row>
    <row r="652" ht="15.75" customHeight="1">
      <c r="B652" s="112"/>
      <c r="C652" s="112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</row>
    <row r="653" ht="15.75" customHeight="1">
      <c r="B653" s="112"/>
      <c r="C653" s="112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</row>
    <row r="654" ht="15.75" customHeight="1">
      <c r="B654" s="112"/>
      <c r="C654" s="112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</row>
    <row r="655" ht="15.75" customHeight="1">
      <c r="B655" s="112"/>
      <c r="C655" s="112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</row>
    <row r="656" ht="15.75" customHeight="1">
      <c r="B656" s="112"/>
      <c r="C656" s="112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</row>
    <row r="657" ht="15.75" customHeight="1">
      <c r="B657" s="112"/>
      <c r="C657" s="112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</row>
    <row r="658" ht="15.75" customHeight="1">
      <c r="B658" s="112"/>
      <c r="C658" s="112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</row>
    <row r="659" ht="15.75" customHeight="1">
      <c r="B659" s="112"/>
      <c r="C659" s="112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</row>
    <row r="660" ht="15.75" customHeight="1">
      <c r="B660" s="112"/>
      <c r="C660" s="112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</row>
    <row r="661" ht="15.75" customHeight="1">
      <c r="B661" s="112"/>
      <c r="C661" s="112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</row>
    <row r="662" ht="15.75" customHeight="1">
      <c r="B662" s="112"/>
      <c r="C662" s="112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</row>
    <row r="663" ht="15.75" customHeight="1">
      <c r="B663" s="112"/>
      <c r="C663" s="112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</row>
    <row r="664" ht="15.75" customHeight="1">
      <c r="B664" s="112"/>
      <c r="C664" s="112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</row>
    <row r="665" ht="15.75" customHeight="1">
      <c r="B665" s="112"/>
      <c r="C665" s="112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</row>
    <row r="666" ht="15.75" customHeight="1">
      <c r="B666" s="112"/>
      <c r="C666" s="112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</row>
    <row r="667" ht="15.75" customHeight="1">
      <c r="B667" s="112"/>
      <c r="C667" s="112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</row>
    <row r="668" ht="15.75" customHeight="1">
      <c r="B668" s="112"/>
      <c r="C668" s="112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</row>
    <row r="669" ht="15.75" customHeight="1">
      <c r="B669" s="112"/>
      <c r="C669" s="112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</row>
    <row r="670" ht="15.75" customHeight="1">
      <c r="B670" s="112"/>
      <c r="C670" s="112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</row>
    <row r="671" ht="15.75" customHeight="1">
      <c r="B671" s="112"/>
      <c r="C671" s="112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</row>
    <row r="672" ht="15.75" customHeight="1">
      <c r="B672" s="112"/>
      <c r="C672" s="112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</row>
    <row r="673" ht="15.75" customHeight="1">
      <c r="B673" s="112"/>
      <c r="C673" s="112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</row>
    <row r="674" ht="15.75" customHeight="1">
      <c r="B674" s="112"/>
      <c r="C674" s="112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</row>
    <row r="675" ht="15.75" customHeight="1">
      <c r="B675" s="112"/>
      <c r="C675" s="112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</row>
    <row r="676" ht="15.75" customHeight="1">
      <c r="B676" s="112"/>
      <c r="C676" s="112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</row>
    <row r="677" ht="15.75" customHeight="1">
      <c r="B677" s="112"/>
      <c r="C677" s="112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</row>
    <row r="678" ht="15.75" customHeight="1">
      <c r="B678" s="112"/>
      <c r="C678" s="112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</row>
    <row r="679" ht="15.75" customHeight="1">
      <c r="B679" s="112"/>
      <c r="C679" s="112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</row>
    <row r="680" ht="15.75" customHeight="1">
      <c r="B680" s="112"/>
      <c r="C680" s="112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</row>
    <row r="681" ht="15.75" customHeight="1">
      <c r="B681" s="112"/>
      <c r="C681" s="112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</row>
    <row r="682" ht="15.75" customHeight="1">
      <c r="B682" s="112"/>
      <c r="C682" s="112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</row>
    <row r="683" ht="15.75" customHeight="1">
      <c r="B683" s="112"/>
      <c r="C683" s="112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</row>
    <row r="684" ht="15.75" customHeight="1">
      <c r="B684" s="112"/>
      <c r="C684" s="112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</row>
    <row r="685" ht="15.75" customHeight="1">
      <c r="B685" s="112"/>
      <c r="C685" s="112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</row>
    <row r="686" ht="15.75" customHeight="1">
      <c r="B686" s="112"/>
      <c r="C686" s="112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</row>
    <row r="687" ht="15.75" customHeight="1">
      <c r="B687" s="112"/>
      <c r="C687" s="112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</row>
    <row r="688" ht="15.75" customHeight="1">
      <c r="B688" s="112"/>
      <c r="C688" s="112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</row>
    <row r="689" ht="15.75" customHeight="1">
      <c r="B689" s="112"/>
      <c r="C689" s="112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</row>
    <row r="690" ht="15.75" customHeight="1">
      <c r="B690" s="112"/>
      <c r="C690" s="112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</row>
    <row r="691" ht="15.75" customHeight="1">
      <c r="B691" s="112"/>
      <c r="C691" s="112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</row>
    <row r="692" ht="15.75" customHeight="1">
      <c r="B692" s="112"/>
      <c r="C692" s="112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</row>
    <row r="693" ht="15.75" customHeight="1">
      <c r="B693" s="112"/>
      <c r="C693" s="112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</row>
    <row r="694" ht="15.75" customHeight="1">
      <c r="B694" s="112"/>
      <c r="C694" s="112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</row>
    <row r="695" ht="15.75" customHeight="1">
      <c r="B695" s="112"/>
      <c r="C695" s="112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</row>
    <row r="696" ht="15.75" customHeight="1">
      <c r="B696" s="112"/>
      <c r="C696" s="112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</row>
    <row r="697" ht="15.75" customHeight="1">
      <c r="B697" s="112"/>
      <c r="C697" s="112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</row>
    <row r="698" ht="15.75" customHeight="1">
      <c r="B698" s="112"/>
      <c r="C698" s="112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</row>
    <row r="699" ht="15.75" customHeight="1">
      <c r="B699" s="112"/>
      <c r="C699" s="112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</row>
    <row r="700" ht="15.75" customHeight="1">
      <c r="B700" s="112"/>
      <c r="C700" s="112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</row>
    <row r="701" ht="15.75" customHeight="1">
      <c r="B701" s="112"/>
      <c r="C701" s="112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</row>
    <row r="702" ht="15.75" customHeight="1">
      <c r="B702" s="112"/>
      <c r="C702" s="112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</row>
    <row r="703" ht="15.75" customHeight="1">
      <c r="B703" s="112"/>
      <c r="C703" s="112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</row>
    <row r="704" ht="15.75" customHeight="1">
      <c r="B704" s="112"/>
      <c r="C704" s="112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</row>
    <row r="705" ht="15.75" customHeight="1">
      <c r="B705" s="112"/>
      <c r="C705" s="112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</row>
    <row r="706" ht="15.75" customHeight="1">
      <c r="B706" s="112"/>
      <c r="C706" s="112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</row>
    <row r="707" ht="15.75" customHeight="1">
      <c r="B707" s="112"/>
      <c r="C707" s="112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</row>
    <row r="708" ht="15.75" customHeight="1">
      <c r="B708" s="112"/>
      <c r="C708" s="112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</row>
    <row r="709" ht="15.75" customHeight="1">
      <c r="B709" s="112"/>
      <c r="C709" s="112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</row>
    <row r="710" ht="15.75" customHeight="1">
      <c r="B710" s="112"/>
      <c r="C710" s="112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</row>
    <row r="711" ht="15.75" customHeight="1">
      <c r="B711" s="112"/>
      <c r="C711" s="112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</row>
    <row r="712" ht="15.75" customHeight="1">
      <c r="B712" s="112"/>
      <c r="C712" s="112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</row>
    <row r="713" ht="15.75" customHeight="1">
      <c r="B713" s="112"/>
      <c r="C713" s="112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</row>
    <row r="714" ht="15.75" customHeight="1">
      <c r="B714" s="112"/>
      <c r="C714" s="112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</row>
    <row r="715" ht="15.75" customHeight="1">
      <c r="B715" s="112"/>
      <c r="C715" s="112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</row>
    <row r="716" ht="15.75" customHeight="1">
      <c r="B716" s="112"/>
      <c r="C716" s="112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</row>
    <row r="717" ht="15.75" customHeight="1">
      <c r="B717" s="112"/>
      <c r="C717" s="112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</row>
    <row r="718" ht="15.75" customHeight="1">
      <c r="B718" s="112"/>
      <c r="C718" s="112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</row>
    <row r="719" ht="15.75" customHeight="1">
      <c r="B719" s="112"/>
      <c r="C719" s="112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</row>
    <row r="720" ht="15.75" customHeight="1">
      <c r="B720" s="112"/>
      <c r="C720" s="112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</row>
    <row r="721" ht="15.75" customHeight="1">
      <c r="B721" s="112"/>
      <c r="C721" s="112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</row>
    <row r="722" ht="15.75" customHeight="1">
      <c r="B722" s="112"/>
      <c r="C722" s="112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</row>
    <row r="723" ht="15.75" customHeight="1">
      <c r="B723" s="112"/>
      <c r="C723" s="112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</row>
    <row r="724" ht="15.75" customHeight="1">
      <c r="B724" s="112"/>
      <c r="C724" s="112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</row>
    <row r="725" ht="15.75" customHeight="1">
      <c r="B725" s="112"/>
      <c r="C725" s="112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</row>
    <row r="726" ht="15.75" customHeight="1">
      <c r="B726" s="112"/>
      <c r="C726" s="112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</row>
    <row r="727" ht="15.75" customHeight="1">
      <c r="B727" s="112"/>
      <c r="C727" s="112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</row>
    <row r="728" ht="15.75" customHeight="1">
      <c r="B728" s="112"/>
      <c r="C728" s="112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</row>
    <row r="729" ht="15.75" customHeight="1">
      <c r="B729" s="112"/>
      <c r="C729" s="112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</row>
    <row r="730" ht="15.75" customHeight="1">
      <c r="B730" s="112"/>
      <c r="C730" s="112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</row>
    <row r="731" ht="15.75" customHeight="1">
      <c r="B731" s="112"/>
      <c r="C731" s="112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</row>
    <row r="732" ht="15.75" customHeight="1">
      <c r="B732" s="112"/>
      <c r="C732" s="112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</row>
    <row r="733" ht="15.75" customHeight="1">
      <c r="B733" s="112"/>
      <c r="C733" s="112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</row>
    <row r="734" ht="15.75" customHeight="1">
      <c r="B734" s="112"/>
      <c r="C734" s="112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</row>
    <row r="735" ht="15.75" customHeight="1">
      <c r="B735" s="112"/>
      <c r="C735" s="112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</row>
    <row r="736" ht="15.75" customHeight="1">
      <c r="B736" s="112"/>
      <c r="C736" s="112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</row>
    <row r="737" ht="15.75" customHeight="1">
      <c r="B737" s="112"/>
      <c r="C737" s="112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</row>
    <row r="738" ht="15.75" customHeight="1">
      <c r="B738" s="112"/>
      <c r="C738" s="112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</row>
    <row r="739" ht="15.75" customHeight="1">
      <c r="B739" s="112"/>
      <c r="C739" s="112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</row>
    <row r="740" ht="15.75" customHeight="1">
      <c r="B740" s="112"/>
      <c r="C740" s="112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</row>
    <row r="741" ht="15.75" customHeight="1">
      <c r="B741" s="112"/>
      <c r="C741" s="112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</row>
    <row r="742" ht="15.75" customHeight="1">
      <c r="B742" s="112"/>
      <c r="C742" s="112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</row>
    <row r="743" ht="15.75" customHeight="1">
      <c r="B743" s="112"/>
      <c r="C743" s="112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</row>
    <row r="744" ht="15.75" customHeight="1">
      <c r="B744" s="112"/>
      <c r="C744" s="112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</row>
    <row r="745" ht="15.75" customHeight="1">
      <c r="B745" s="112"/>
      <c r="C745" s="112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</row>
    <row r="746" ht="15.75" customHeight="1">
      <c r="B746" s="112"/>
      <c r="C746" s="112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</row>
    <row r="747" ht="15.75" customHeight="1">
      <c r="B747" s="112"/>
      <c r="C747" s="112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</row>
    <row r="748" ht="15.75" customHeight="1">
      <c r="B748" s="112"/>
      <c r="C748" s="112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</row>
    <row r="749" ht="15.75" customHeight="1">
      <c r="B749" s="112"/>
      <c r="C749" s="112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</row>
    <row r="750" ht="15.75" customHeight="1">
      <c r="B750" s="112"/>
      <c r="C750" s="112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</row>
    <row r="751" ht="15.75" customHeight="1">
      <c r="B751" s="112"/>
      <c r="C751" s="112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</row>
    <row r="752" ht="15.75" customHeight="1">
      <c r="B752" s="112"/>
      <c r="C752" s="112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</row>
    <row r="753" ht="15.75" customHeight="1">
      <c r="B753" s="112"/>
      <c r="C753" s="112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</row>
    <row r="754" ht="15.75" customHeight="1">
      <c r="B754" s="112"/>
      <c r="C754" s="112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</row>
    <row r="755" ht="15.75" customHeight="1">
      <c r="B755" s="112"/>
      <c r="C755" s="112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</row>
    <row r="756" ht="15.75" customHeight="1">
      <c r="B756" s="112"/>
      <c r="C756" s="112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</row>
    <row r="757" ht="15.75" customHeight="1">
      <c r="B757" s="112"/>
      <c r="C757" s="112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</row>
    <row r="758" ht="15.75" customHeight="1">
      <c r="B758" s="112"/>
      <c r="C758" s="112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</row>
    <row r="759" ht="15.75" customHeight="1">
      <c r="B759" s="112"/>
      <c r="C759" s="112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</row>
    <row r="760" ht="15.75" customHeight="1">
      <c r="B760" s="112"/>
      <c r="C760" s="112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</row>
    <row r="761" ht="15.75" customHeight="1">
      <c r="B761" s="112"/>
      <c r="C761" s="112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</row>
    <row r="762" ht="15.75" customHeight="1">
      <c r="B762" s="112"/>
      <c r="C762" s="112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</row>
    <row r="763" ht="15.75" customHeight="1">
      <c r="B763" s="112"/>
      <c r="C763" s="112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</row>
    <row r="764" ht="15.75" customHeight="1">
      <c r="B764" s="112"/>
      <c r="C764" s="112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</row>
    <row r="765" ht="15.75" customHeight="1">
      <c r="B765" s="112"/>
      <c r="C765" s="112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</row>
    <row r="766" ht="15.75" customHeight="1">
      <c r="B766" s="112"/>
      <c r="C766" s="112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</row>
    <row r="767" ht="15.75" customHeight="1">
      <c r="B767" s="112"/>
      <c r="C767" s="112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</row>
    <row r="768" ht="15.75" customHeight="1">
      <c r="B768" s="112"/>
      <c r="C768" s="112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</row>
    <row r="769" ht="15.75" customHeight="1">
      <c r="B769" s="112"/>
      <c r="C769" s="112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</row>
    <row r="770" ht="15.75" customHeight="1">
      <c r="B770" s="112"/>
      <c r="C770" s="112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</row>
    <row r="771" ht="15.75" customHeight="1">
      <c r="B771" s="112"/>
      <c r="C771" s="112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</row>
    <row r="772" ht="15.75" customHeight="1">
      <c r="B772" s="112"/>
      <c r="C772" s="112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</row>
    <row r="773" ht="15.75" customHeight="1">
      <c r="B773" s="112"/>
      <c r="C773" s="112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</row>
    <row r="774" ht="15.75" customHeight="1">
      <c r="B774" s="112"/>
      <c r="C774" s="112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</row>
    <row r="775" ht="15.75" customHeight="1">
      <c r="B775" s="112"/>
      <c r="C775" s="112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</row>
    <row r="776" ht="15.75" customHeight="1">
      <c r="B776" s="112"/>
      <c r="C776" s="112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</row>
    <row r="777" ht="15.75" customHeight="1">
      <c r="B777" s="112"/>
      <c r="C777" s="112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</row>
    <row r="778" ht="15.75" customHeight="1">
      <c r="B778" s="112"/>
      <c r="C778" s="112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</row>
    <row r="779" ht="15.75" customHeight="1">
      <c r="B779" s="112"/>
      <c r="C779" s="112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</row>
    <row r="780" ht="15.75" customHeight="1">
      <c r="B780" s="112"/>
      <c r="C780" s="112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</row>
    <row r="781" ht="15.75" customHeight="1">
      <c r="B781" s="112"/>
      <c r="C781" s="112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</row>
    <row r="782" ht="15.75" customHeight="1">
      <c r="B782" s="112"/>
      <c r="C782" s="112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</row>
    <row r="783" ht="15.75" customHeight="1">
      <c r="B783" s="112"/>
      <c r="C783" s="112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</row>
    <row r="784" ht="15.75" customHeight="1">
      <c r="B784" s="112"/>
      <c r="C784" s="112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</row>
    <row r="785" ht="15.75" customHeight="1">
      <c r="B785" s="112"/>
      <c r="C785" s="112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</row>
    <row r="786" ht="15.75" customHeight="1">
      <c r="B786" s="112"/>
      <c r="C786" s="112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</row>
    <row r="787" ht="15.75" customHeight="1">
      <c r="B787" s="112"/>
      <c r="C787" s="112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</row>
    <row r="788" ht="15.75" customHeight="1">
      <c r="B788" s="112"/>
      <c r="C788" s="112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</row>
    <row r="789" ht="15.75" customHeight="1">
      <c r="B789" s="112"/>
      <c r="C789" s="112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</row>
    <row r="790" ht="15.75" customHeight="1">
      <c r="B790" s="112"/>
      <c r="C790" s="112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</row>
    <row r="791" ht="15.75" customHeight="1">
      <c r="B791" s="112"/>
      <c r="C791" s="112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</row>
    <row r="792" ht="15.75" customHeight="1">
      <c r="B792" s="112"/>
      <c r="C792" s="112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</row>
    <row r="793" ht="15.75" customHeight="1">
      <c r="B793" s="112"/>
      <c r="C793" s="112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</row>
    <row r="794" ht="15.75" customHeight="1">
      <c r="B794" s="112"/>
      <c r="C794" s="112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</row>
    <row r="795" ht="15.75" customHeight="1">
      <c r="B795" s="112"/>
      <c r="C795" s="112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</row>
    <row r="796" ht="15.75" customHeight="1">
      <c r="B796" s="112"/>
      <c r="C796" s="112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</row>
    <row r="797" ht="15.75" customHeight="1">
      <c r="B797" s="112"/>
      <c r="C797" s="112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</row>
    <row r="798" ht="15.75" customHeight="1">
      <c r="B798" s="112"/>
      <c r="C798" s="112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</row>
    <row r="799" ht="15.75" customHeight="1">
      <c r="B799" s="112"/>
      <c r="C799" s="112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</row>
    <row r="800" ht="15.75" customHeight="1">
      <c r="B800" s="112"/>
      <c r="C800" s="112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</row>
    <row r="801" ht="15.75" customHeight="1">
      <c r="B801" s="112"/>
      <c r="C801" s="112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</row>
    <row r="802" ht="15.75" customHeight="1">
      <c r="B802" s="112"/>
      <c r="C802" s="112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</row>
    <row r="803" ht="15.75" customHeight="1">
      <c r="B803" s="112"/>
      <c r="C803" s="112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</row>
    <row r="804" ht="15.75" customHeight="1">
      <c r="B804" s="112"/>
      <c r="C804" s="112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</row>
    <row r="805" ht="15.75" customHeight="1">
      <c r="B805" s="112"/>
      <c r="C805" s="112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</row>
    <row r="806" ht="15.75" customHeight="1">
      <c r="B806" s="112"/>
      <c r="C806" s="112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</row>
    <row r="807" ht="15.75" customHeight="1">
      <c r="B807" s="112"/>
      <c r="C807" s="112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</row>
    <row r="808" ht="15.75" customHeight="1">
      <c r="B808" s="112"/>
      <c r="C808" s="112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</row>
    <row r="809" ht="15.75" customHeight="1">
      <c r="B809" s="112"/>
      <c r="C809" s="112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</row>
    <row r="810" ht="15.75" customHeight="1">
      <c r="B810" s="112"/>
      <c r="C810" s="112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</row>
    <row r="811" ht="15.75" customHeight="1">
      <c r="B811" s="112"/>
      <c r="C811" s="112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</row>
    <row r="812" ht="15.75" customHeight="1">
      <c r="B812" s="112"/>
      <c r="C812" s="112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</row>
    <row r="813" ht="15.75" customHeight="1">
      <c r="B813" s="112"/>
      <c r="C813" s="112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</row>
    <row r="814" ht="15.75" customHeight="1">
      <c r="B814" s="112"/>
      <c r="C814" s="112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</row>
    <row r="815" ht="15.75" customHeight="1">
      <c r="B815" s="112"/>
      <c r="C815" s="112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</row>
    <row r="816" ht="15.75" customHeight="1">
      <c r="B816" s="112"/>
      <c r="C816" s="112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</row>
    <row r="817" ht="15.75" customHeight="1">
      <c r="B817" s="112"/>
      <c r="C817" s="112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</row>
    <row r="818" ht="15.75" customHeight="1">
      <c r="B818" s="112"/>
      <c r="C818" s="112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</row>
    <row r="819" ht="15.75" customHeight="1">
      <c r="B819" s="112"/>
      <c r="C819" s="112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</row>
    <row r="820" ht="15.75" customHeight="1">
      <c r="B820" s="112"/>
      <c r="C820" s="112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</row>
    <row r="821" ht="15.75" customHeight="1">
      <c r="B821" s="112"/>
      <c r="C821" s="112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</row>
    <row r="822" ht="15.75" customHeight="1">
      <c r="B822" s="112"/>
      <c r="C822" s="112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</row>
    <row r="823" ht="15.75" customHeight="1">
      <c r="B823" s="112"/>
      <c r="C823" s="112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</row>
    <row r="824" ht="15.75" customHeight="1">
      <c r="B824" s="112"/>
      <c r="C824" s="112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</row>
    <row r="825" ht="15.75" customHeight="1">
      <c r="B825" s="112"/>
      <c r="C825" s="112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</row>
    <row r="826" ht="15.75" customHeight="1">
      <c r="B826" s="112"/>
      <c r="C826" s="112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</row>
    <row r="827" ht="15.75" customHeight="1">
      <c r="B827" s="112"/>
      <c r="C827" s="112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</row>
    <row r="828" ht="15.75" customHeight="1">
      <c r="B828" s="112"/>
      <c r="C828" s="112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</row>
    <row r="829" ht="15.75" customHeight="1">
      <c r="B829" s="112"/>
      <c r="C829" s="112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</row>
    <row r="830" ht="15.75" customHeight="1">
      <c r="B830" s="112"/>
      <c r="C830" s="112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</row>
    <row r="831" ht="15.75" customHeight="1">
      <c r="B831" s="112"/>
      <c r="C831" s="112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</row>
    <row r="832" ht="15.75" customHeight="1">
      <c r="B832" s="112"/>
      <c r="C832" s="112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</row>
    <row r="833" ht="15.75" customHeight="1">
      <c r="B833" s="112"/>
      <c r="C833" s="112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</row>
    <row r="834" ht="15.75" customHeight="1">
      <c r="B834" s="112"/>
      <c r="C834" s="112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</row>
    <row r="835" ht="15.75" customHeight="1">
      <c r="B835" s="112"/>
      <c r="C835" s="112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</row>
    <row r="836" ht="15.75" customHeight="1">
      <c r="B836" s="112"/>
      <c r="C836" s="112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</row>
    <row r="837" ht="15.75" customHeight="1">
      <c r="B837" s="112"/>
      <c r="C837" s="112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</row>
    <row r="838" ht="15.75" customHeight="1">
      <c r="B838" s="112"/>
      <c r="C838" s="112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</row>
    <row r="839" ht="15.75" customHeight="1">
      <c r="B839" s="112"/>
      <c r="C839" s="112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</row>
    <row r="840" ht="15.75" customHeight="1">
      <c r="B840" s="112"/>
      <c r="C840" s="112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</row>
    <row r="841" ht="15.75" customHeight="1">
      <c r="B841" s="112"/>
      <c r="C841" s="112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</row>
    <row r="842" ht="15.75" customHeight="1">
      <c r="B842" s="112"/>
      <c r="C842" s="112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</row>
    <row r="843" ht="15.75" customHeight="1">
      <c r="B843" s="112"/>
      <c r="C843" s="112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</row>
    <row r="844" ht="15.75" customHeight="1">
      <c r="B844" s="112"/>
      <c r="C844" s="112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</row>
    <row r="845" ht="15.75" customHeight="1">
      <c r="B845" s="112"/>
      <c r="C845" s="112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</row>
    <row r="846" ht="15.75" customHeight="1">
      <c r="B846" s="112"/>
      <c r="C846" s="112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</row>
    <row r="847" ht="15.75" customHeight="1">
      <c r="B847" s="112"/>
      <c r="C847" s="112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</row>
    <row r="848" ht="15.75" customHeight="1">
      <c r="B848" s="112"/>
      <c r="C848" s="112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</row>
    <row r="849" ht="15.75" customHeight="1">
      <c r="B849" s="112"/>
      <c r="C849" s="112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</row>
    <row r="850" ht="15.75" customHeight="1">
      <c r="B850" s="112"/>
      <c r="C850" s="112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</row>
    <row r="851" ht="15.75" customHeight="1">
      <c r="B851" s="112"/>
      <c r="C851" s="112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</row>
    <row r="852" ht="15.75" customHeight="1">
      <c r="B852" s="112"/>
      <c r="C852" s="112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</row>
    <row r="853" ht="15.75" customHeight="1">
      <c r="B853" s="112"/>
      <c r="C853" s="112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</row>
    <row r="854" ht="15.75" customHeight="1">
      <c r="B854" s="112"/>
      <c r="C854" s="112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</row>
    <row r="855" ht="15.75" customHeight="1">
      <c r="B855" s="112"/>
      <c r="C855" s="112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</row>
    <row r="856" ht="15.75" customHeight="1">
      <c r="B856" s="112"/>
      <c r="C856" s="112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</row>
    <row r="857" ht="15.75" customHeight="1">
      <c r="B857" s="112"/>
      <c r="C857" s="112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</row>
    <row r="858" ht="15.75" customHeight="1">
      <c r="B858" s="112"/>
      <c r="C858" s="112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</row>
    <row r="859" ht="15.75" customHeight="1">
      <c r="B859" s="112"/>
      <c r="C859" s="112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</row>
    <row r="860" ht="15.75" customHeight="1">
      <c r="B860" s="112"/>
      <c r="C860" s="112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</row>
    <row r="861" ht="15.75" customHeight="1">
      <c r="B861" s="112"/>
      <c r="C861" s="112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</row>
    <row r="862" ht="15.75" customHeight="1">
      <c r="B862" s="112"/>
      <c r="C862" s="112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</row>
    <row r="863" ht="15.75" customHeight="1">
      <c r="B863" s="112"/>
      <c r="C863" s="112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</row>
    <row r="864" ht="15.75" customHeight="1">
      <c r="B864" s="112"/>
      <c r="C864" s="112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</row>
    <row r="865" ht="15.75" customHeight="1">
      <c r="B865" s="112"/>
      <c r="C865" s="112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</row>
    <row r="866" ht="15.75" customHeight="1">
      <c r="B866" s="112"/>
      <c r="C866" s="112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</row>
    <row r="867" ht="15.75" customHeight="1">
      <c r="B867" s="112"/>
      <c r="C867" s="112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</row>
    <row r="868" ht="15.75" customHeight="1">
      <c r="B868" s="112"/>
      <c r="C868" s="112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</row>
    <row r="869" ht="15.75" customHeight="1">
      <c r="B869" s="112"/>
      <c r="C869" s="112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</row>
    <row r="870" ht="15.75" customHeight="1">
      <c r="B870" s="112"/>
      <c r="C870" s="112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</row>
    <row r="871" ht="15.75" customHeight="1">
      <c r="B871" s="112"/>
      <c r="C871" s="112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</row>
    <row r="872" ht="15.75" customHeight="1">
      <c r="B872" s="112"/>
      <c r="C872" s="112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</row>
    <row r="873" ht="15.75" customHeight="1">
      <c r="B873" s="112"/>
      <c r="C873" s="112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</row>
    <row r="874" ht="15.75" customHeight="1">
      <c r="B874" s="112"/>
      <c r="C874" s="112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</row>
    <row r="875" ht="15.75" customHeight="1">
      <c r="B875" s="112"/>
      <c r="C875" s="112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</row>
    <row r="876" ht="15.75" customHeight="1">
      <c r="B876" s="112"/>
      <c r="C876" s="112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</row>
    <row r="877" ht="15.75" customHeight="1">
      <c r="B877" s="112"/>
      <c r="C877" s="112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</row>
    <row r="878" ht="15.75" customHeight="1">
      <c r="B878" s="112"/>
      <c r="C878" s="112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</row>
    <row r="879" ht="15.75" customHeight="1">
      <c r="B879" s="112"/>
      <c r="C879" s="112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</row>
    <row r="880" ht="15.75" customHeight="1">
      <c r="B880" s="112"/>
      <c r="C880" s="112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</row>
    <row r="881" ht="15.75" customHeight="1">
      <c r="B881" s="112"/>
      <c r="C881" s="112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</row>
    <row r="882" ht="15.75" customHeight="1">
      <c r="B882" s="112"/>
      <c r="C882" s="112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</row>
    <row r="883" ht="15.75" customHeight="1">
      <c r="B883" s="112"/>
      <c r="C883" s="112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</row>
    <row r="884" ht="15.75" customHeight="1">
      <c r="B884" s="112"/>
      <c r="C884" s="112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</row>
    <row r="885" ht="15.75" customHeight="1">
      <c r="B885" s="112"/>
      <c r="C885" s="112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</row>
    <row r="886" ht="15.75" customHeight="1">
      <c r="B886" s="112"/>
      <c r="C886" s="112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</row>
    <row r="887" ht="15.75" customHeight="1">
      <c r="B887" s="112"/>
      <c r="C887" s="112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</row>
    <row r="888" ht="15.75" customHeight="1">
      <c r="B888" s="112"/>
      <c r="C888" s="112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</row>
    <row r="889" ht="15.75" customHeight="1">
      <c r="B889" s="112"/>
      <c r="C889" s="112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</row>
    <row r="890" ht="15.75" customHeight="1">
      <c r="B890" s="112"/>
      <c r="C890" s="112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</row>
    <row r="891" ht="15.75" customHeight="1">
      <c r="B891" s="112"/>
      <c r="C891" s="112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</row>
    <row r="892" ht="15.75" customHeight="1">
      <c r="B892" s="112"/>
      <c r="C892" s="112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</row>
    <row r="893" ht="15.75" customHeight="1">
      <c r="B893" s="112"/>
      <c r="C893" s="112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</row>
    <row r="894" ht="15.75" customHeight="1">
      <c r="B894" s="112"/>
      <c r="C894" s="112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</row>
    <row r="895" ht="15.75" customHeight="1">
      <c r="B895" s="112"/>
      <c r="C895" s="112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</row>
    <row r="896" ht="15.75" customHeight="1">
      <c r="B896" s="112"/>
      <c r="C896" s="112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</row>
    <row r="897" ht="15.75" customHeight="1">
      <c r="B897" s="112"/>
      <c r="C897" s="112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</row>
    <row r="898" ht="15.75" customHeight="1">
      <c r="B898" s="112"/>
      <c r="C898" s="112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</row>
    <row r="899" ht="15.75" customHeight="1">
      <c r="B899" s="112"/>
      <c r="C899" s="112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</row>
    <row r="900" ht="15.75" customHeight="1">
      <c r="B900" s="112"/>
      <c r="C900" s="112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</row>
    <row r="901" ht="15.75" customHeight="1">
      <c r="B901" s="112"/>
      <c r="C901" s="112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</row>
    <row r="902" ht="15.75" customHeight="1">
      <c r="B902" s="112"/>
      <c r="C902" s="112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</row>
    <row r="903" ht="15.75" customHeight="1">
      <c r="B903" s="112"/>
      <c r="C903" s="112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</row>
    <row r="904" ht="15.75" customHeight="1">
      <c r="B904" s="112"/>
      <c r="C904" s="112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</row>
    <row r="905" ht="15.75" customHeight="1">
      <c r="B905" s="112"/>
      <c r="C905" s="112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</row>
    <row r="906" ht="15.75" customHeight="1">
      <c r="B906" s="112"/>
      <c r="C906" s="112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</row>
    <row r="907" ht="15.75" customHeight="1">
      <c r="B907" s="112"/>
      <c r="C907" s="112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</row>
    <row r="908" ht="15.75" customHeight="1">
      <c r="B908" s="112"/>
      <c r="C908" s="112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</row>
    <row r="909" ht="15.75" customHeight="1">
      <c r="B909" s="112"/>
      <c r="C909" s="112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</row>
    <row r="910" ht="15.75" customHeight="1">
      <c r="B910" s="112"/>
      <c r="C910" s="112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</row>
    <row r="911" ht="15.75" customHeight="1">
      <c r="B911" s="112"/>
      <c r="C911" s="112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</row>
    <row r="912" ht="15.75" customHeight="1">
      <c r="B912" s="112"/>
      <c r="C912" s="112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</row>
    <row r="913" ht="15.75" customHeight="1">
      <c r="B913" s="112"/>
      <c r="C913" s="112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</row>
    <row r="914" ht="15.75" customHeight="1">
      <c r="B914" s="112"/>
      <c r="C914" s="112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</row>
    <row r="915" ht="15.75" customHeight="1">
      <c r="B915" s="112"/>
      <c r="C915" s="112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</row>
    <row r="916" ht="15.75" customHeight="1">
      <c r="B916" s="112"/>
      <c r="C916" s="112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</row>
    <row r="917" ht="15.75" customHeight="1">
      <c r="B917" s="112"/>
      <c r="C917" s="112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</row>
    <row r="918" ht="15.75" customHeight="1">
      <c r="B918" s="112"/>
      <c r="C918" s="112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</row>
    <row r="919" ht="15.75" customHeight="1">
      <c r="B919" s="112"/>
      <c r="C919" s="112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</row>
    <row r="920" ht="15.75" customHeight="1">
      <c r="B920" s="112"/>
      <c r="C920" s="112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</row>
    <row r="921" ht="15.75" customHeight="1">
      <c r="B921" s="112"/>
      <c r="C921" s="112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</row>
    <row r="922" ht="15.75" customHeight="1">
      <c r="B922" s="112"/>
      <c r="C922" s="112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</row>
    <row r="923" ht="15.75" customHeight="1">
      <c r="B923" s="112"/>
      <c r="C923" s="112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</row>
    <row r="924" ht="15.75" customHeight="1">
      <c r="B924" s="112"/>
      <c r="C924" s="112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</row>
    <row r="925" ht="15.75" customHeight="1">
      <c r="B925" s="112"/>
      <c r="C925" s="112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</row>
    <row r="926" ht="15.75" customHeight="1">
      <c r="B926" s="112"/>
      <c r="C926" s="112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</row>
    <row r="927" ht="15.75" customHeight="1">
      <c r="B927" s="112"/>
      <c r="C927" s="112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</row>
    <row r="928" ht="15.75" customHeight="1">
      <c r="B928" s="112"/>
      <c r="C928" s="112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</row>
    <row r="929" ht="15.75" customHeight="1">
      <c r="B929" s="112"/>
      <c r="C929" s="112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</row>
    <row r="930" ht="15.75" customHeight="1">
      <c r="B930" s="112"/>
      <c r="C930" s="112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</row>
    <row r="931" ht="15.75" customHeight="1">
      <c r="B931" s="112"/>
      <c r="C931" s="112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</row>
    <row r="932" ht="15.75" customHeight="1">
      <c r="B932" s="112"/>
      <c r="C932" s="112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</row>
    <row r="933" ht="15.75" customHeight="1">
      <c r="B933" s="112"/>
      <c r="C933" s="112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</row>
    <row r="934" ht="15.75" customHeight="1">
      <c r="B934" s="112"/>
      <c r="C934" s="112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</row>
    <row r="935" ht="15.75" customHeight="1">
      <c r="B935" s="112"/>
      <c r="C935" s="112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</row>
    <row r="936" ht="15.75" customHeight="1">
      <c r="B936" s="112"/>
      <c r="C936" s="112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</row>
    <row r="937" ht="15.75" customHeight="1">
      <c r="B937" s="112"/>
      <c r="C937" s="112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</row>
    <row r="938" ht="15.75" customHeight="1">
      <c r="B938" s="112"/>
      <c r="C938" s="112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</row>
    <row r="939" ht="15.75" customHeight="1">
      <c r="B939" s="112"/>
      <c r="C939" s="112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</row>
    <row r="940" ht="15.75" customHeight="1">
      <c r="B940" s="112"/>
      <c r="C940" s="112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</row>
    <row r="941" ht="15.75" customHeight="1">
      <c r="B941" s="112"/>
      <c r="C941" s="112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</row>
    <row r="942" ht="15.75" customHeight="1">
      <c r="B942" s="112"/>
      <c r="C942" s="112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</row>
    <row r="943" ht="15.75" customHeight="1">
      <c r="B943" s="112"/>
      <c r="C943" s="112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</row>
    <row r="944" ht="15.75" customHeight="1">
      <c r="B944" s="112"/>
      <c r="C944" s="112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</row>
    <row r="945" ht="15.75" customHeight="1">
      <c r="B945" s="112"/>
      <c r="C945" s="112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</row>
    <row r="946" ht="15.75" customHeight="1">
      <c r="B946" s="112"/>
      <c r="C946" s="112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</row>
    <row r="947" ht="15.75" customHeight="1">
      <c r="B947" s="112"/>
      <c r="C947" s="112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</row>
    <row r="948" ht="15.75" customHeight="1">
      <c r="B948" s="112"/>
      <c r="C948" s="112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</row>
    <row r="949" ht="15.75" customHeight="1">
      <c r="B949" s="112"/>
      <c r="C949" s="112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</row>
    <row r="950" ht="15.75" customHeight="1">
      <c r="B950" s="112"/>
      <c r="C950" s="112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</row>
    <row r="951" ht="15.75" customHeight="1">
      <c r="B951" s="112"/>
      <c r="C951" s="112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</row>
    <row r="952" ht="15.75" customHeight="1">
      <c r="B952" s="112"/>
      <c r="C952" s="112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</row>
    <row r="953" ht="15.75" customHeight="1">
      <c r="B953" s="112"/>
      <c r="C953" s="112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</row>
    <row r="954" ht="15.75" customHeight="1">
      <c r="B954" s="112"/>
      <c r="C954" s="112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</row>
    <row r="955" ht="15.75" customHeight="1">
      <c r="B955" s="112"/>
      <c r="C955" s="112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</row>
    <row r="956" ht="15.75" customHeight="1">
      <c r="B956" s="112"/>
      <c r="C956" s="112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</row>
    <row r="957" ht="15.75" customHeight="1">
      <c r="B957" s="112"/>
      <c r="C957" s="112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</row>
    <row r="958" ht="15.75" customHeight="1">
      <c r="B958" s="112"/>
      <c r="C958" s="112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</row>
    <row r="959" ht="15.75" customHeight="1">
      <c r="B959" s="112"/>
      <c r="C959" s="112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</row>
    <row r="960" ht="15.75" customHeight="1">
      <c r="B960" s="112"/>
      <c r="C960" s="112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</row>
    <row r="961" ht="15.75" customHeight="1">
      <c r="B961" s="112"/>
      <c r="C961" s="112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</row>
    <row r="962" ht="15.75" customHeight="1">
      <c r="B962" s="112"/>
      <c r="C962" s="112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</row>
    <row r="963" ht="15.75" customHeight="1">
      <c r="B963" s="112"/>
      <c r="C963" s="112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</row>
  </sheetData>
  <mergeCells count="5">
    <mergeCell ref="B3:F3"/>
    <mergeCell ref="G3:M3"/>
    <mergeCell ref="N3:T3"/>
    <mergeCell ref="U3:AA3"/>
    <mergeCell ref="AB3:AH3"/>
  </mergeCells>
  <printOptions/>
  <pageMargins bottom="0.75" footer="0.0" header="0.0" left="0.7" right="0.7" top="0.75"/>
  <pageSetup orientation="portrait"/>
  <drawing r:id="rId1"/>
</worksheet>
</file>