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/>
  <mc:AlternateContent xmlns:mc="http://schemas.openxmlformats.org/markup-compatibility/2006">
    <mc:Choice Requires="x15">
      <x15ac:absPath xmlns:x15ac="http://schemas.microsoft.com/office/spreadsheetml/2010/11/ac" url="C:\Users\Nick\Dropbox (N4N)\Business Clients\One City Schools (formerly One City Early Learning Center)\20-21\Projections\"/>
    </mc:Choice>
  </mc:AlternateContent>
  <xr:revisionPtr revIDLastSave="0" documentId="13_ncr:1_{59DCF22C-F143-492E-8715-20B780B316E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FP" sheetId="3" r:id="rId1"/>
    <sheet name="SFA" sheetId="6" r:id="rId2"/>
    <sheet name="Cash Flow" sheetId="12" r:id="rId3"/>
    <sheet name="Budget v Actual" sheetId="7" r:id="rId4"/>
    <sheet name="Preschool SFP" sheetId="11" r:id="rId5"/>
    <sheet name="Preschool SFA" sheetId="8" r:id="rId6"/>
    <sheet name="Elem SFP" sheetId="10" r:id="rId7"/>
    <sheet name="Elem SFA" sheetId="9" r:id="rId8"/>
  </sheets>
  <externalReferences>
    <externalReference r:id="rId9"/>
  </externalReferences>
  <definedNames>
    <definedName name="LOCAL_MYSQL_DATE_FORMAT" localSheetId="2" hidden="1">REPT('Cash Flow'!LOCAL_YEAR_FORMAT,4)&amp;'Cash Flow'!LOCAL_DATE_SEPARATOR&amp;REPT('Cash Flow'!LOCAL_MONTH_FORMAT,2)&amp;'Cash Flow'!LOCAL_DATE_SEPARATOR&amp;REPT('Cash Flow'!LOCAL_DAY_FORMAT,2)&amp;" "&amp;REPT('Cash Flow'!LOCAL_HOUR_FORMAT,2)&amp;'Cash Flow'!LOCAL_TIME_SEPARATOR&amp;REPT('Cash Flow'!LOCAL_MINUTE_FORMAT,2)&amp;'Cash Flow'!LOCAL_TIME_SEPARATOR&amp;REPT('Cash Flow'!LOCAL_SECOND_FORMAT,2)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'Budget v Actual'!$A$1:$M$42</definedName>
    <definedName name="_xlnm.Print_Titles" localSheetId="7">'Elem SFA'!$A:$E,'Elem SFA'!$1:$1</definedName>
    <definedName name="_xlnm.Print_Titles" localSheetId="6">'Elem SFP'!$A:$E,'Elem SFP'!$1:$1</definedName>
    <definedName name="_xlnm.Print_Titles" localSheetId="5">'Preschool SFA'!$A:$E,'Preschool SFA'!$4:$4</definedName>
    <definedName name="_xlnm.Print_Titles" localSheetId="4">'Preschool SFP'!$A:$E,'Preschool SFP'!$4:$4</definedName>
    <definedName name="QB_BASIS_4" localSheetId="5" hidden="1">'Preschool SFA'!$X$3</definedName>
    <definedName name="QB_BASIS_4" localSheetId="4" hidden="1">'Preschool SFP'!$X$3</definedName>
    <definedName name="QB_BASIS_4_1" localSheetId="4" hidden="1">'Preschool SFP'!$Z$3</definedName>
    <definedName name="QB_COLUMN_2920" localSheetId="6" hidden="1">'Elem SFP'!$F$1</definedName>
    <definedName name="QB_COLUMN_2920" localSheetId="4" hidden="1">'Preschool SFP'!$F$4</definedName>
    <definedName name="QB_COLUMN_2921" localSheetId="7" hidden="1">'Elem SFA'!$F$1</definedName>
    <definedName name="QB_COLUMN_2921" localSheetId="6" hidden="1">'Elem SFP'!$H$1</definedName>
    <definedName name="QB_COLUMN_2921" localSheetId="5" hidden="1">'Preschool SFA'!$F$4</definedName>
    <definedName name="QB_COLUMN_2921" localSheetId="4" hidden="1">'Preschool SFP'!$H$4</definedName>
    <definedName name="QB_COLUMN_29210" localSheetId="7" hidden="1">'Elem SFA'!$X$1</definedName>
    <definedName name="QB_COLUMN_29210" localSheetId="6" hidden="1">'Elem SFP'!$Y$1</definedName>
    <definedName name="QB_COLUMN_29210" localSheetId="5" hidden="1">'Preschool SFA'!$X$4</definedName>
    <definedName name="QB_COLUMN_29210" localSheetId="4" hidden="1">'Preschool SFP'!$Z$4</definedName>
    <definedName name="QB_COLUMN_29210_1" localSheetId="6" hidden="1">'Elem SFP'!$Z$1</definedName>
    <definedName name="QB_COLUMN_29212" localSheetId="7" hidden="1">'Elem SFA'!$AB$1</definedName>
    <definedName name="QB_COLUMN_2922" localSheetId="7" hidden="1">'Elem SFA'!$H$1</definedName>
    <definedName name="QB_COLUMN_2922" localSheetId="6" hidden="1">'Elem SFP'!$J$1</definedName>
    <definedName name="QB_COLUMN_2922" localSheetId="5" hidden="1">'Preschool SFA'!$H$4</definedName>
    <definedName name="QB_COLUMN_2922" localSheetId="4" hidden="1">'Preschool SFP'!$J$4</definedName>
    <definedName name="QB_COLUMN_2923" localSheetId="7" hidden="1">'Elem SFA'!$J$1</definedName>
    <definedName name="QB_COLUMN_2923" localSheetId="6" hidden="1">'Elem SFP'!$L$1</definedName>
    <definedName name="QB_COLUMN_2923" localSheetId="5" hidden="1">'Preschool SFA'!$J$4</definedName>
    <definedName name="QB_COLUMN_2923" localSheetId="4" hidden="1">'Preschool SFP'!$L$4</definedName>
    <definedName name="QB_COLUMN_2924" localSheetId="7" hidden="1">'Elem SFA'!$L$1</definedName>
    <definedName name="QB_COLUMN_2924" localSheetId="6" hidden="1">'Elem SFP'!$N$1</definedName>
    <definedName name="QB_COLUMN_2924" localSheetId="5" hidden="1">'Preschool SFA'!$L$4</definedName>
    <definedName name="QB_COLUMN_2924" localSheetId="4" hidden="1">'Preschool SFP'!$N$4</definedName>
    <definedName name="QB_COLUMN_2925" localSheetId="7" hidden="1">'Elem SFA'!$N$1</definedName>
    <definedName name="QB_COLUMN_2925" localSheetId="6" hidden="1">'Elem SFP'!$P$1</definedName>
    <definedName name="QB_COLUMN_2925" localSheetId="5" hidden="1">'Preschool SFA'!$N$4</definedName>
    <definedName name="QB_COLUMN_2925" localSheetId="4" hidden="1">'Preschool SFP'!$P$4</definedName>
    <definedName name="QB_COLUMN_2926" localSheetId="7" hidden="1">'Elem SFA'!$P$1</definedName>
    <definedName name="QB_COLUMN_2926" localSheetId="6" hidden="1">'Elem SFP'!$R$1</definedName>
    <definedName name="QB_COLUMN_2926" localSheetId="5" hidden="1">'Preschool SFA'!$P$4</definedName>
    <definedName name="QB_COLUMN_2926" localSheetId="4" hidden="1">'Preschool SFP'!$R$4</definedName>
    <definedName name="QB_COLUMN_2927" localSheetId="7" hidden="1">'Elem SFA'!$R$1</definedName>
    <definedName name="QB_COLUMN_2927" localSheetId="6" hidden="1">'Elem SFP'!$T$1</definedName>
    <definedName name="QB_COLUMN_2927" localSheetId="5" hidden="1">'Preschool SFA'!$R$4</definedName>
    <definedName name="QB_COLUMN_2927" localSheetId="4" hidden="1">'Preschool SFP'!$T$4</definedName>
    <definedName name="QB_COLUMN_2928" localSheetId="7" hidden="1">'Elem SFA'!$T$1</definedName>
    <definedName name="QB_COLUMN_2928" localSheetId="6" hidden="1">'Elem SFP'!$V$1</definedName>
    <definedName name="QB_COLUMN_2928" localSheetId="5" hidden="1">'Preschool SFA'!$T$4</definedName>
    <definedName name="QB_COLUMN_2928" localSheetId="4" hidden="1">'Preschool SFP'!$V$4</definedName>
    <definedName name="QB_COLUMN_2929" localSheetId="7" hidden="1">'Elem SFA'!$V$1</definedName>
    <definedName name="QB_COLUMN_2929" localSheetId="6" hidden="1">'Elem SFP'!$X$1</definedName>
    <definedName name="QB_COLUMN_2929" localSheetId="5" hidden="1">'Preschool SFA'!$V$4</definedName>
    <definedName name="QB_COLUMN_2929" localSheetId="4" hidden="1">'Preschool SFP'!$X$4</definedName>
    <definedName name="QB_COLUMN_2930" localSheetId="7" hidden="1">'Elem SFA'!#REF!</definedName>
    <definedName name="QB_COLUMN_2930" localSheetId="5" hidden="1">'Preschool SFA'!$X$4</definedName>
    <definedName name="QB_COMPANY_0" localSheetId="5" hidden="1">'Preschool SFA'!$A$1</definedName>
    <definedName name="QB_COMPANY_0" localSheetId="4" hidden="1">'Preschool SFP'!$A$1</definedName>
    <definedName name="QB_DATA_0" localSheetId="7" hidden="1">'Elem SFA'!$4:$4,'Elem SFA'!$5:$5,'Elem SFA'!$6:$6,'Elem SFA'!$7:$7,'Elem SFA'!$8:$8,'Elem SFA'!$9:$9,'Elem SFA'!$13:$13,'Elem SFA'!$14:$14,'Elem SFA'!$15:$15,'Elem SFA'!$16:$16,'Elem SFA'!$17:$17,'Elem SFA'!$22:$22,'Elem SFA'!$23:$23,'Elem SFA'!$26:$26,'Elem SFA'!$27:$27</definedName>
    <definedName name="QB_DATA_0" localSheetId="6" hidden="1">'Elem SFP'!$5:$5,'Elem SFP'!$8:$8,'Elem SFP'!$11:$11,'Elem SFP'!$12:$12,'Elem SFP'!$13:$13,'Elem SFP'!$14:$14,'Elem SFP'!$18:$18,'Elem SFP'!$21:$21,'Elem SFP'!$28:$28,'Elem SFP'!$30:$30,'Elem SFP'!$35:$35,'Elem SFP'!$36:$36</definedName>
    <definedName name="QB_DATA_0" localSheetId="5" hidden="1">'Preschool SFA'!$7:$7,'Preschool SFA'!$8:$8,'Preschool SFA'!$9:$9,'Preschool SFA'!$10:$10,'Preschool SFA'!$11:$11,'Preschool SFA'!$15:$15,'Preschool SFA'!$16:$16,'Preschool SFA'!$17:$17,'Preschool SFA'!$18:$18,'Preschool SFA'!$19:$19,'Preschool SFA'!$20:$20,'Preschool SFA'!$21:$21,'Preschool SFA'!$26:$26,'Preschool SFA'!$27:$27,'Preschool SFA'!$30:$30,'Preschool SFA'!$31:$31</definedName>
    <definedName name="QB_DATA_0" localSheetId="4" hidden="1">'Preschool SFP'!$8:$8,'Preschool SFP'!$9:$9,'Preschool SFP'!$10:$10,'Preschool SFP'!$11:$11,'Preschool SFP'!$12:$12,'Preschool SFP'!$13:$13,'Preschool SFP'!$16:$16,'Preschool SFP'!$17:$17,'Preschool SFP'!$18:$18,'Preschool SFP'!$19:$19,'Preschool SFP'!$20:$20,'Preschool SFP'!$23:$23,'Preschool SFP'!$24:$24,'Preschool SFP'!$25:$25,'Preschool SFP'!$29:$29,'Preschool SFP'!$32:$32</definedName>
    <definedName name="QB_DATA_1" localSheetId="5" hidden="1">'Preschool SFA'!$32:$32,'Preschool SFA'!$33:$33</definedName>
    <definedName name="QB_DATA_1" localSheetId="4" hidden="1">'Preschool SFP'!$33:$33,'Preschool SFP'!$40:$40,'Preschool SFP'!$43:$43,'Preschool SFP'!$44:$44,'Preschool SFP'!#REF!,'Preschool SFP'!$45:$45,'Preschool SFP'!$46:$46,'Preschool SFP'!$47:$47,'Preschool SFP'!$50:$50,'Preschool SFP'!$51:$51,'Preschool SFP'!$52:$52,'Preschool SFP'!$53:$53,'Preschool SFP'!$54:$54,'Preschool SFP'!$55:$55,'Preschool SFP'!$59:$59,'Preschool SFP'!$60:$60</definedName>
    <definedName name="QB_DATA_2" localSheetId="4" hidden="1">'Preschool SFP'!$64:$64,'Preschool SFP'!$65:$65,'Preschool SFP'!$66:$66</definedName>
    <definedName name="QB_DATE_1" localSheetId="5" hidden="1">'Preschool SFA'!$X$2</definedName>
    <definedName name="QB_DATE_1" localSheetId="4" hidden="1">'Preschool SFP'!$X$2</definedName>
    <definedName name="QB_DATE_1_1" localSheetId="4" hidden="1">'Preschool SFP'!$Z$2</definedName>
    <definedName name="QB_FORMULA_0" localSheetId="7" hidden="1">'Elem SFA'!#REF!,'Elem SFA'!#REF!,'Elem SFA'!#REF!,'Elem SFA'!#REF!,'Elem SFA'!#REF!,'Elem SFA'!#REF!,'Elem SFA'!$F$10,'Elem SFA'!$H$10,'Elem SFA'!$J$10,'Elem SFA'!$L$10,'Elem SFA'!$N$10,'Elem SFA'!$P$10,'Elem SFA'!$R$10,'Elem SFA'!$T$10,'Elem SFA'!$V$10,'Elem SFA'!#REF!</definedName>
    <definedName name="QB_FORMULA_0" localSheetId="6" hidden="1">'Elem SFP'!$F$6,'Elem SFP'!$H$6,'Elem SFP'!$J$6,'Elem SFP'!$L$6,'Elem SFP'!$N$6,'Elem SFP'!$P$6,'Elem SFP'!$R$6,'Elem SFP'!$T$6,'Elem SFP'!$V$6,'Elem SFP'!$X$6,'Elem SFP'!$F$9,'Elem SFP'!$H$9,'Elem SFP'!$J$9,'Elem SFP'!$L$9,'Elem SFP'!$N$9,'Elem SFP'!$P$9</definedName>
    <definedName name="QB_FORMULA_0" localSheetId="5" hidden="1">'Preschool SFA'!$X$7,'Preschool SFA'!$X$8,'Preschool SFA'!$X$9,'Preschool SFA'!$X$10,'Preschool SFA'!$X$11,'Preschool SFA'!$F$12,'Preschool SFA'!$H$12,'Preschool SFA'!$J$12,'Preschool SFA'!$L$12,'Preschool SFA'!$N$12,'Preschool SFA'!$P$12,'Preschool SFA'!$R$12,'Preschool SFA'!$T$12,'Preschool SFA'!$V$12,'Preschool SFA'!$X$12,'Preschool SFA'!$F$13</definedName>
    <definedName name="QB_FORMULA_0" localSheetId="4" hidden="1">'Preschool SFP'!$F$14,'Preschool SFP'!$H$14,'Preschool SFP'!$J$14,'Preschool SFP'!$L$14,'Preschool SFP'!$N$14,'Preschool SFP'!$P$14,'Preschool SFP'!$R$14,'Preschool SFP'!$T$14,'Preschool SFP'!$V$14,'Preschool SFP'!$X$14,'Preschool SFP'!$F$21,'Preschool SFP'!$H$21,'Preschool SFP'!$J$21,'Preschool SFP'!$L$21,'Preschool SFP'!$N$21,'Preschool SFP'!$P$21</definedName>
    <definedName name="QB_FORMULA_1" localSheetId="7" hidden="1">'Elem SFA'!$F$11,'Elem SFA'!$H$11,'Elem SFA'!$J$11,'Elem SFA'!$L$11,'Elem SFA'!$N$11,'Elem SFA'!$P$11,'Elem SFA'!$R$11,'Elem SFA'!$T$11,'Elem SFA'!$V$11,'Elem SFA'!#REF!,'Elem SFA'!#REF!,'Elem SFA'!#REF!,'Elem SFA'!#REF!,'Elem SFA'!#REF!,'Elem SFA'!#REF!,'Elem SFA'!$F$18</definedName>
    <definedName name="QB_FORMULA_1" localSheetId="6" hidden="1">'Elem SFP'!$R$9,'Elem SFP'!$T$9,'Elem SFP'!$V$9,'Elem SFP'!$X$9,'Elem SFP'!$F$15,'Elem SFP'!$H$15,'Elem SFP'!$J$15,'Elem SFP'!$L$15,'Elem SFP'!$N$15,'Elem SFP'!$P$15,'Elem SFP'!$R$15,'Elem SFP'!$T$15,'Elem SFP'!$V$15,'Elem SFP'!$X$15,'Elem SFP'!$F$16,'Elem SFP'!$H$16</definedName>
    <definedName name="QB_FORMULA_1" localSheetId="5" hidden="1">'Preschool SFA'!$H$13,'Preschool SFA'!$J$13,'Preschool SFA'!$L$13,'Preschool SFA'!$N$13,'Preschool SFA'!$P$13,'Preschool SFA'!$R$13,'Preschool SFA'!$T$13,'Preschool SFA'!$V$13,'Preschool SFA'!$X$13,'Preschool SFA'!$X$15,'Preschool SFA'!$X$16,'Preschool SFA'!$X$17,'Preschool SFA'!$X$18,'Preschool SFA'!$X$19,'Preschool SFA'!$X$20,'Preschool SFA'!$X$21</definedName>
    <definedName name="QB_FORMULA_1" localSheetId="4" hidden="1">'Preschool SFP'!$R$21,'Preschool SFP'!$T$21,'Preschool SFP'!$V$21,'Preschool SFP'!$X$21,'Preschool SFP'!$F$26,'Preschool SFP'!$H$26,'Preschool SFP'!$J$26,'Preschool SFP'!$L$26,'Preschool SFP'!$N$26,'Preschool SFP'!$P$26,'Preschool SFP'!$R$26,'Preschool SFP'!$T$26,'Preschool SFP'!$V$26,'Preschool SFP'!$X$26,'Preschool SFP'!$F$27,'Preschool SFP'!$H$27</definedName>
    <definedName name="QB_FORMULA_2" localSheetId="7" hidden="1">'Elem SFA'!$H$18,'Elem SFA'!$J$18,'Elem SFA'!$L$18,'Elem SFA'!$N$18,'Elem SFA'!$P$18,'Elem SFA'!$R$18,'Elem SFA'!$T$18,'Elem SFA'!$V$18,'Elem SFA'!#REF!,'Elem SFA'!$F$19,'Elem SFA'!$H$19,'Elem SFA'!$J$19,'Elem SFA'!$L$19,'Elem SFA'!$N$19,'Elem SFA'!$P$19,'Elem SFA'!$R$19</definedName>
    <definedName name="QB_FORMULA_2" localSheetId="6" hidden="1">'Elem SFP'!$J$16,'Elem SFP'!$L$16,'Elem SFP'!$N$16,'Elem SFP'!$P$16,'Elem SFP'!$R$16,'Elem SFP'!$T$16,'Elem SFP'!$V$16,'Elem SFP'!$X$16,'Elem SFP'!$F$19,'Elem SFP'!$H$19,'Elem SFP'!$J$19,'Elem SFP'!$L$19,'Elem SFP'!$N$19,'Elem SFP'!$P$19,'Elem SFP'!$R$19,'Elem SFP'!$T$19</definedName>
    <definedName name="QB_FORMULA_2" localSheetId="5" hidden="1">'Preschool SFA'!$F$22,'Preschool SFA'!$H$22,'Preschool SFA'!$J$22,'Preschool SFA'!$L$22,'Preschool SFA'!$N$22,'Preschool SFA'!$P$22,'Preschool SFA'!$R$22,'Preschool SFA'!$T$22,'Preschool SFA'!$V$22,'Preschool SFA'!$X$22,'Preschool SFA'!$F$23,'Preschool SFA'!$H$23,'Preschool SFA'!$J$23,'Preschool SFA'!$L$23,'Preschool SFA'!$N$23,'Preschool SFA'!$P$23</definedName>
    <definedName name="QB_FORMULA_2" localSheetId="4" hidden="1">'Preschool SFP'!$J$27,'Preschool SFP'!$L$27,'Preschool SFP'!$N$27,'Preschool SFP'!$P$27,'Preschool SFP'!$R$27,'Preschool SFP'!$T$27,'Preschool SFP'!$V$27,'Preschool SFP'!$X$27,'Preschool SFP'!$F$30,'Preschool SFP'!$H$30,'Preschool SFP'!$J$30,'Preschool SFP'!$L$30,'Preschool SFP'!$N$30,'Preschool SFP'!$P$30,'Preschool SFP'!$R$30,'Preschool SFP'!$T$30</definedName>
    <definedName name="QB_FORMULA_3" localSheetId="7" hidden="1">'Elem SFA'!$T$19,'Elem SFA'!$V$19,'Elem SFA'!#REF!,'Elem SFA'!#REF!,'Elem SFA'!#REF!,'Elem SFA'!$F$24,'Elem SFA'!$H$24,'Elem SFA'!$J$24,'Elem SFA'!$L$24,'Elem SFA'!$N$24,'Elem SFA'!$P$24,'Elem SFA'!$R$24,'Elem SFA'!$T$24,'Elem SFA'!$V$24,'Elem SFA'!#REF!,'Elem SFA'!#REF!</definedName>
    <definedName name="QB_FORMULA_3" localSheetId="6" hidden="1">'Elem SFP'!$V$19,'Elem SFP'!$X$19,'Elem SFP'!$F$22,'Elem SFP'!$H$22,'Elem SFP'!$J$22,'Elem SFP'!$L$22,'Elem SFP'!$N$22,'Elem SFP'!$P$22,'Elem SFP'!$R$22,'Elem SFP'!$T$22,'Elem SFP'!$V$22,'Elem SFP'!$X$22,'Elem SFP'!$F$23,'Elem SFP'!$H$23,'Elem SFP'!$J$23,'Elem SFP'!$L$23</definedName>
    <definedName name="QB_FORMULA_3" localSheetId="5" hidden="1">'Preschool SFA'!$R$23,'Preschool SFA'!$T$23,'Preschool SFA'!$V$23,'Preschool SFA'!$X$23,'Preschool SFA'!$X$26,'Preschool SFA'!$X$27,'Preschool SFA'!$F$28,'Preschool SFA'!$H$28,'Preschool SFA'!$J$28,'Preschool SFA'!$L$28,'Preschool SFA'!$N$28,'Preschool SFA'!$P$28,'Preschool SFA'!$R$28,'Preschool SFA'!$T$28,'Preschool SFA'!$V$28,'Preschool SFA'!$X$28</definedName>
    <definedName name="QB_FORMULA_3" localSheetId="4" hidden="1">'Preschool SFP'!$V$30,'Preschool SFP'!$X$30,'Preschool SFP'!$F$34,'Preschool SFP'!$H$34,'Preschool SFP'!$J$34,'Preschool SFP'!$L$34,'Preschool SFP'!$N$34,'Preschool SFP'!$P$34,'Preschool SFP'!$R$34,'Preschool SFP'!$T$34,'Preschool SFP'!$V$34,'Preschool SFP'!$X$34,'Preschool SFP'!$F$35,'Preschool SFP'!$H$35,'Preschool SFP'!$J$35,'Preschool SFP'!$L$35</definedName>
    <definedName name="QB_FORMULA_4" localSheetId="7" hidden="1">'Elem SFA'!#REF!,'Elem SFA'!$F$28,'Elem SFA'!$H$28,'Elem SFA'!$J$28,'Elem SFA'!$L$28,'Elem SFA'!$N$28,'Elem SFA'!$P$28,'Elem SFA'!$R$28,'Elem SFA'!$T$28,'Elem SFA'!$V$28,'Elem SFA'!#REF!,'Elem SFA'!$F$29,'Elem SFA'!$H$29,'Elem SFA'!$J$29,'Elem SFA'!$L$29,'Elem SFA'!$N$29</definedName>
    <definedName name="QB_FORMULA_4" localSheetId="6" hidden="1">'Elem SFP'!$N$23,'Elem SFP'!$P$23,'Elem SFP'!$R$23,'Elem SFP'!$T$23,'Elem SFP'!$V$23,'Elem SFP'!$X$23,'Elem SFP'!$F$31,'Elem SFP'!$H$31,'Elem SFP'!$J$31,'Elem SFP'!$L$31,'Elem SFP'!$N$31,'Elem SFP'!$P$31,'Elem SFP'!$R$31,'Elem SFP'!$T$31,'Elem SFP'!$V$31,'Elem SFP'!$X$31</definedName>
    <definedName name="QB_FORMULA_4" localSheetId="5" hidden="1">'Preschool SFA'!$X$30,'Preschool SFA'!$X$31,'Preschool SFA'!$X$32,'Preschool SFA'!$X$33,'Preschool SFA'!$F$34,'Preschool SFA'!$H$34,'Preschool SFA'!$J$34,'Preschool SFA'!$L$34,'Preschool SFA'!$N$34,'Preschool SFA'!$P$34,'Preschool SFA'!$R$34,'Preschool SFA'!$T$34,'Preschool SFA'!$V$34,'Preschool SFA'!$X$34,'Preschool SFA'!$F$35,'Preschool SFA'!$H$35</definedName>
    <definedName name="QB_FORMULA_4" localSheetId="4" hidden="1">'Preschool SFP'!$N$35,'Preschool SFP'!$P$35,'Preschool SFP'!$R$35,'Preschool SFP'!$T$35,'Preschool SFP'!$V$35,'Preschool SFP'!$X$35,'Preschool SFP'!$F$41,'Preschool SFP'!$H$41,'Preschool SFP'!$J$41,'Preschool SFP'!$L$41,'Preschool SFP'!$N$41,'Preschool SFP'!$P$41,'Preschool SFP'!$R$41,'Preschool SFP'!$T$41,'Preschool SFP'!$V$41,'Preschool SFP'!$X$41</definedName>
    <definedName name="QB_FORMULA_5" localSheetId="7" hidden="1">'Elem SFA'!$P$29,'Elem SFA'!$R$29,'Elem SFA'!$T$29,'Elem SFA'!$V$29,'Elem SFA'!#REF!,'Elem SFA'!$F$30,'Elem SFA'!$H$30,'Elem SFA'!$J$30,'Elem SFA'!$L$30,'Elem SFA'!$N$30,'Elem SFA'!$P$30,'Elem SFA'!$R$30,'Elem SFA'!$T$30,'Elem SFA'!$V$30,'Elem SFA'!#REF!</definedName>
    <definedName name="QB_FORMULA_5" localSheetId="6" hidden="1">'Elem SFP'!$F$32,'Elem SFP'!$H$32,'Elem SFP'!$J$32,'Elem SFP'!$L$32,'Elem SFP'!$N$32,'Elem SFP'!$P$32,'Elem SFP'!$R$32,'Elem SFP'!$T$32,'Elem SFP'!$V$32,'Elem SFP'!$X$32,'Elem SFP'!$F$33,'Elem SFP'!$H$33,'Elem SFP'!$J$33,'Elem SFP'!$L$33,'Elem SFP'!$N$33,'Elem SFP'!$P$33</definedName>
    <definedName name="QB_FORMULA_5" localSheetId="5" hidden="1">'Preschool SFA'!$J$35,'Preschool SFA'!$L$35,'Preschool SFA'!$N$35,'Preschool SFA'!$P$35,'Preschool SFA'!$R$35,'Preschool SFA'!$T$35,'Preschool SFA'!$V$35,'Preschool SFA'!$X$35,'Preschool SFA'!$F$36,'Preschool SFA'!$H$36,'Preschool SFA'!$J$36,'Preschool SFA'!$L$36,'Preschool SFA'!$N$36,'Preschool SFA'!$P$36,'Preschool SFA'!$R$36,'Preschool SFA'!$T$36</definedName>
    <definedName name="QB_FORMULA_5" localSheetId="4" hidden="1">'Preschool SFP'!$F$48,'Preschool SFP'!$H$48,'Preschool SFP'!$J$48,'Preschool SFP'!$L$48,'Preschool SFP'!$N$48,'Preschool SFP'!$P$48,'Preschool SFP'!$R$48,'Preschool SFP'!$T$48,'Preschool SFP'!$V$48,'Preschool SFP'!$X$48,'Preschool SFP'!$F$57,'Preschool SFP'!$H$57,'Preschool SFP'!$J$57,'Preschool SFP'!$L$57,'Preschool SFP'!$N$57,'Preschool SFP'!$P$57</definedName>
    <definedName name="QB_FORMULA_6" localSheetId="6" hidden="1">'Elem SFP'!$R$33,'Elem SFP'!$T$33,'Elem SFP'!$V$33,'Elem SFP'!$X$33,'Elem SFP'!$F$37,'Elem SFP'!$H$37,'Elem SFP'!$J$37,'Elem SFP'!$L$37,'Elem SFP'!$N$37,'Elem SFP'!$P$37,'Elem SFP'!$R$37,'Elem SFP'!$T$37,'Elem SFP'!$V$37,'Elem SFP'!$X$37,'Elem SFP'!$F$38,'Elem SFP'!$H$38</definedName>
    <definedName name="QB_FORMULA_6" localSheetId="5" hidden="1">'Preschool SFA'!$V$36,'Preschool SFA'!$X$36</definedName>
    <definedName name="QB_FORMULA_6" localSheetId="4" hidden="1">'Preschool SFP'!$R$57,'Preschool SFP'!$T$57,'Preschool SFP'!$V$57,'Preschool SFP'!$X$57,'Preschool SFP'!$F$58,'Preschool SFP'!$H$58,'Preschool SFP'!$J$58,'Preschool SFP'!$L$58,'Preschool SFP'!$N$58,'Preschool SFP'!$P$58,'Preschool SFP'!$R$58,'Preschool SFP'!$T$58,'Preschool SFP'!$V$58,'Preschool SFP'!$X$58,'Preschool SFP'!$F$62,'Preschool SFP'!$H$62</definedName>
    <definedName name="QB_FORMULA_7" localSheetId="6" hidden="1">'Elem SFP'!$J$38,'Elem SFP'!$L$38,'Elem SFP'!$N$38,'Elem SFP'!$P$38,'Elem SFP'!$R$38,'Elem SFP'!$T$38,'Elem SFP'!$V$38,'Elem SFP'!$X$38</definedName>
    <definedName name="QB_FORMULA_7" localSheetId="4" hidden="1">'Preschool SFP'!$J$62,'Preschool SFP'!$L$62,'Preschool SFP'!$N$62,'Preschool SFP'!$P$62,'Preschool SFP'!$R$62,'Preschool SFP'!$T$62,'Preschool SFP'!$V$62,'Preschool SFP'!$X$62,'Preschool SFP'!$F$63,'Preschool SFP'!$H$63,'Preschool SFP'!$J$63,'Preschool SFP'!$L$63,'Preschool SFP'!$N$63,'Preschool SFP'!$P$63,'Preschool SFP'!$R$63,'Preschool SFP'!$T$63</definedName>
    <definedName name="QB_FORMULA_8" localSheetId="4" hidden="1">'Preschool SFP'!$V$63,'Preschool SFP'!$X$63,'Preschool SFP'!$F$68,'Preschool SFP'!$H$68,'Preschool SFP'!$J$68,'Preschool SFP'!$L$68,'Preschool SFP'!$N$68,'Preschool SFP'!$P$68,'Preschool SFP'!$R$68,'Preschool SFP'!$T$68,'Preschool SFP'!$V$68,'Preschool SFP'!$X$68,'Preschool SFP'!$F$69,'Preschool SFP'!$H$69,'Preschool SFP'!$J$69,'Preschool SFP'!$L$69</definedName>
    <definedName name="QB_FORMULA_9" localSheetId="4" hidden="1">'Preschool SFP'!$N$69,'Preschool SFP'!$P$69,'Preschool SFP'!$R$69,'Preschool SFP'!$T$69,'Preschool SFP'!$V$69,'Preschool SFP'!$X$69</definedName>
    <definedName name="QB_ROW_1" localSheetId="6" hidden="1">'Elem SFP'!$A$2</definedName>
    <definedName name="QB_ROW_1" localSheetId="4" hidden="1">'Preschool SFP'!$A$5</definedName>
    <definedName name="QB_ROW_10031" localSheetId="4" hidden="1">'Preschool SFP'!$D$39</definedName>
    <definedName name="QB_ROW_1011" localSheetId="6" hidden="1">'Elem SFP'!$B$3</definedName>
    <definedName name="QB_ROW_1011" localSheetId="4" hidden="1">'Preschool SFP'!$B$6</definedName>
    <definedName name="QB_ROW_10331" localSheetId="4" hidden="1">'Preschool SFP'!$D$41</definedName>
    <definedName name="QB_ROW_105330" localSheetId="4" hidden="1">'Preschool SFP'!$D$16</definedName>
    <definedName name="QB_ROW_106230" localSheetId="6" hidden="1">'Elem SFP'!$D$11</definedName>
    <definedName name="QB_ROW_106230" localSheetId="4" hidden="1">'Preschool SFP'!$D$24</definedName>
    <definedName name="QB_ROW_11031" localSheetId="4" hidden="1">'Preschool SFP'!$D$42</definedName>
    <definedName name="QB_ROW_11331" localSheetId="4" hidden="1">'Preschool SFP'!$D$48</definedName>
    <definedName name="QB_ROW_12031" localSheetId="6" hidden="1">'Elem SFP'!$D$27</definedName>
    <definedName name="QB_ROW_12031" localSheetId="4" hidden="1">'Preschool SFP'!$D$49</definedName>
    <definedName name="QB_ROW_12331" localSheetId="6" hidden="1">'Elem SFP'!$D$31</definedName>
    <definedName name="QB_ROW_12331" localSheetId="4" hidden="1">'Preschool SFP'!$D$57</definedName>
    <definedName name="QB_ROW_13021" localSheetId="4" hidden="1">'Preschool SFP'!$C$59</definedName>
    <definedName name="QB_ROW_1311" localSheetId="6" hidden="1">'Elem SFP'!$B$16</definedName>
    <definedName name="QB_ROW_1311" localSheetId="4" hidden="1">'Preschool SFP'!$B$27</definedName>
    <definedName name="QB_ROW_131340" localSheetId="7" hidden="1">'Elem SFA'!$E$14</definedName>
    <definedName name="QB_ROW_131340" localSheetId="5" hidden="1">'Preschool SFA'!$E$16</definedName>
    <definedName name="QB_ROW_13321" localSheetId="4" hidden="1">'Preschool SFP'!$C$62</definedName>
    <definedName name="QB_ROW_13340" localSheetId="5" hidden="1">'Preschool SFA'!$E$7</definedName>
    <definedName name="QB_ROW_136230" localSheetId="4" hidden="1">'Preschool SFP'!$D$12</definedName>
    <definedName name="QB_ROW_14011" localSheetId="6" hidden="1">'Elem SFP'!$B$34</definedName>
    <definedName name="QB_ROW_14011" localSheetId="4" hidden="1">'Preschool SFP'!$B$63</definedName>
    <definedName name="QB_ROW_14311" localSheetId="6" hidden="1">'Elem SFP'!$B$37</definedName>
    <definedName name="QB_ROW_14311" localSheetId="4" hidden="1">'Preschool SFP'!$B$67</definedName>
    <definedName name="QB_ROW_143330" localSheetId="7" hidden="1">'Elem SFA'!$D$22</definedName>
    <definedName name="QB_ROW_143330" localSheetId="5" hidden="1">'Preschool SFA'!$D$26</definedName>
    <definedName name="QB_ROW_155240" localSheetId="4" hidden="1">'Preschool SFP'!$E$44</definedName>
    <definedName name="QB_ROW_160230" localSheetId="4" hidden="1">'Preschool SFP'!$D$18</definedName>
    <definedName name="QB_ROW_163240" localSheetId="6" hidden="1">'Elem SFP'!$E$28</definedName>
    <definedName name="QB_ROW_163240" localSheetId="4" hidden="1">'Preschool SFP'!$E$50</definedName>
    <definedName name="QB_ROW_17221" localSheetId="6" hidden="1">'Elem SFP'!$C$36</definedName>
    <definedName name="QB_ROW_17221" localSheetId="4" hidden="1">'Preschool SFP'!$C$67</definedName>
    <definedName name="QB_ROW_175230" localSheetId="6" hidden="1">'Elem SFP'!$D$8</definedName>
    <definedName name="QB_ROW_175230" localSheetId="4" hidden="1">'Preschool SFP'!$D$17</definedName>
    <definedName name="QB_ROW_18240" localSheetId="7" hidden="1">'Elem SFA'!$E$7</definedName>
    <definedName name="QB_ROW_18301" localSheetId="7" hidden="1">'Elem SFA'!$A$30</definedName>
    <definedName name="QB_ROW_18301" localSheetId="5" hidden="1">'Preschool SFA'!$A$36</definedName>
    <definedName name="QB_ROW_184340" localSheetId="7" hidden="1">'Elem SFA'!$E$9</definedName>
    <definedName name="QB_ROW_184340" localSheetId="5" hidden="1">'Preschool SFA'!$E$11</definedName>
    <definedName name="QB_ROW_185230" localSheetId="4" hidden="1">'Preschool SFP'!$D$19</definedName>
    <definedName name="QB_ROW_187230" localSheetId="4" hidden="1">'Preschool SFP'!$D$60</definedName>
    <definedName name="QB_ROW_189240" localSheetId="6" hidden="1">'Elem SFP'!$E$29</definedName>
    <definedName name="QB_ROW_19011" localSheetId="7" hidden="1">'Elem SFA'!$B$2</definedName>
    <definedName name="QB_ROW_19011" localSheetId="5" hidden="1">'Preschool SFA'!$B$5</definedName>
    <definedName name="QB_ROW_19311" localSheetId="7" hidden="1">'Elem SFA'!$B$19</definedName>
    <definedName name="QB_ROW_19311" localSheetId="5" hidden="1">'Preschool SFA'!$B$23</definedName>
    <definedName name="QB_ROW_195230" localSheetId="4" hidden="1">'Preschool SFP'!$D$20</definedName>
    <definedName name="QB_ROW_198230" localSheetId="6" hidden="1">'Elem SFP'!$D$14</definedName>
    <definedName name="QB_ROW_198230" localSheetId="4" hidden="1">'Preschool SFP'!$D$25</definedName>
    <definedName name="QB_ROW_200230" localSheetId="6" hidden="1">'Elem SFP'!$D$5</definedName>
    <definedName name="QB_ROW_200240" localSheetId="5" hidden="1">'Preschool SFA'!$E$21</definedName>
    <definedName name="QB_ROW_20031" localSheetId="7" hidden="1">'Elem SFA'!$D$3</definedName>
    <definedName name="QB_ROW_20031" localSheetId="5" hidden="1">'Preschool SFA'!$D$6</definedName>
    <definedName name="QB_ROW_201240" localSheetId="7" hidden="1">'Elem SFA'!$E$4</definedName>
    <definedName name="QB_ROW_2021" localSheetId="6" hidden="1">'Elem SFP'!$C$4</definedName>
    <definedName name="QB_ROW_2021" localSheetId="4" hidden="1">'Preschool SFP'!$C$7</definedName>
    <definedName name="QB_ROW_202230" localSheetId="4" hidden="1">'Preschool SFP'!$D$23</definedName>
    <definedName name="QB_ROW_202240" localSheetId="7" hidden="1">'Elem SFA'!$E$5</definedName>
    <definedName name="QB_ROW_20331" localSheetId="7" hidden="1">'Elem SFA'!$D$10</definedName>
    <definedName name="QB_ROW_20331" localSheetId="5" hidden="1">'Preschool SFA'!$D$12</definedName>
    <definedName name="QB_ROW_204240" localSheetId="7" hidden="1">'Elem SFA'!$E$8</definedName>
    <definedName name="QB_ROW_206240" localSheetId="4" hidden="1">'Preschool SFP'!#REF!</definedName>
    <definedName name="QB_ROW_207240" localSheetId="4" hidden="1">'Preschool SFP'!$E$53</definedName>
    <definedName name="QB_ROW_209240" localSheetId="4" hidden="1">'Preschool SFP'!$E$54</definedName>
    <definedName name="QB_ROW_21031" localSheetId="7" hidden="1">'Elem SFA'!$D$12</definedName>
    <definedName name="QB_ROW_21031" localSheetId="5" hidden="1">'Preschool SFA'!$D$14</definedName>
    <definedName name="QB_ROW_212230" localSheetId="6" hidden="1">'Elem SFP'!$D$12</definedName>
    <definedName name="QB_ROW_213230" localSheetId="4" hidden="1">'Preschool SFP'!$D$61</definedName>
    <definedName name="QB_ROW_213240" localSheetId="6" hidden="1">'Elem SFP'!$E$30</definedName>
    <definedName name="QB_ROW_21331" localSheetId="7" hidden="1">'Elem SFA'!$D$18</definedName>
    <definedName name="QB_ROW_21331" localSheetId="5" hidden="1">'Preschool SFA'!$D$22</definedName>
    <definedName name="QB_ROW_214220" localSheetId="4" hidden="1">'Preschool SFP'!$C$32</definedName>
    <definedName name="QB_ROW_214230" localSheetId="6" hidden="1">'Elem SFP'!$D$13</definedName>
    <definedName name="QB_ROW_215220" localSheetId="4" hidden="1">'Preschool SFP'!$C$33</definedName>
    <definedName name="QB_ROW_216230" localSheetId="7" hidden="1">'Elem SFA'!$D$23</definedName>
    <definedName name="QB_ROW_216240" localSheetId="4" hidden="1">'Preschool SFP'!$E$52</definedName>
    <definedName name="QB_ROW_217220" localSheetId="6" hidden="1">'Elem SFP'!$C$21</definedName>
    <definedName name="QB_ROW_217230" localSheetId="4" hidden="1">'Preschool SFP'!$D$11</definedName>
    <definedName name="QB_ROW_218230" localSheetId="5" hidden="1">'Preschool SFA'!$D$27</definedName>
    <definedName name="QB_ROW_219240" localSheetId="4" hidden="1">'Preschool SFP'!#REF!</definedName>
    <definedName name="QB_ROW_22011" localSheetId="7" hidden="1">'Elem SFA'!$B$20</definedName>
    <definedName name="QB_ROW_22011" localSheetId="5" hidden="1">'Preschool SFA'!$B$24</definedName>
    <definedName name="QB_ROW_220230" localSheetId="5" hidden="1">'Preschool SFA'!$D$33</definedName>
    <definedName name="QB_ROW_22240" localSheetId="5" hidden="1">'Preschool SFA'!$E$8</definedName>
    <definedName name="QB_ROW_22311" localSheetId="7" hidden="1">'Elem SFA'!$B$29</definedName>
    <definedName name="QB_ROW_22311" localSheetId="5" hidden="1">'Preschool SFA'!$B$35</definedName>
    <definedName name="QB_ROW_224230" localSheetId="7" hidden="1">'Elem SFA'!$D$27</definedName>
    <definedName name="QB_ROW_227230" localSheetId="4" hidden="1">'Preschool SFP'!$D$13</definedName>
    <definedName name="QB_ROW_229230" localSheetId="4" hidden="1">'Preschool SFP'!$D$10</definedName>
    <definedName name="QB_ROW_23021" localSheetId="7" hidden="1">'Elem SFA'!$C$21</definedName>
    <definedName name="QB_ROW_23021" localSheetId="5" hidden="1">'Preschool SFA'!$C$25</definedName>
    <definedName name="QB_ROW_230240" localSheetId="4" hidden="1">'Preschool SFP'!$E$45</definedName>
    <definedName name="QB_ROW_231240" localSheetId="4" hidden="1">'Preschool SFP'!$E$46</definedName>
    <definedName name="QB_ROW_2321" localSheetId="6" hidden="1">'Elem SFP'!$C$6</definedName>
    <definedName name="QB_ROW_2321" localSheetId="4" hidden="1">'Preschool SFP'!$C$14</definedName>
    <definedName name="QB_ROW_232240" localSheetId="4" hidden="1">'Preschool SFP'!$E$47</definedName>
    <definedName name="QB_ROW_23321" localSheetId="7" hidden="1">'Elem SFA'!$C$24</definedName>
    <definedName name="QB_ROW_23321" localSheetId="5" hidden="1">'Preschool SFA'!$C$28</definedName>
    <definedName name="QB_ROW_24021" localSheetId="7" hidden="1">'Elem SFA'!$C$25</definedName>
    <definedName name="QB_ROW_24021" localSheetId="5" hidden="1">'Preschool SFA'!$C$29</definedName>
    <definedName name="QB_ROW_24321" localSheetId="7" hidden="1">'Elem SFA'!$C$28</definedName>
    <definedName name="QB_ROW_24321" localSheetId="5" hidden="1">'Preschool SFA'!$C$34</definedName>
    <definedName name="QB_ROW_25240" localSheetId="5" hidden="1">'Preschool SFA'!$E$9</definedName>
    <definedName name="QB_ROW_27240" localSheetId="5" hidden="1">'Preschool SFA'!$E$10</definedName>
    <definedName name="QB_ROW_301" localSheetId="6" hidden="1">'Elem SFP'!$A$23</definedName>
    <definedName name="QB_ROW_301" localSheetId="4" hidden="1">'Preschool SFP'!$A$35</definedName>
    <definedName name="QB_ROW_3021" localSheetId="6" hidden="1">'Elem SFP'!$C$7</definedName>
    <definedName name="QB_ROW_3021" localSheetId="4" hidden="1">'Preschool SFP'!$C$15</definedName>
    <definedName name="QB_ROW_3321" localSheetId="6" hidden="1">'Elem SFP'!$C$9</definedName>
    <definedName name="QB_ROW_3321" localSheetId="4" hidden="1">'Preschool SFP'!$C$21</definedName>
    <definedName name="QB_ROW_35240" localSheetId="5" hidden="1">'Preschool SFA'!$E$20</definedName>
    <definedName name="QB_ROW_4021" localSheetId="6" hidden="1">'Elem SFP'!$C$10</definedName>
    <definedName name="QB_ROW_4021" localSheetId="4" hidden="1">'Preschool SFP'!$C$22</definedName>
    <definedName name="QB_ROW_42340" localSheetId="7" hidden="1">'Elem SFA'!$E$13</definedName>
    <definedName name="QB_ROW_42340" localSheetId="5" hidden="1">'Preschool SFA'!$E$15</definedName>
    <definedName name="QB_ROW_4321" localSheetId="6" hidden="1">'Elem SFP'!$C$15</definedName>
    <definedName name="QB_ROW_4321" localSheetId="4" hidden="1">'Preschool SFP'!$C$26</definedName>
    <definedName name="QB_ROW_43230" localSheetId="7" hidden="1">'Elem SFA'!$D$26</definedName>
    <definedName name="QB_ROW_43230" localSheetId="5" hidden="1">'Preschool SFA'!$D$30</definedName>
    <definedName name="QB_ROW_49340" localSheetId="7" hidden="1">'Elem SFA'!$E$15</definedName>
    <definedName name="QB_ROW_49340" localSheetId="5" hidden="1">'Preschool SFA'!$E$17</definedName>
    <definedName name="QB_ROW_5011" localSheetId="6" hidden="1">'Elem SFP'!$B$17</definedName>
    <definedName name="QB_ROW_5011" localSheetId="4" hidden="1">'Preschool SFP'!$B$28</definedName>
    <definedName name="QB_ROW_5311" localSheetId="6" hidden="1">'Elem SFP'!$B$19</definedName>
    <definedName name="QB_ROW_5311" localSheetId="4" hidden="1">'Preschool SFP'!$B$30</definedName>
    <definedName name="QB_ROW_55340" localSheetId="7" hidden="1">'Elem SFA'!$E$16</definedName>
    <definedName name="QB_ROW_55340" localSheetId="5" hidden="1">'Preschool SFA'!$E$18</definedName>
    <definedName name="QB_ROW_6011" localSheetId="6" hidden="1">'Elem SFP'!$B$20</definedName>
    <definedName name="QB_ROW_6011" localSheetId="4" hidden="1">'Preschool SFP'!$B$31</definedName>
    <definedName name="QB_ROW_6311" localSheetId="6" hidden="1">'Elem SFP'!$B$22</definedName>
    <definedName name="QB_ROW_6311" localSheetId="4" hidden="1">'Preschool SFP'!$B$34</definedName>
    <definedName name="QB_ROW_65330" localSheetId="5" hidden="1">'Preschool SFA'!$D$31</definedName>
    <definedName name="QB_ROW_66230" localSheetId="5" hidden="1">'Preschool SFA'!$D$32</definedName>
    <definedName name="QB_ROW_67220" localSheetId="6" hidden="1">'Elem SFP'!$C$35</definedName>
    <definedName name="QB_ROW_67220" localSheetId="4" hidden="1">'Preschool SFP'!$C$66</definedName>
    <definedName name="QB_ROW_68320" localSheetId="4" hidden="1">'Preschool SFP'!$C$65</definedName>
    <definedName name="QB_ROW_7001" localSheetId="6" hidden="1">'Elem SFP'!$A$24</definedName>
    <definedName name="QB_ROW_7001" localSheetId="4" hidden="1">'Preschool SFP'!$A$36</definedName>
    <definedName name="QB_ROW_70340" localSheetId="7" hidden="1">'Elem SFA'!$E$17</definedName>
    <definedName name="QB_ROW_70340" localSheetId="5" hidden="1">'Preschool SFA'!$E$19</definedName>
    <definedName name="QB_ROW_71340" localSheetId="4" hidden="1">'Preschool SFP'!$E$51</definedName>
    <definedName name="QB_ROW_7301" localSheetId="6" hidden="1">'Elem SFP'!$A$38</definedName>
    <definedName name="QB_ROW_7301" localSheetId="4" hidden="1">'Preschool SFP'!$A$68</definedName>
    <definedName name="QB_ROW_73320" localSheetId="6" hidden="1">'Elem SFP'!$C$18</definedName>
    <definedName name="QB_ROW_73320" localSheetId="4" hidden="1">'Preschool SFP'!$C$29</definedName>
    <definedName name="QB_ROW_8011" localSheetId="6" hidden="1">'Elem SFP'!$B$25</definedName>
    <definedName name="QB_ROW_8011" localSheetId="4" hidden="1">'Preschool SFP'!$B$37</definedName>
    <definedName name="QB_ROW_82230" localSheetId="4" hidden="1">'Preschool SFP'!$D$9</definedName>
    <definedName name="QB_ROW_8311" localSheetId="6" hidden="1">'Elem SFP'!$B$33</definedName>
    <definedName name="QB_ROW_8311" localSheetId="4" hidden="1">'Preschool SFP'!$B$62</definedName>
    <definedName name="QB_ROW_86321" localSheetId="7" hidden="1">'Elem SFA'!$C$11</definedName>
    <definedName name="QB_ROW_86321" localSheetId="5" hidden="1">'Preschool SFA'!$C$13</definedName>
    <definedName name="QB_ROW_9021" localSheetId="6" hidden="1">'Elem SFP'!$C$26</definedName>
    <definedName name="QB_ROW_9021" localSheetId="4" hidden="1">'Preschool SFP'!$C$38</definedName>
    <definedName name="QB_ROW_90240" localSheetId="4" hidden="1">'Preschool SFP'!$E$43</definedName>
    <definedName name="QB_ROW_91240" localSheetId="4" hidden="1">'Preschool SFP'!$E$40</definedName>
    <definedName name="QB_ROW_9321" localSheetId="6" hidden="1">'Elem SFP'!$C$32</definedName>
    <definedName name="QB_ROW_9321" localSheetId="4" hidden="1">'Preschool SFP'!$C$58</definedName>
    <definedName name="QB_ROW_9340" localSheetId="7" hidden="1">'Elem SFA'!$E$6</definedName>
    <definedName name="QB_ROW_95230" localSheetId="4" hidden="1">'Preschool SFP'!$D$8</definedName>
    <definedName name="QB_SUBTITLE_3" localSheetId="5" hidden="1">'Preschool SFA'!$A$3</definedName>
    <definedName name="QB_SUBTITLE_3" localSheetId="4" hidden="1">'Preschool SFP'!$A$3</definedName>
    <definedName name="QB_TIME_5" localSheetId="5" hidden="1">'Preschool SFA'!$X$1</definedName>
    <definedName name="QB_TIME_5" localSheetId="4" hidden="1">'Preschool SFP'!$X$1</definedName>
    <definedName name="QB_TIME_5_1" localSheetId="4" hidden="1">'Preschool SFP'!$Z$1</definedName>
    <definedName name="QB_TITLE_2" localSheetId="5" hidden="1">'Preschool SFA'!$A$2</definedName>
    <definedName name="QB_TITLE_2" localSheetId="4" hidden="1">'Preschool SFP'!$A$2</definedName>
    <definedName name="QBCANSUPPORTUPDATE" localSheetId="7">TRUE</definedName>
    <definedName name="QBCANSUPPORTUPDATE" localSheetId="6">TRUE</definedName>
    <definedName name="QBCANSUPPORTUPDATE" localSheetId="5">TRUE</definedName>
    <definedName name="QBCANSUPPORTUPDATE" localSheetId="4">TRUE</definedName>
    <definedName name="QBCOMPANYFILENAME" localSheetId="7">"D:\Business Clients QB\One City Schools (formerly One City Early Learning Center)\QuickBooks - One City Senior Preschool\One City Senior Preschool.QBW"</definedName>
    <definedName name="QBCOMPANYFILENAME" localSheetId="6">"D:\Business Clients QB\One City Schools (formerly One City Early Learning Center)\QuickBooks - One City Senior Preschool\One City Senior Preschool.QBW"</definedName>
    <definedName name="QBCOMPANYFILENAME" localSheetId="5">"D:\Business Clients QB\One City Schools (formerly One City Early Learning Center)\QuickBooks - One City Junior Preschool\One City Early Learning Centers QuickBooks 2019.QBW"</definedName>
    <definedName name="QBCOMPANYFILENAME" localSheetId="4">"D:\Business Clients QB\One City Schools (formerly One City Early Learning Center)\QuickBooks - One City Junior Preschool\One City Early Learning Centers QuickBooks 2019.QBW"</definedName>
    <definedName name="QBCOMPANYFILENAME_1" localSheetId="7">"D:\Business Clients QB\One City Schools (formerly One City Early Learning Center)\QuickBooks - One City Senior Preschool\One City Senior Preschool QuickBooks 2020.QBW"</definedName>
    <definedName name="QBCOMPANYFILENAME_1" localSheetId="6">"D:\Business Clients QB\One City Schools (formerly One City Early Learning Center)\QuickBooks - One City Senior Preschool\One City Senior Preschool QuickBooks 2020.QBW"</definedName>
    <definedName name="QBCOMPANYFILENAME_1" localSheetId="5">"D:\Business Clients QB\One City Schools (formerly One City Early Learning Center)\QuickBooks - One City Junior Preschool\One City Early Learning Centers QuickBooks 2020.QBW"</definedName>
    <definedName name="QBCOMPANYFILENAME_1" localSheetId="4">"D:\Business Clients QB\One City Schools (formerly One City Early Learning Center)\QuickBooks - One City Junior Preschool\One City Early Learning Centers QuickBooks 2020.QBW"</definedName>
    <definedName name="QBCOMPANYFILENAME_1_1" localSheetId="4">"D:\Business Clients QB\One City Schools (formerly One City Early Learning Center)\QuickBooks - One City Junior Preschool\One City Early Learning Centers QuickBooks 2019.QBW"</definedName>
    <definedName name="QBCOMPANYFILENAME_1_1_1" localSheetId="4">"D:\Business Clients QB\One City Schools (formerly One City Early Learning Center)\QuickBooks - One City Junior Preschool\One City Early Learning Centers QuickBooks 2020.QBW"</definedName>
    <definedName name="QBENDDATE" localSheetId="7">20200331</definedName>
    <definedName name="QBENDDATE" localSheetId="6">20200331</definedName>
    <definedName name="QBENDDATE" localSheetId="5">20200331</definedName>
    <definedName name="QBENDDATE" localSheetId="4">20200331</definedName>
    <definedName name="QBENDDATE_1" localSheetId="7">20200430</definedName>
    <definedName name="QBENDDATE_1" localSheetId="6">20200430</definedName>
    <definedName name="QBENDDATE_1" localSheetId="5">20200430</definedName>
    <definedName name="QBENDDATE_1" localSheetId="4">20200430</definedName>
    <definedName name="QBENDDATE_1_1" localSheetId="4">20200331</definedName>
    <definedName name="QBENDDATE_1_1_1" localSheetId="4">20200430</definedName>
    <definedName name="QBENDDATE_2" localSheetId="7">20200630</definedName>
    <definedName name="QBENDDATE_2" localSheetId="6">20200831</definedName>
    <definedName name="QBENDDATE_2" localSheetId="5">20200630</definedName>
    <definedName name="QBENDDATE_2" localSheetId="4">20200630</definedName>
    <definedName name="QBENDDATE_3" localSheetId="7">20200831</definedName>
    <definedName name="QBENDDATE_3" localSheetId="5">20200831</definedName>
    <definedName name="QBENDDATE_3" localSheetId="4">20200831</definedName>
    <definedName name="QBHEADERSONSCREEN" localSheetId="7">FALSE</definedName>
    <definedName name="QBHEADERSONSCREEN" localSheetId="6">FALSE</definedName>
    <definedName name="QBHEADERSONSCREEN" localSheetId="5">TRUE</definedName>
    <definedName name="QBHEADERSONSCREEN" localSheetId="4">TRUE</definedName>
    <definedName name="QBMETADATASIZE" localSheetId="7">5914</definedName>
    <definedName name="QBMETADATASIZE" localSheetId="6">5914</definedName>
    <definedName name="QBMETADATASIZE" localSheetId="5">5914</definedName>
    <definedName name="QBMETADATASIZE" localSheetId="4">5914</definedName>
    <definedName name="QBPRESERVECOLOR" localSheetId="7">TRUE</definedName>
    <definedName name="QBPRESERVECOLOR" localSheetId="6">TRUE</definedName>
    <definedName name="QBPRESERVECOLOR" localSheetId="5">TRUE</definedName>
    <definedName name="QBPRESERVECOLOR" localSheetId="4">TRUE</definedName>
    <definedName name="QBPRESERVEFONT" localSheetId="7">TRUE</definedName>
    <definedName name="QBPRESERVEFONT" localSheetId="6">TRUE</definedName>
    <definedName name="QBPRESERVEFONT" localSheetId="5">TRUE</definedName>
    <definedName name="QBPRESERVEFONT" localSheetId="4">TRUE</definedName>
    <definedName name="QBPRESERVEROWHEIGHT" localSheetId="7">TRUE</definedName>
    <definedName name="QBPRESERVEROWHEIGHT" localSheetId="6">TRUE</definedName>
    <definedName name="QBPRESERVEROWHEIGHT" localSheetId="5">TRUE</definedName>
    <definedName name="QBPRESERVEROWHEIGHT" localSheetId="4">TRUE</definedName>
    <definedName name="QBPRESERVESPACE" localSheetId="7">TRUE</definedName>
    <definedName name="QBPRESERVESPACE" localSheetId="6">TRUE</definedName>
    <definedName name="QBPRESERVESPACE" localSheetId="5">TRUE</definedName>
    <definedName name="QBPRESERVESPACE" localSheetId="4">TRUE</definedName>
    <definedName name="QBREPORTCOLAXIS" localSheetId="7">6</definedName>
    <definedName name="QBREPORTCOLAXIS" localSheetId="6">6</definedName>
    <definedName name="QBREPORTCOLAXIS" localSheetId="5">6</definedName>
    <definedName name="QBREPORTCOLAXIS" localSheetId="4">6</definedName>
    <definedName name="QBREPORTCOMPANYID" localSheetId="7">"04eb4fb781a44ae9857b8d79fa852626"</definedName>
    <definedName name="QBREPORTCOMPANYID" localSheetId="6">"04eb4fb781a44ae9857b8d79fa852626"</definedName>
    <definedName name="QBREPORTCOMPANYID" localSheetId="5">"822bdff65d384015beeb6ddec6f50d73"</definedName>
    <definedName name="QBREPORTCOMPANYID" localSheetId="4">"822bdff65d384015beeb6ddec6f50d73"</definedName>
    <definedName name="QBREPORTCOMPARECOL_ANNUALBUDGET" localSheetId="7">FALSE</definedName>
    <definedName name="QBREPORTCOMPARECOL_ANNUALBUDGET" localSheetId="6">FALSE</definedName>
    <definedName name="QBREPORTCOMPARECOL_ANNUALBUDGET" localSheetId="5">FALSE</definedName>
    <definedName name="QBREPORTCOMPARECOL_ANNUALBUDGET" localSheetId="4">FALSE</definedName>
    <definedName name="QBREPORTCOMPARECOL_AVGCOGS" localSheetId="7">FALSE</definedName>
    <definedName name="QBREPORTCOMPARECOL_AVGCOGS" localSheetId="6">FALSE</definedName>
    <definedName name="QBREPORTCOMPARECOL_AVGCOGS" localSheetId="5">FALSE</definedName>
    <definedName name="QBREPORTCOMPARECOL_AVGCOGS" localSheetId="4">FALSE</definedName>
    <definedName name="QBREPORTCOMPARECOL_AVGPRICE" localSheetId="7">FALSE</definedName>
    <definedName name="QBREPORTCOMPARECOL_AVGPRICE" localSheetId="6">FALSE</definedName>
    <definedName name="QBREPORTCOMPARECOL_AVGPRICE" localSheetId="5">FALSE</definedName>
    <definedName name="QBREPORTCOMPARECOL_AVGPRICE" localSheetId="4">FALSE</definedName>
    <definedName name="QBREPORTCOMPARECOL_BUDDIFF" localSheetId="7">FALSE</definedName>
    <definedName name="QBREPORTCOMPARECOL_BUDDIFF" localSheetId="6">FALSE</definedName>
    <definedName name="QBREPORTCOMPARECOL_BUDDIFF" localSheetId="5">FALSE</definedName>
    <definedName name="QBREPORTCOMPARECOL_BUDDIFF" localSheetId="4">FALSE</definedName>
    <definedName name="QBREPORTCOMPARECOL_BUDGET" localSheetId="7">FALSE</definedName>
    <definedName name="QBREPORTCOMPARECOL_BUDGET" localSheetId="6">FALSE</definedName>
    <definedName name="QBREPORTCOMPARECOL_BUDGET" localSheetId="5">FALSE</definedName>
    <definedName name="QBREPORTCOMPARECOL_BUDGET" localSheetId="4">FALSE</definedName>
    <definedName name="QBREPORTCOMPARECOL_BUDPCT" localSheetId="7">FALSE</definedName>
    <definedName name="QBREPORTCOMPARECOL_BUDPCT" localSheetId="6">FALSE</definedName>
    <definedName name="QBREPORTCOMPARECOL_BUDPCT" localSheetId="5">FALSE</definedName>
    <definedName name="QBREPORTCOMPARECOL_BUDPCT" localSheetId="4">FALSE</definedName>
    <definedName name="QBREPORTCOMPARECOL_COGS" localSheetId="7">FALSE</definedName>
    <definedName name="QBREPORTCOMPARECOL_COGS" localSheetId="6">FALSE</definedName>
    <definedName name="QBREPORTCOMPARECOL_COGS" localSheetId="5">FALSE</definedName>
    <definedName name="QBREPORTCOMPARECOL_COGS" localSheetId="4">FALSE</definedName>
    <definedName name="QBREPORTCOMPARECOL_EXCLUDEAMOUNT" localSheetId="7">FALSE</definedName>
    <definedName name="QBREPORTCOMPARECOL_EXCLUDEAMOUNT" localSheetId="6">FALSE</definedName>
    <definedName name="QBREPORTCOMPARECOL_EXCLUDEAMOUNT" localSheetId="5">FALSE</definedName>
    <definedName name="QBREPORTCOMPARECOL_EXCLUDEAMOUNT" localSheetId="4">FALSE</definedName>
    <definedName name="QBREPORTCOMPARECOL_EXCLUDECURPERIOD" localSheetId="7">FALSE</definedName>
    <definedName name="QBREPORTCOMPARECOL_EXCLUDECURPERIOD" localSheetId="6">FALSE</definedName>
    <definedName name="QBREPORTCOMPARECOL_EXCLUDECURPERIOD" localSheetId="5">FALSE</definedName>
    <definedName name="QBREPORTCOMPARECOL_EXCLUDECURPERIOD" localSheetId="4">FALSE</definedName>
    <definedName name="QBREPORTCOMPARECOL_FORECAST" localSheetId="7">FALSE</definedName>
    <definedName name="QBREPORTCOMPARECOL_FORECAST" localSheetId="6">FALSE</definedName>
    <definedName name="QBREPORTCOMPARECOL_FORECAST" localSheetId="5">FALSE</definedName>
    <definedName name="QBREPORTCOMPARECOL_FORECAST" localSheetId="4">FALSE</definedName>
    <definedName name="QBREPORTCOMPARECOL_GROSSMARGIN" localSheetId="7">FALSE</definedName>
    <definedName name="QBREPORTCOMPARECOL_GROSSMARGIN" localSheetId="6">FALSE</definedName>
    <definedName name="QBREPORTCOMPARECOL_GROSSMARGIN" localSheetId="5">FALSE</definedName>
    <definedName name="QBREPORTCOMPARECOL_GROSSMARGIN" localSheetId="4">FALSE</definedName>
    <definedName name="QBREPORTCOMPARECOL_GROSSMARGINPCT" localSheetId="7">FALSE</definedName>
    <definedName name="QBREPORTCOMPARECOL_GROSSMARGINPCT" localSheetId="6">FALSE</definedName>
    <definedName name="QBREPORTCOMPARECOL_GROSSMARGINPCT" localSheetId="5">FALSE</definedName>
    <definedName name="QBREPORTCOMPARECOL_GROSSMARGINPCT" localSheetId="4">FALSE</definedName>
    <definedName name="QBREPORTCOMPARECOL_HOURS" localSheetId="7">FALSE</definedName>
    <definedName name="QBREPORTCOMPARECOL_HOURS" localSheetId="6">FALSE</definedName>
    <definedName name="QBREPORTCOMPARECOL_HOURS" localSheetId="5">FALSE</definedName>
    <definedName name="QBREPORTCOMPARECOL_HOURS" localSheetId="4">FALSE</definedName>
    <definedName name="QBREPORTCOMPARECOL_PCTCOL" localSheetId="7">FALSE</definedName>
    <definedName name="QBREPORTCOMPARECOL_PCTCOL" localSheetId="6">FALSE</definedName>
    <definedName name="QBREPORTCOMPARECOL_PCTCOL" localSheetId="5">FALSE</definedName>
    <definedName name="QBREPORTCOMPARECOL_PCTCOL" localSheetId="4">FALSE</definedName>
    <definedName name="QBREPORTCOMPARECOL_PCTEXPENSE" localSheetId="7">FALSE</definedName>
    <definedName name="QBREPORTCOMPARECOL_PCTEXPENSE" localSheetId="6">FALSE</definedName>
    <definedName name="QBREPORTCOMPARECOL_PCTEXPENSE" localSheetId="5">FALSE</definedName>
    <definedName name="QBREPORTCOMPARECOL_PCTEXPENSE" localSheetId="4">FALSE</definedName>
    <definedName name="QBREPORTCOMPARECOL_PCTINCOME" localSheetId="7">FALSE</definedName>
    <definedName name="QBREPORTCOMPARECOL_PCTINCOME" localSheetId="6">FALSE</definedName>
    <definedName name="QBREPORTCOMPARECOL_PCTINCOME" localSheetId="5">FALSE</definedName>
    <definedName name="QBREPORTCOMPARECOL_PCTINCOME" localSheetId="4">FALSE</definedName>
    <definedName name="QBREPORTCOMPARECOL_PCTOFSALES" localSheetId="7">FALSE</definedName>
    <definedName name="QBREPORTCOMPARECOL_PCTOFSALES" localSheetId="6">FALSE</definedName>
    <definedName name="QBREPORTCOMPARECOL_PCTOFSALES" localSheetId="5">FALSE</definedName>
    <definedName name="QBREPORTCOMPARECOL_PCTOFSALES" localSheetId="4">FALSE</definedName>
    <definedName name="QBREPORTCOMPARECOL_PCTROW" localSheetId="7">FALSE</definedName>
    <definedName name="QBREPORTCOMPARECOL_PCTROW" localSheetId="6">FALSE</definedName>
    <definedName name="QBREPORTCOMPARECOL_PCTROW" localSheetId="5">FALSE</definedName>
    <definedName name="QBREPORTCOMPARECOL_PCTROW" localSheetId="4">FALSE</definedName>
    <definedName name="QBREPORTCOMPARECOL_PPDIFF" localSheetId="7">FALSE</definedName>
    <definedName name="QBREPORTCOMPARECOL_PPDIFF" localSheetId="6">FALSE</definedName>
    <definedName name="QBREPORTCOMPARECOL_PPDIFF" localSheetId="5">FALSE</definedName>
    <definedName name="QBREPORTCOMPARECOL_PPDIFF" localSheetId="4">FALSE</definedName>
    <definedName name="QBREPORTCOMPARECOL_PPPCT" localSheetId="7">FALSE</definedName>
    <definedName name="QBREPORTCOMPARECOL_PPPCT" localSheetId="6">FALSE</definedName>
    <definedName name="QBREPORTCOMPARECOL_PPPCT" localSheetId="5">FALSE</definedName>
    <definedName name="QBREPORTCOMPARECOL_PPPCT" localSheetId="4">FALSE</definedName>
    <definedName name="QBREPORTCOMPARECOL_PREVPERIOD" localSheetId="7">FALSE</definedName>
    <definedName name="QBREPORTCOMPARECOL_PREVPERIOD" localSheetId="6">FALSE</definedName>
    <definedName name="QBREPORTCOMPARECOL_PREVPERIOD" localSheetId="5">FALSE</definedName>
    <definedName name="QBREPORTCOMPARECOL_PREVPERIOD" localSheetId="4">FALSE</definedName>
    <definedName name="QBREPORTCOMPARECOL_PREVYEAR" localSheetId="7">FALSE</definedName>
    <definedName name="QBREPORTCOMPARECOL_PREVYEAR" localSheetId="6">FALSE</definedName>
    <definedName name="QBREPORTCOMPARECOL_PREVYEAR" localSheetId="5">FALSE</definedName>
    <definedName name="QBREPORTCOMPARECOL_PREVYEAR" localSheetId="4">FALSE</definedName>
    <definedName name="QBREPORTCOMPARECOL_PYDIFF" localSheetId="7">FALSE</definedName>
    <definedName name="QBREPORTCOMPARECOL_PYDIFF" localSheetId="6">FALSE</definedName>
    <definedName name="QBREPORTCOMPARECOL_PYDIFF" localSheetId="5">FALSE</definedName>
    <definedName name="QBREPORTCOMPARECOL_PYDIFF" localSheetId="4">FALSE</definedName>
    <definedName name="QBREPORTCOMPARECOL_PYPCT" localSheetId="7">FALSE</definedName>
    <definedName name="QBREPORTCOMPARECOL_PYPCT" localSheetId="6">FALSE</definedName>
    <definedName name="QBREPORTCOMPARECOL_PYPCT" localSheetId="5">FALSE</definedName>
    <definedName name="QBREPORTCOMPARECOL_PYPCT" localSheetId="4">FALSE</definedName>
    <definedName name="QBREPORTCOMPARECOL_QTY" localSheetId="7">FALSE</definedName>
    <definedName name="QBREPORTCOMPARECOL_QTY" localSheetId="6">FALSE</definedName>
    <definedName name="QBREPORTCOMPARECOL_QTY" localSheetId="5">FALSE</definedName>
    <definedName name="QBREPORTCOMPARECOL_QTY" localSheetId="4">FALSE</definedName>
    <definedName name="QBREPORTCOMPARECOL_RATE" localSheetId="7">FALSE</definedName>
    <definedName name="QBREPORTCOMPARECOL_RATE" localSheetId="6">FALSE</definedName>
    <definedName name="QBREPORTCOMPARECOL_RATE" localSheetId="5">FALSE</definedName>
    <definedName name="QBREPORTCOMPARECOL_RATE" localSheetId="4">FALSE</definedName>
    <definedName name="QBREPORTCOMPARECOL_TRIPBILLEDMILES" localSheetId="7">FALSE</definedName>
    <definedName name="QBREPORTCOMPARECOL_TRIPBILLEDMILES" localSheetId="6">FALSE</definedName>
    <definedName name="QBREPORTCOMPARECOL_TRIPBILLEDMILES" localSheetId="5">FALSE</definedName>
    <definedName name="QBREPORTCOMPARECOL_TRIPBILLEDMILES" localSheetId="4">FALSE</definedName>
    <definedName name="QBREPORTCOMPARECOL_TRIPBILLINGAMOUNT" localSheetId="7">FALSE</definedName>
    <definedName name="QBREPORTCOMPARECOL_TRIPBILLINGAMOUNT" localSheetId="6">FALSE</definedName>
    <definedName name="QBREPORTCOMPARECOL_TRIPBILLINGAMOUNT" localSheetId="5">FALSE</definedName>
    <definedName name="QBREPORTCOMPARECOL_TRIPBILLINGAMOUNT" localSheetId="4">FALSE</definedName>
    <definedName name="QBREPORTCOMPARECOL_TRIPMILES" localSheetId="7">FALSE</definedName>
    <definedName name="QBREPORTCOMPARECOL_TRIPMILES" localSheetId="6">FALSE</definedName>
    <definedName name="QBREPORTCOMPARECOL_TRIPMILES" localSheetId="5">FALSE</definedName>
    <definedName name="QBREPORTCOMPARECOL_TRIPMILES" localSheetId="4">FALSE</definedName>
    <definedName name="QBREPORTCOMPARECOL_TRIPNOTBILLABLEMILES" localSheetId="7">FALSE</definedName>
    <definedName name="QBREPORTCOMPARECOL_TRIPNOTBILLABLEMILES" localSheetId="6">FALSE</definedName>
    <definedName name="QBREPORTCOMPARECOL_TRIPNOTBILLABLEMILES" localSheetId="5">FALSE</definedName>
    <definedName name="QBREPORTCOMPARECOL_TRIPNOTBILLABLEMILES" localSheetId="4">FALSE</definedName>
    <definedName name="QBREPORTCOMPARECOL_TRIPTAXDEDUCTIBLEAMOUNT" localSheetId="7">FALSE</definedName>
    <definedName name="QBREPORTCOMPARECOL_TRIPTAXDEDUCTIBLEAMOUNT" localSheetId="6">FALSE</definedName>
    <definedName name="QBREPORTCOMPARECOL_TRIPTAXDEDUCTIBLEAMOUNT" localSheetId="5">FALSE</definedName>
    <definedName name="QBREPORTCOMPARECOL_TRIPTAXDEDUCTIBLEAMOUNT" localSheetId="4">FALSE</definedName>
    <definedName name="QBREPORTCOMPARECOL_TRIPUNBILLEDMILES" localSheetId="7">FALSE</definedName>
    <definedName name="QBREPORTCOMPARECOL_TRIPUNBILLEDMILES" localSheetId="6">FALSE</definedName>
    <definedName name="QBREPORTCOMPARECOL_TRIPUNBILLEDMILES" localSheetId="5">FALSE</definedName>
    <definedName name="QBREPORTCOMPARECOL_TRIPUNBILLEDMILES" localSheetId="4">FALSE</definedName>
    <definedName name="QBREPORTCOMPARECOL_YTD" localSheetId="7">FALSE</definedName>
    <definedName name="QBREPORTCOMPARECOL_YTD" localSheetId="6">FALSE</definedName>
    <definedName name="QBREPORTCOMPARECOL_YTD" localSheetId="5">FALSE</definedName>
    <definedName name="QBREPORTCOMPARECOL_YTD" localSheetId="4">FALSE</definedName>
    <definedName name="QBREPORTCOMPARECOL_YTDBUDGET" localSheetId="7">FALSE</definedName>
    <definedName name="QBREPORTCOMPARECOL_YTDBUDGET" localSheetId="6">FALSE</definedName>
    <definedName name="QBREPORTCOMPARECOL_YTDBUDGET" localSheetId="5">FALSE</definedName>
    <definedName name="QBREPORTCOMPARECOL_YTDBUDGET" localSheetId="4">FALSE</definedName>
    <definedName name="QBREPORTCOMPARECOL_YTDPCT" localSheetId="7">FALSE</definedName>
    <definedName name="QBREPORTCOMPARECOL_YTDPCT" localSheetId="6">FALSE</definedName>
    <definedName name="QBREPORTCOMPARECOL_YTDPCT" localSheetId="5">FALSE</definedName>
    <definedName name="QBREPORTCOMPARECOL_YTDPCT" localSheetId="4">FALSE</definedName>
    <definedName name="QBREPORTROWAXIS" localSheetId="7">11</definedName>
    <definedName name="QBREPORTROWAXIS" localSheetId="6">9</definedName>
    <definedName name="QBREPORTROWAXIS" localSheetId="5">11</definedName>
    <definedName name="QBREPORTROWAXIS" localSheetId="4">9</definedName>
    <definedName name="QBREPORTSUBCOLAXIS" localSheetId="7">0</definedName>
    <definedName name="QBREPORTSUBCOLAXIS" localSheetId="6">0</definedName>
    <definedName name="QBREPORTSUBCOLAXIS" localSheetId="5">0</definedName>
    <definedName name="QBREPORTSUBCOLAXIS" localSheetId="4">0</definedName>
    <definedName name="QBREPORTTYPE" localSheetId="7">0</definedName>
    <definedName name="QBREPORTTYPE" localSheetId="6">5</definedName>
    <definedName name="QBREPORTTYPE" localSheetId="5">0</definedName>
    <definedName name="QBREPORTTYPE" localSheetId="4">5</definedName>
    <definedName name="QBROWHEADERS" localSheetId="7">5</definedName>
    <definedName name="QBROWHEADERS" localSheetId="6">5</definedName>
    <definedName name="QBROWHEADERS" localSheetId="5">5</definedName>
    <definedName name="QBROWHEADERS" localSheetId="4">5</definedName>
    <definedName name="QBSTARTDATE" localSheetId="7">20190701</definedName>
    <definedName name="QBSTARTDATE" localSheetId="6">20190630</definedName>
    <definedName name="QBSTARTDATE" localSheetId="5">20190701</definedName>
    <definedName name="QBSTARTDATE" localSheetId="4">20190630</definedName>
    <definedName name="QBSTARTDATE_1" localSheetId="7">20200701</definedName>
    <definedName name="QBSTARTDATE_1" localSheetId="6">20200630</definedName>
    <definedName name="QBSTARTDATE_1" localSheetId="5">20200701</definedName>
    <definedName name="QBSTARTDATE_1" localSheetId="4">20200630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3" l="1"/>
  <c r="V17" i="3" s="1"/>
  <c r="X17" i="3" s="1"/>
  <c r="Z17" i="3" s="1"/>
  <c r="AB17" i="3" s="1"/>
  <c r="AD17" i="3" s="1"/>
  <c r="R17" i="3"/>
  <c r="P17" i="3"/>
  <c r="N17" i="3"/>
  <c r="L17" i="3"/>
  <c r="X10" i="12"/>
  <c r="V10" i="12"/>
  <c r="T10" i="12"/>
  <c r="R10" i="12"/>
  <c r="P10" i="12"/>
  <c r="N10" i="12"/>
  <c r="L10" i="12"/>
  <c r="J10" i="12"/>
  <c r="H10" i="12"/>
  <c r="F10" i="12"/>
  <c r="G39" i="7"/>
  <c r="G38" i="7"/>
  <c r="E39" i="7"/>
  <c r="E38" i="7"/>
  <c r="AD48" i="3"/>
  <c r="AD49" i="3" s="1"/>
  <c r="AD47" i="3"/>
  <c r="AD43" i="3"/>
  <c r="AD44" i="3" s="1"/>
  <c r="AD42" i="3"/>
  <c r="AD38" i="3"/>
  <c r="AD37" i="3"/>
  <c r="AD36" i="3"/>
  <c r="AD35" i="3"/>
  <c r="AD34" i="3"/>
  <c r="AD39" i="3" s="1"/>
  <c r="AD31" i="3"/>
  <c r="AD32" i="3" s="1"/>
  <c r="AD28" i="3"/>
  <c r="AD29" i="3" s="1"/>
  <c r="AD12" i="3"/>
  <c r="AD8" i="3"/>
  <c r="AB48" i="3"/>
  <c r="AB49" i="3" s="1"/>
  <c r="AB47" i="3"/>
  <c r="AB43" i="3"/>
  <c r="AB42" i="3"/>
  <c r="AB44" i="3" s="1"/>
  <c r="AB38" i="3"/>
  <c r="AB37" i="3"/>
  <c r="AB36" i="3"/>
  <c r="AB35" i="3"/>
  <c r="AB34" i="3"/>
  <c r="AB39" i="3" s="1"/>
  <c r="AB31" i="3"/>
  <c r="AB32" i="3" s="1"/>
  <c r="AB28" i="3"/>
  <c r="AB29" i="3" s="1"/>
  <c r="AB40" i="3" s="1"/>
  <c r="AB12" i="3"/>
  <c r="AB8" i="3"/>
  <c r="Z48" i="3"/>
  <c r="Z49" i="3" s="1"/>
  <c r="Z47" i="3"/>
  <c r="Z43" i="3"/>
  <c r="Z44" i="3" s="1"/>
  <c r="Z42" i="3"/>
  <c r="Z38" i="3"/>
  <c r="Z37" i="3"/>
  <c r="Z36" i="3"/>
  <c r="Z35" i="3"/>
  <c r="Z34" i="3"/>
  <c r="Z39" i="3" s="1"/>
  <c r="Z32" i="3"/>
  <c r="Z31" i="3"/>
  <c r="Z28" i="3"/>
  <c r="Z29" i="3" s="1"/>
  <c r="Z40" i="3" s="1"/>
  <c r="Z45" i="3" s="1"/>
  <c r="Z50" i="3" s="1"/>
  <c r="Z12" i="3"/>
  <c r="Z8" i="3"/>
  <c r="X48" i="3"/>
  <c r="X49" i="3" s="1"/>
  <c r="X47" i="3"/>
  <c r="X43" i="3"/>
  <c r="X42" i="3"/>
  <c r="X44" i="3" s="1"/>
  <c r="X38" i="3"/>
  <c r="X37" i="3"/>
  <c r="X36" i="3"/>
  <c r="X35" i="3"/>
  <c r="X34" i="3"/>
  <c r="X39" i="3" s="1"/>
  <c r="X32" i="3"/>
  <c r="X31" i="3"/>
  <c r="X28" i="3"/>
  <c r="X29" i="3" s="1"/>
  <c r="X40" i="3" s="1"/>
  <c r="X45" i="3" s="1"/>
  <c r="X50" i="3" s="1"/>
  <c r="X12" i="3"/>
  <c r="X8" i="3"/>
  <c r="V48" i="3"/>
  <c r="V49" i="3" s="1"/>
  <c r="V47" i="3"/>
  <c r="V43" i="3"/>
  <c r="V44" i="3" s="1"/>
  <c r="V42" i="3"/>
  <c r="V38" i="3"/>
  <c r="V37" i="3"/>
  <c r="V36" i="3"/>
  <c r="V35" i="3"/>
  <c r="V34" i="3"/>
  <c r="V39" i="3" s="1"/>
  <c r="V31" i="3"/>
  <c r="V32" i="3" s="1"/>
  <c r="V28" i="3"/>
  <c r="V29" i="3" s="1"/>
  <c r="V40" i="3" s="1"/>
  <c r="V45" i="3" s="1"/>
  <c r="V50" i="3" s="1"/>
  <c r="V12" i="3"/>
  <c r="V8" i="3"/>
  <c r="T48" i="3"/>
  <c r="T47" i="3"/>
  <c r="T49" i="3" s="1"/>
  <c r="T43" i="3"/>
  <c r="T42" i="3"/>
  <c r="T44" i="3" s="1"/>
  <c r="T38" i="3"/>
  <c r="T37" i="3"/>
  <c r="T36" i="3"/>
  <c r="T35" i="3"/>
  <c r="T34" i="3"/>
  <c r="T39" i="3" s="1"/>
  <c r="T32" i="3"/>
  <c r="T31" i="3"/>
  <c r="T28" i="3"/>
  <c r="T29" i="3" s="1"/>
  <c r="T40" i="3" s="1"/>
  <c r="T45" i="3" s="1"/>
  <c r="T50" i="3" s="1"/>
  <c r="T12" i="3"/>
  <c r="T8" i="3"/>
  <c r="R48" i="3"/>
  <c r="R47" i="3"/>
  <c r="R49" i="3" s="1"/>
  <c r="R43" i="3"/>
  <c r="R42" i="3"/>
  <c r="R44" i="3" s="1"/>
  <c r="R38" i="3"/>
  <c r="R37" i="3"/>
  <c r="R36" i="3"/>
  <c r="R35" i="3"/>
  <c r="R34" i="3"/>
  <c r="R39" i="3" s="1"/>
  <c r="R31" i="3"/>
  <c r="R32" i="3" s="1"/>
  <c r="R28" i="3"/>
  <c r="R29" i="3" s="1"/>
  <c r="R12" i="3"/>
  <c r="R8" i="3"/>
  <c r="P48" i="3"/>
  <c r="P47" i="3"/>
  <c r="P49" i="3" s="1"/>
  <c r="P43" i="3"/>
  <c r="P42" i="3"/>
  <c r="P44" i="3" s="1"/>
  <c r="P38" i="3"/>
  <c r="P37" i="3"/>
  <c r="P36" i="3"/>
  <c r="P35" i="3"/>
  <c r="P34" i="3"/>
  <c r="P39" i="3" s="1"/>
  <c r="P32" i="3"/>
  <c r="P31" i="3"/>
  <c r="P28" i="3"/>
  <c r="P29" i="3" s="1"/>
  <c r="P40" i="3" s="1"/>
  <c r="P45" i="3" s="1"/>
  <c r="P50" i="3" s="1"/>
  <c r="P12" i="3"/>
  <c r="P8" i="3"/>
  <c r="N48" i="3"/>
  <c r="N47" i="3"/>
  <c r="N49" i="3" s="1"/>
  <c r="N43" i="3"/>
  <c r="N42" i="3"/>
  <c r="N44" i="3" s="1"/>
  <c r="N38" i="3"/>
  <c r="N37" i="3"/>
  <c r="N36" i="3"/>
  <c r="N35" i="3"/>
  <c r="N34" i="3"/>
  <c r="N39" i="3" s="1"/>
  <c r="N32" i="3"/>
  <c r="N31" i="3"/>
  <c r="N28" i="3"/>
  <c r="N29" i="3" s="1"/>
  <c r="N40" i="3" s="1"/>
  <c r="N45" i="3" s="1"/>
  <c r="N50" i="3" s="1"/>
  <c r="N13" i="3"/>
  <c r="N12" i="3"/>
  <c r="N8" i="3"/>
  <c r="F38" i="12"/>
  <c r="L8" i="3"/>
  <c r="J9" i="3"/>
  <c r="J8" i="3"/>
  <c r="H9" i="3"/>
  <c r="H8" i="3"/>
  <c r="F9" i="3"/>
  <c r="J42" i="3"/>
  <c r="L42" i="3" s="1"/>
  <c r="X8" i="12"/>
  <c r="V8" i="12"/>
  <c r="T8" i="12"/>
  <c r="R8" i="12"/>
  <c r="R36" i="12" s="1"/>
  <c r="P8" i="12"/>
  <c r="N8" i="12"/>
  <c r="L8" i="12"/>
  <c r="L36" i="12" s="1"/>
  <c r="J8" i="12"/>
  <c r="J36" i="12" s="1"/>
  <c r="H8" i="12"/>
  <c r="H36" i="12" s="1"/>
  <c r="F8" i="12"/>
  <c r="D8" i="12"/>
  <c r="D36" i="12" s="1"/>
  <c r="B8" i="12"/>
  <c r="B36" i="12" s="1"/>
  <c r="B40" i="12" s="1"/>
  <c r="D38" i="12" s="1"/>
  <c r="B38" i="12"/>
  <c r="X36" i="12"/>
  <c r="P36" i="12"/>
  <c r="X12" i="12"/>
  <c r="V12" i="12"/>
  <c r="T12" i="12"/>
  <c r="R12" i="12"/>
  <c r="P12" i="12"/>
  <c r="N12" i="12"/>
  <c r="L12" i="12"/>
  <c r="J12" i="12"/>
  <c r="H12" i="12"/>
  <c r="F12" i="12"/>
  <c r="D12" i="12"/>
  <c r="B12" i="12"/>
  <c r="V36" i="12"/>
  <c r="T36" i="12"/>
  <c r="N36" i="12"/>
  <c r="F36" i="12"/>
  <c r="P13" i="3" l="1"/>
  <c r="R13" i="3" s="1"/>
  <c r="T13" i="3" s="1"/>
  <c r="V13" i="3" s="1"/>
  <c r="X13" i="3" s="1"/>
  <c r="AD40" i="3"/>
  <c r="AD45" i="3" s="1"/>
  <c r="AD50" i="3" s="1"/>
  <c r="AB45" i="3"/>
  <c r="AB50" i="3" s="1"/>
  <c r="R40" i="3"/>
  <c r="R45" i="3" s="1"/>
  <c r="R50" i="3" s="1"/>
  <c r="D40" i="12"/>
  <c r="F40" i="12"/>
  <c r="Z13" i="3" l="1"/>
  <c r="H38" i="12"/>
  <c r="H40" i="12" s="1"/>
  <c r="L9" i="3"/>
  <c r="AB13" i="3" l="1"/>
  <c r="J38" i="12"/>
  <c r="J40" i="12" s="1"/>
  <c r="N9" i="3"/>
  <c r="N10" i="3" s="1"/>
  <c r="L38" i="12" l="1"/>
  <c r="L40" i="12" s="1"/>
  <c r="P9" i="3"/>
  <c r="P10" i="3" s="1"/>
  <c r="AD13" i="3"/>
  <c r="N38" i="12" l="1"/>
  <c r="N40" i="12" s="1"/>
  <c r="R9" i="3"/>
  <c r="R10" i="3" s="1"/>
  <c r="P38" i="12" l="1"/>
  <c r="P40" i="12" s="1"/>
  <c r="T9" i="3"/>
  <c r="T10" i="3" s="1"/>
  <c r="R38" i="12" l="1"/>
  <c r="R40" i="12" s="1"/>
  <c r="V9" i="3"/>
  <c r="V10" i="3" s="1"/>
  <c r="T38" i="12" l="1"/>
  <c r="T40" i="12" s="1"/>
  <c r="X9" i="3"/>
  <c r="X10" i="3" s="1"/>
  <c r="V38" i="12" l="1"/>
  <c r="V40" i="12" s="1"/>
  <c r="Z9" i="3"/>
  <c r="Z10" i="3" s="1"/>
  <c r="X38" i="12" l="1"/>
  <c r="X40" i="12" s="1"/>
  <c r="AD9" i="3" s="1"/>
  <c r="AD10" i="3" s="1"/>
  <c r="AB9" i="3"/>
  <c r="AB10" i="3" s="1"/>
  <c r="G35" i="7" l="1"/>
  <c r="G30" i="7"/>
  <c r="G29" i="7"/>
  <c r="G28" i="7"/>
  <c r="G27" i="7"/>
  <c r="G26" i="7"/>
  <c r="G25" i="7"/>
  <c r="G24" i="7"/>
  <c r="G23" i="7"/>
  <c r="G19" i="7"/>
  <c r="G18" i="7"/>
  <c r="G17" i="7"/>
  <c r="G16" i="7"/>
  <c r="G15" i="7"/>
  <c r="G14" i="7"/>
  <c r="G13" i="7"/>
  <c r="G12" i="7"/>
  <c r="G11" i="7"/>
  <c r="G10" i="7"/>
  <c r="G9" i="7"/>
  <c r="G8" i="7"/>
  <c r="E35" i="7"/>
  <c r="E30" i="7"/>
  <c r="E29" i="7"/>
  <c r="E28" i="7"/>
  <c r="E27" i="7"/>
  <c r="E26" i="7"/>
  <c r="E25" i="7"/>
  <c r="E24" i="7"/>
  <c r="E23" i="7"/>
  <c r="E19" i="7"/>
  <c r="E18" i="7"/>
  <c r="E17" i="7"/>
  <c r="E16" i="7"/>
  <c r="E15" i="7"/>
  <c r="E14" i="7"/>
  <c r="E13" i="7"/>
  <c r="E12" i="7"/>
  <c r="E11" i="7"/>
  <c r="E10" i="7"/>
  <c r="E9" i="7"/>
  <c r="E8" i="7"/>
  <c r="F38" i="3"/>
  <c r="H38" i="3"/>
  <c r="J38" i="3"/>
  <c r="L38" i="3" s="1"/>
  <c r="J17" i="3"/>
  <c r="H17" i="3"/>
  <c r="F17" i="3"/>
  <c r="F28" i="3"/>
  <c r="F36" i="3"/>
  <c r="H36" i="3"/>
  <c r="J36" i="3"/>
  <c r="L36" i="3" s="1"/>
  <c r="J16" i="11"/>
  <c r="H16" i="11"/>
  <c r="F16" i="11"/>
  <c r="N18" i="3" l="1"/>
  <c r="AD67" i="11"/>
  <c r="AB7" i="8"/>
  <c r="P18" i="3" l="1"/>
  <c r="Z43" i="6"/>
  <c r="Z38" i="6"/>
  <c r="AB28" i="9"/>
  <c r="AB24" i="9"/>
  <c r="AB18" i="9"/>
  <c r="AB10" i="9"/>
  <c r="AB11" i="9" s="1"/>
  <c r="AD37" i="10"/>
  <c r="AD31" i="10"/>
  <c r="AD32" i="10" s="1"/>
  <c r="AD33" i="10" s="1"/>
  <c r="AD22" i="10"/>
  <c r="AD19" i="10"/>
  <c r="AD15" i="10"/>
  <c r="AD9" i="10"/>
  <c r="AD6" i="10"/>
  <c r="AD16" i="10" s="1"/>
  <c r="AB34" i="8"/>
  <c r="AB28" i="8"/>
  <c r="AB22" i="8"/>
  <c r="AB12" i="8"/>
  <c r="AB13" i="8" s="1"/>
  <c r="AD68" i="11"/>
  <c r="AD62" i="11"/>
  <c r="AD57" i="11"/>
  <c r="AD48" i="11"/>
  <c r="AD41" i="11"/>
  <c r="AD34" i="11"/>
  <c r="AD30" i="11"/>
  <c r="AD26" i="11"/>
  <c r="AD21" i="11"/>
  <c r="AD14" i="11"/>
  <c r="R18" i="3" l="1"/>
  <c r="Z32" i="6"/>
  <c r="Z21" i="6"/>
  <c r="AB19" i="9"/>
  <c r="Z44" i="6"/>
  <c r="AB29" i="9"/>
  <c r="AD38" i="10"/>
  <c r="AD23" i="10"/>
  <c r="AB35" i="8"/>
  <c r="AB23" i="8"/>
  <c r="AD58" i="11"/>
  <c r="AD63" i="11" s="1"/>
  <c r="AD69" i="11" s="1"/>
  <c r="AD27" i="11"/>
  <c r="AD35" i="11" s="1"/>
  <c r="T18" i="3" l="1"/>
  <c r="Z45" i="6"/>
  <c r="AD71" i="11"/>
  <c r="AB30" i="9"/>
  <c r="AD40" i="10"/>
  <c r="AB36" i="8"/>
  <c r="Z34" i="8"/>
  <c r="Z28" i="8"/>
  <c r="Z22" i="8"/>
  <c r="Z12" i="8"/>
  <c r="Z13" i="8" s="1"/>
  <c r="AB68" i="11"/>
  <c r="AB62" i="11"/>
  <c r="AB57" i="11"/>
  <c r="AB48" i="11"/>
  <c r="AB41" i="11"/>
  <c r="AB34" i="11"/>
  <c r="AB30" i="11"/>
  <c r="AB26" i="11"/>
  <c r="AB21" i="11"/>
  <c r="AB14" i="11"/>
  <c r="Z28" i="9"/>
  <c r="Z24" i="9"/>
  <c r="Z18" i="9"/>
  <c r="Z10" i="9"/>
  <c r="Z11" i="9" s="1"/>
  <c r="AB37" i="10"/>
  <c r="AB31" i="10"/>
  <c r="AB32" i="10" s="1"/>
  <c r="AB33" i="10" s="1"/>
  <c r="AB22" i="10"/>
  <c r="AB19" i="10"/>
  <c r="AB15" i="10"/>
  <c r="AB9" i="10"/>
  <c r="AB6" i="10"/>
  <c r="V18" i="3" l="1"/>
  <c r="Z35" i="8"/>
  <c r="Z23" i="8"/>
  <c r="AB58" i="11"/>
  <c r="AB63" i="11" s="1"/>
  <c r="AB69" i="11" s="1"/>
  <c r="AB27" i="11"/>
  <c r="AB35" i="11" s="1"/>
  <c r="Z29" i="9"/>
  <c r="Z19" i="9"/>
  <c r="AB38" i="10"/>
  <c r="AB16" i="10"/>
  <c r="AB23" i="10" s="1"/>
  <c r="J37" i="3"/>
  <c r="L37" i="3" s="1"/>
  <c r="H37" i="3"/>
  <c r="F37" i="3"/>
  <c r="V38" i="6"/>
  <c r="X12" i="8"/>
  <c r="X13" i="8" s="1"/>
  <c r="X22" i="8"/>
  <c r="X28" i="8"/>
  <c r="X34" i="8"/>
  <c r="X10" i="9"/>
  <c r="X11" i="9" s="1"/>
  <c r="X18" i="9"/>
  <c r="X24" i="9"/>
  <c r="X28" i="9"/>
  <c r="J35" i="3"/>
  <c r="L35" i="3" s="1"/>
  <c r="J34" i="3"/>
  <c r="L34" i="3" s="1"/>
  <c r="H35" i="3"/>
  <c r="H34" i="3"/>
  <c r="F35" i="3"/>
  <c r="F34" i="3"/>
  <c r="Z6" i="10"/>
  <c r="Z9" i="10"/>
  <c r="Z15" i="10"/>
  <c r="Z16" i="10"/>
  <c r="Z23" i="10" s="1"/>
  <c r="Z19" i="10"/>
  <c r="Z22" i="10"/>
  <c r="Z31" i="10"/>
  <c r="Z32" i="10" s="1"/>
  <c r="Z33" i="10" s="1"/>
  <c r="Z37" i="10"/>
  <c r="Z14" i="11"/>
  <c r="Z21" i="11"/>
  <c r="Z26" i="11"/>
  <c r="Z30" i="11"/>
  <c r="Z34" i="11"/>
  <c r="Z41" i="11"/>
  <c r="Z48" i="11"/>
  <c r="Z57" i="11"/>
  <c r="Z62" i="11"/>
  <c r="Z68" i="11"/>
  <c r="X18" i="3" l="1"/>
  <c r="AB71" i="11"/>
  <c r="AB40" i="10"/>
  <c r="X29" i="9"/>
  <c r="Z30" i="9"/>
  <c r="Z38" i="10"/>
  <c r="Z40" i="10" s="1"/>
  <c r="X19" i="9"/>
  <c r="X30" i="9" s="1"/>
  <c r="V43" i="6"/>
  <c r="Z36" i="8"/>
  <c r="Z27" i="11"/>
  <c r="Z35" i="11" s="1"/>
  <c r="V44" i="6"/>
  <c r="X35" i="8"/>
  <c r="X23" i="8"/>
  <c r="Z58" i="11"/>
  <c r="Z63" i="11" s="1"/>
  <c r="Z69" i="11" s="1"/>
  <c r="F41" i="6"/>
  <c r="D41" i="6"/>
  <c r="F40" i="6"/>
  <c r="D40" i="6"/>
  <c r="F36" i="6"/>
  <c r="F12" i="6"/>
  <c r="D12" i="6"/>
  <c r="D36" i="6"/>
  <c r="F31" i="6"/>
  <c r="F30" i="6"/>
  <c r="F29" i="6"/>
  <c r="F28" i="6"/>
  <c r="F27" i="6"/>
  <c r="F25" i="6"/>
  <c r="F24" i="6"/>
  <c r="D31" i="6"/>
  <c r="D30" i="6"/>
  <c r="D29" i="6"/>
  <c r="D28" i="6"/>
  <c r="D27" i="6"/>
  <c r="D25" i="6"/>
  <c r="D24" i="6"/>
  <c r="F20" i="6"/>
  <c r="F18" i="6"/>
  <c r="F17" i="6"/>
  <c r="F16" i="6"/>
  <c r="F15" i="6"/>
  <c r="F11" i="6"/>
  <c r="F10" i="6"/>
  <c r="F9" i="6"/>
  <c r="D20" i="6"/>
  <c r="D18" i="6"/>
  <c r="D17" i="6"/>
  <c r="D16" i="6"/>
  <c r="D15" i="6"/>
  <c r="D11" i="6"/>
  <c r="D10" i="6"/>
  <c r="D9" i="6"/>
  <c r="F12" i="3"/>
  <c r="H12" i="3"/>
  <c r="J12" i="3"/>
  <c r="L12" i="3" s="1"/>
  <c r="J48" i="3"/>
  <c r="J47" i="3"/>
  <c r="L47" i="3" s="1"/>
  <c r="H48" i="3"/>
  <c r="H47" i="3"/>
  <c r="F48" i="3"/>
  <c r="F47" i="3"/>
  <c r="J43" i="3"/>
  <c r="L43" i="3" s="1"/>
  <c r="H43" i="3"/>
  <c r="H42" i="3"/>
  <c r="F43" i="3"/>
  <c r="F42" i="3"/>
  <c r="J28" i="3"/>
  <c r="L28" i="3" s="1"/>
  <c r="H28" i="3"/>
  <c r="J14" i="3"/>
  <c r="L14" i="3" s="1"/>
  <c r="N14" i="3" s="1"/>
  <c r="J13" i="3"/>
  <c r="L13" i="3" s="1"/>
  <c r="H14" i="3"/>
  <c r="H13" i="3"/>
  <c r="F13" i="3"/>
  <c r="F14" i="3"/>
  <c r="X68" i="11"/>
  <c r="V68" i="11"/>
  <c r="T68" i="11"/>
  <c r="R68" i="11"/>
  <c r="P68" i="11"/>
  <c r="N68" i="11"/>
  <c r="L68" i="11"/>
  <c r="J68" i="11"/>
  <c r="H68" i="11"/>
  <c r="F68" i="11"/>
  <c r="X62" i="11"/>
  <c r="V62" i="11"/>
  <c r="T62" i="11"/>
  <c r="R62" i="11"/>
  <c r="P62" i="11"/>
  <c r="N62" i="11"/>
  <c r="L62" i="11"/>
  <c r="J62" i="11"/>
  <c r="H62" i="11"/>
  <c r="F62" i="11"/>
  <c r="X57" i="11"/>
  <c r="V57" i="11"/>
  <c r="T57" i="11"/>
  <c r="R57" i="11"/>
  <c r="P57" i="11"/>
  <c r="N57" i="11"/>
  <c r="L57" i="11"/>
  <c r="J57" i="11"/>
  <c r="H57" i="11"/>
  <c r="F57" i="11"/>
  <c r="X48" i="11"/>
  <c r="V48" i="11"/>
  <c r="T48" i="11"/>
  <c r="R48" i="11"/>
  <c r="P48" i="11"/>
  <c r="N48" i="11"/>
  <c r="L48" i="11"/>
  <c r="J48" i="11"/>
  <c r="J31" i="3" s="1"/>
  <c r="L31" i="3" s="1"/>
  <c r="H48" i="11"/>
  <c r="H31" i="3" s="1"/>
  <c r="F48" i="11"/>
  <c r="F31" i="3" s="1"/>
  <c r="X41" i="11"/>
  <c r="V41" i="11"/>
  <c r="T41" i="11"/>
  <c r="T58" i="11" s="1"/>
  <c r="R41" i="11"/>
  <c r="P41" i="11"/>
  <c r="N41" i="11"/>
  <c r="L41" i="11"/>
  <c r="L58" i="11" s="1"/>
  <c r="J41" i="11"/>
  <c r="H41" i="11"/>
  <c r="F41" i="11"/>
  <c r="X34" i="11"/>
  <c r="V34" i="11"/>
  <c r="T34" i="11"/>
  <c r="R34" i="11"/>
  <c r="P34" i="11"/>
  <c r="N34" i="11"/>
  <c r="L34" i="11"/>
  <c r="J34" i="11"/>
  <c r="J21" i="3" s="1"/>
  <c r="L21" i="3" s="1"/>
  <c r="N21" i="3" s="1"/>
  <c r="H34" i="11"/>
  <c r="H21" i="3" s="1"/>
  <c r="F34" i="11"/>
  <c r="F21" i="3" s="1"/>
  <c r="X30" i="11"/>
  <c r="V30" i="11"/>
  <c r="T30" i="11"/>
  <c r="R30" i="11"/>
  <c r="P30" i="11"/>
  <c r="N30" i="11"/>
  <c r="L30" i="11"/>
  <c r="J30" i="11"/>
  <c r="H30" i="11"/>
  <c r="F30" i="11"/>
  <c r="X26" i="11"/>
  <c r="V26" i="11"/>
  <c r="T26" i="11"/>
  <c r="R26" i="11"/>
  <c r="P26" i="11"/>
  <c r="N26" i="11"/>
  <c r="L26" i="11"/>
  <c r="J26" i="11"/>
  <c r="H26" i="11"/>
  <c r="F26" i="11"/>
  <c r="X21" i="11"/>
  <c r="V21" i="11"/>
  <c r="T21" i="11"/>
  <c r="R21" i="11"/>
  <c r="P21" i="11"/>
  <c r="N21" i="11"/>
  <c r="L21" i="11"/>
  <c r="J21" i="11"/>
  <c r="H21" i="11"/>
  <c r="F21" i="11"/>
  <c r="X14" i="11"/>
  <c r="X27" i="11" s="1"/>
  <c r="X35" i="11" s="1"/>
  <c r="V14" i="11"/>
  <c r="T14" i="11"/>
  <c r="R14" i="11"/>
  <c r="P14" i="11"/>
  <c r="P27" i="11" s="1"/>
  <c r="P35" i="11" s="1"/>
  <c r="N14" i="11"/>
  <c r="L14" i="11"/>
  <c r="J14" i="11"/>
  <c r="H14" i="11"/>
  <c r="F14" i="11"/>
  <c r="Z18" i="3" l="1"/>
  <c r="P14" i="3"/>
  <c r="N15" i="3"/>
  <c r="N19" i="3" s="1"/>
  <c r="N22" i="3"/>
  <c r="P21" i="3"/>
  <c r="L48" i="3"/>
  <c r="H27" i="11"/>
  <c r="H35" i="11" s="1"/>
  <c r="Z71" i="11"/>
  <c r="X36" i="8"/>
  <c r="L63" i="11"/>
  <c r="L69" i="11" s="1"/>
  <c r="T63" i="11"/>
  <c r="T69" i="11" s="1"/>
  <c r="J27" i="11"/>
  <c r="J35" i="11" s="1"/>
  <c r="R27" i="11"/>
  <c r="R35" i="11" s="1"/>
  <c r="F27" i="11"/>
  <c r="F35" i="11" s="1"/>
  <c r="N27" i="11"/>
  <c r="N35" i="11" s="1"/>
  <c r="V27" i="11"/>
  <c r="V35" i="11" s="1"/>
  <c r="F58" i="11"/>
  <c r="F63" i="11" s="1"/>
  <c r="F69" i="11" s="1"/>
  <c r="N58" i="11"/>
  <c r="N63" i="11" s="1"/>
  <c r="N69" i="11" s="1"/>
  <c r="V58" i="11"/>
  <c r="V63" i="11" s="1"/>
  <c r="V69" i="11" s="1"/>
  <c r="J58" i="11"/>
  <c r="J63" i="11" s="1"/>
  <c r="J69" i="11" s="1"/>
  <c r="R58" i="11"/>
  <c r="R63" i="11" s="1"/>
  <c r="R69" i="11" s="1"/>
  <c r="L27" i="11"/>
  <c r="L35" i="11" s="1"/>
  <c r="T27" i="11"/>
  <c r="T35" i="11" s="1"/>
  <c r="H58" i="11"/>
  <c r="H63" i="11" s="1"/>
  <c r="H69" i="11" s="1"/>
  <c r="P58" i="11"/>
  <c r="P63" i="11" s="1"/>
  <c r="P69" i="11" s="1"/>
  <c r="P71" i="11" s="1"/>
  <c r="X58" i="11"/>
  <c r="X63" i="11" s="1"/>
  <c r="X69" i="11" s="1"/>
  <c r="X71" i="11" s="1"/>
  <c r="X37" i="10"/>
  <c r="V37" i="10"/>
  <c r="T37" i="10"/>
  <c r="R37" i="10"/>
  <c r="P37" i="10"/>
  <c r="N37" i="10"/>
  <c r="L37" i="10"/>
  <c r="J37" i="10"/>
  <c r="H37" i="10"/>
  <c r="F37" i="10"/>
  <c r="X31" i="10"/>
  <c r="X32" i="10" s="1"/>
  <c r="X33" i="10" s="1"/>
  <c r="V31" i="10"/>
  <c r="V32" i="10" s="1"/>
  <c r="V33" i="10" s="1"/>
  <c r="T31" i="10"/>
  <c r="T32" i="10" s="1"/>
  <c r="T33" i="10" s="1"/>
  <c r="R31" i="10"/>
  <c r="R32" i="10" s="1"/>
  <c r="R33" i="10" s="1"/>
  <c r="P31" i="10"/>
  <c r="P32" i="10" s="1"/>
  <c r="P33" i="10" s="1"/>
  <c r="N31" i="10"/>
  <c r="N32" i="10" s="1"/>
  <c r="N33" i="10" s="1"/>
  <c r="L31" i="10"/>
  <c r="L32" i="10" s="1"/>
  <c r="L33" i="10" s="1"/>
  <c r="L38" i="10" s="1"/>
  <c r="L40" i="10" s="1"/>
  <c r="J31" i="10"/>
  <c r="J32" i="10" s="1"/>
  <c r="J33" i="10" s="1"/>
  <c r="H31" i="10"/>
  <c r="H32" i="10" s="1"/>
  <c r="H33" i="10" s="1"/>
  <c r="F31" i="10"/>
  <c r="F32" i="10" s="1"/>
  <c r="F33" i="10" s="1"/>
  <c r="F38" i="10" s="1"/>
  <c r="X22" i="10"/>
  <c r="V22" i="10"/>
  <c r="T22" i="10"/>
  <c r="R22" i="10"/>
  <c r="P22" i="10"/>
  <c r="N22" i="10"/>
  <c r="L22" i="10"/>
  <c r="J22" i="10"/>
  <c r="H22" i="10"/>
  <c r="F22" i="10"/>
  <c r="X19" i="10"/>
  <c r="V19" i="10"/>
  <c r="T19" i="10"/>
  <c r="R19" i="10"/>
  <c r="P19" i="10"/>
  <c r="N19" i="10"/>
  <c r="L19" i="10"/>
  <c r="J19" i="10"/>
  <c r="H19" i="10"/>
  <c r="F19" i="10"/>
  <c r="X15" i="10"/>
  <c r="V15" i="10"/>
  <c r="T15" i="10"/>
  <c r="R15" i="10"/>
  <c r="P15" i="10"/>
  <c r="N15" i="10"/>
  <c r="L15" i="10"/>
  <c r="J15" i="10"/>
  <c r="H15" i="10"/>
  <c r="F15" i="10"/>
  <c r="X9" i="10"/>
  <c r="V9" i="10"/>
  <c r="T9" i="10"/>
  <c r="R9" i="10"/>
  <c r="R16" i="10" s="1"/>
  <c r="P9" i="10"/>
  <c r="N9" i="10"/>
  <c r="L9" i="10"/>
  <c r="J9" i="10"/>
  <c r="H9" i="10"/>
  <c r="F9" i="10"/>
  <c r="X6" i="10"/>
  <c r="V6" i="10"/>
  <c r="T6" i="10"/>
  <c r="R6" i="10"/>
  <c r="P6" i="10"/>
  <c r="P16" i="10" s="1"/>
  <c r="N6" i="10"/>
  <c r="L6" i="10"/>
  <c r="J6" i="10"/>
  <c r="H6" i="10"/>
  <c r="H16" i="10" s="1"/>
  <c r="F6" i="10"/>
  <c r="AB18" i="3" l="1"/>
  <c r="AD18" i="3"/>
  <c r="N23" i="3"/>
  <c r="N52" i="3" s="1"/>
  <c r="R14" i="3"/>
  <c r="P15" i="3"/>
  <c r="P19" i="3" s="1"/>
  <c r="P22" i="3"/>
  <c r="R21" i="3"/>
  <c r="H38" i="10"/>
  <c r="H23" i="10"/>
  <c r="H40" i="10" s="1"/>
  <c r="F16" i="10"/>
  <c r="F23" i="10" s="1"/>
  <c r="F40" i="10" s="1"/>
  <c r="J16" i="10"/>
  <c r="J23" i="10" s="1"/>
  <c r="N71" i="11"/>
  <c r="L71" i="11"/>
  <c r="H71" i="11"/>
  <c r="J71" i="11"/>
  <c r="F71" i="11"/>
  <c r="V71" i="11"/>
  <c r="T71" i="11"/>
  <c r="R71" i="11"/>
  <c r="R23" i="10"/>
  <c r="P23" i="10"/>
  <c r="J38" i="10"/>
  <c r="L16" i="10"/>
  <c r="L23" i="10" s="1"/>
  <c r="T16" i="10"/>
  <c r="T23" i="10" s="1"/>
  <c r="X38" i="10"/>
  <c r="V38" i="10"/>
  <c r="T38" i="10"/>
  <c r="R38" i="10"/>
  <c r="R40" i="10" s="1"/>
  <c r="P38" i="10"/>
  <c r="P40" i="10" s="1"/>
  <c r="V16" i="10"/>
  <c r="V23" i="10" s="1"/>
  <c r="X16" i="10"/>
  <c r="X23" i="10" s="1"/>
  <c r="N38" i="10"/>
  <c r="N16" i="10"/>
  <c r="N23" i="10" s="1"/>
  <c r="V28" i="9"/>
  <c r="T28" i="9"/>
  <c r="R28" i="9"/>
  <c r="P28" i="9"/>
  <c r="N28" i="9"/>
  <c r="L28" i="9"/>
  <c r="J28" i="9"/>
  <c r="H28" i="9"/>
  <c r="F28" i="9"/>
  <c r="V24" i="9"/>
  <c r="T24" i="9"/>
  <c r="R24" i="9"/>
  <c r="P24" i="9"/>
  <c r="N24" i="9"/>
  <c r="L24" i="9"/>
  <c r="L29" i="9" s="1"/>
  <c r="J24" i="9"/>
  <c r="J29" i="9" s="1"/>
  <c r="H24" i="9"/>
  <c r="F24" i="9"/>
  <c r="F29" i="9" s="1"/>
  <c r="V18" i="9"/>
  <c r="T18" i="9"/>
  <c r="R18" i="9"/>
  <c r="P18" i="9"/>
  <c r="N18" i="9"/>
  <c r="L18" i="9"/>
  <c r="J18" i="9"/>
  <c r="H18" i="9"/>
  <c r="F18" i="9"/>
  <c r="V10" i="9"/>
  <c r="V11" i="9" s="1"/>
  <c r="T10" i="9"/>
  <c r="T11" i="9" s="1"/>
  <c r="R10" i="9"/>
  <c r="R11" i="9" s="1"/>
  <c r="P10" i="9"/>
  <c r="P11" i="9" s="1"/>
  <c r="N10" i="9"/>
  <c r="N11" i="9" s="1"/>
  <c r="L10" i="9"/>
  <c r="L11" i="9" s="1"/>
  <c r="J10" i="9"/>
  <c r="J11" i="9" s="1"/>
  <c r="H10" i="9"/>
  <c r="H11" i="9" s="1"/>
  <c r="F10" i="9"/>
  <c r="F11" i="9" s="1"/>
  <c r="P23" i="3" l="1"/>
  <c r="P52" i="3" s="1"/>
  <c r="T14" i="3"/>
  <c r="R15" i="3"/>
  <c r="R19" i="3" s="1"/>
  <c r="R22" i="3"/>
  <c r="T21" i="3"/>
  <c r="J40" i="10"/>
  <c r="J19" i="9"/>
  <c r="J30" i="9" s="1"/>
  <c r="H19" i="9"/>
  <c r="N40" i="10"/>
  <c r="X40" i="10"/>
  <c r="V40" i="10"/>
  <c r="T40" i="10"/>
  <c r="P19" i="9"/>
  <c r="V29" i="9"/>
  <c r="T29" i="9"/>
  <c r="R29" i="9"/>
  <c r="N29" i="9"/>
  <c r="H29" i="9"/>
  <c r="P29" i="9"/>
  <c r="P30" i="9" s="1"/>
  <c r="L19" i="9"/>
  <c r="L30" i="9" s="1"/>
  <c r="T19" i="9"/>
  <c r="N19" i="9"/>
  <c r="V19" i="9"/>
  <c r="R19" i="9"/>
  <c r="F19" i="9"/>
  <c r="V34" i="8"/>
  <c r="T34" i="8"/>
  <c r="R34" i="8"/>
  <c r="P34" i="8"/>
  <c r="N34" i="8"/>
  <c r="L34" i="8"/>
  <c r="J34" i="8"/>
  <c r="H34" i="8"/>
  <c r="F34" i="8"/>
  <c r="V28" i="8"/>
  <c r="T28" i="8"/>
  <c r="R28" i="8"/>
  <c r="P28" i="8"/>
  <c r="N28" i="8"/>
  <c r="N35" i="8" s="1"/>
  <c r="L28" i="8"/>
  <c r="J28" i="8"/>
  <c r="H28" i="8"/>
  <c r="F28" i="8"/>
  <c r="V22" i="8"/>
  <c r="T22" i="8"/>
  <c r="R22" i="8"/>
  <c r="P22" i="8"/>
  <c r="N22" i="8"/>
  <c r="L22" i="8"/>
  <c r="J22" i="8"/>
  <c r="H22" i="8"/>
  <c r="F22" i="8"/>
  <c r="V12" i="8"/>
  <c r="V13" i="8" s="1"/>
  <c r="T12" i="8"/>
  <c r="T13" i="8" s="1"/>
  <c r="R12" i="8"/>
  <c r="R13" i="8" s="1"/>
  <c r="P12" i="8"/>
  <c r="P13" i="8" s="1"/>
  <c r="N12" i="8"/>
  <c r="N13" i="8" s="1"/>
  <c r="L12" i="8"/>
  <c r="L13" i="8" s="1"/>
  <c r="J12" i="8"/>
  <c r="J13" i="8" s="1"/>
  <c r="H12" i="8"/>
  <c r="H13" i="8" s="1"/>
  <c r="F12" i="8"/>
  <c r="F13" i="8" s="1"/>
  <c r="R23" i="3" l="1"/>
  <c r="R52" i="3" s="1"/>
  <c r="V14" i="3"/>
  <c r="T15" i="3"/>
  <c r="T19" i="3" s="1"/>
  <c r="V21" i="3"/>
  <c r="T22" i="3"/>
  <c r="H30" i="9"/>
  <c r="V23" i="8"/>
  <c r="V36" i="8" s="1"/>
  <c r="T23" i="8"/>
  <c r="R23" i="8"/>
  <c r="R36" i="8" s="1"/>
  <c r="N23" i="8"/>
  <c r="N36" i="8" s="1"/>
  <c r="L23" i="8"/>
  <c r="J23" i="8"/>
  <c r="H35" i="8"/>
  <c r="J35" i="8"/>
  <c r="P35" i="8"/>
  <c r="R35" i="8"/>
  <c r="V35" i="8"/>
  <c r="V30" i="9"/>
  <c r="T30" i="9"/>
  <c r="R30" i="9"/>
  <c r="N30" i="9"/>
  <c r="H23" i="8"/>
  <c r="P23" i="8"/>
  <c r="L35" i="8"/>
  <c r="L36" i="8" s="1"/>
  <c r="T35" i="8"/>
  <c r="F30" i="9"/>
  <c r="F23" i="8"/>
  <c r="F35" i="8"/>
  <c r="X14" i="3" l="1"/>
  <c r="V15" i="3"/>
  <c r="V19" i="3" s="1"/>
  <c r="T23" i="3"/>
  <c r="T52" i="3" s="1"/>
  <c r="V22" i="3"/>
  <c r="X21" i="3"/>
  <c r="H36" i="8"/>
  <c r="T36" i="8"/>
  <c r="P36" i="8"/>
  <c r="J36" i="8"/>
  <c r="F36" i="8"/>
  <c r="L29" i="3"/>
  <c r="H18" i="3"/>
  <c r="F18" i="3"/>
  <c r="J44" i="3"/>
  <c r="H39" i="3"/>
  <c r="H29" i="3"/>
  <c r="F29" i="3"/>
  <c r="L22" i="3"/>
  <c r="J22" i="3"/>
  <c r="H22" i="3"/>
  <c r="L18" i="3"/>
  <c r="F15" i="3"/>
  <c r="H15" i="3"/>
  <c r="L10" i="3"/>
  <c r="J10" i="3"/>
  <c r="H10" i="3"/>
  <c r="F49" i="3"/>
  <c r="F44" i="3"/>
  <c r="F39" i="3"/>
  <c r="F32" i="3"/>
  <c r="F22" i="3"/>
  <c r="F10" i="3"/>
  <c r="H44" i="3"/>
  <c r="J39" i="3"/>
  <c r="H32" i="3"/>
  <c r="J32" i="3"/>
  <c r="L44" i="3"/>
  <c r="L32" i="3"/>
  <c r="V23" i="3" l="1"/>
  <c r="V52" i="3" s="1"/>
  <c r="Z14" i="3"/>
  <c r="X15" i="3"/>
  <c r="X19" i="3" s="1"/>
  <c r="X22" i="3"/>
  <c r="Z21" i="3"/>
  <c r="I16" i="7"/>
  <c r="M16" i="7" s="1"/>
  <c r="H40" i="3"/>
  <c r="H45" i="3" s="1"/>
  <c r="F19" i="3"/>
  <c r="F23" i="3" s="1"/>
  <c r="F40" i="3"/>
  <c r="F45" i="3" s="1"/>
  <c r="F50" i="3" s="1"/>
  <c r="H19" i="3"/>
  <c r="H23" i="3" s="1"/>
  <c r="J49" i="3"/>
  <c r="J18" i="3"/>
  <c r="J29" i="3"/>
  <c r="J40" i="3" s="1"/>
  <c r="J45" i="3" s="1"/>
  <c r="J15" i="3"/>
  <c r="H49" i="3"/>
  <c r="L15" i="3"/>
  <c r="L19" i="3" s="1"/>
  <c r="L23" i="3" s="1"/>
  <c r="L39" i="3"/>
  <c r="L40" i="3" s="1"/>
  <c r="L45" i="3" s="1"/>
  <c r="L49" i="3"/>
  <c r="X23" i="3" l="1"/>
  <c r="X52" i="3" s="1"/>
  <c r="AB14" i="3"/>
  <c r="Z15" i="3"/>
  <c r="Z19" i="3" s="1"/>
  <c r="Z22" i="3"/>
  <c r="AB21" i="3"/>
  <c r="H50" i="3"/>
  <c r="H52" i="3" s="1"/>
  <c r="F52" i="3"/>
  <c r="J19" i="3"/>
  <c r="J23" i="3" s="1"/>
  <c r="J50" i="3"/>
  <c r="L50" i="3"/>
  <c r="L52" i="3" s="1"/>
  <c r="E36" i="7"/>
  <c r="K36" i="7"/>
  <c r="G36" i="7"/>
  <c r="I12" i="7"/>
  <c r="I17" i="7"/>
  <c r="M17" i="7" s="1"/>
  <c r="Z23" i="3" l="1"/>
  <c r="Z52" i="3" s="1"/>
  <c r="AD14" i="3"/>
  <c r="AD15" i="3" s="1"/>
  <c r="AD19" i="3" s="1"/>
  <c r="AB15" i="3"/>
  <c r="AB19" i="3" s="1"/>
  <c r="AD21" i="3"/>
  <c r="AD22" i="3" s="1"/>
  <c r="AB22" i="3"/>
  <c r="I9" i="7"/>
  <c r="I13" i="7"/>
  <c r="I18" i="7"/>
  <c r="M18" i="7" s="1"/>
  <c r="J52" i="3"/>
  <c r="I19" i="7"/>
  <c r="I15" i="7"/>
  <c r="M15" i="7" s="1"/>
  <c r="I10" i="7"/>
  <c r="I14" i="7"/>
  <c r="I11" i="7"/>
  <c r="AD23" i="3" l="1"/>
  <c r="AD52" i="3" s="1"/>
  <c r="AB23" i="3"/>
  <c r="AB52" i="3" s="1"/>
  <c r="D21" i="6"/>
  <c r="F21" i="6"/>
  <c r="H21" i="6"/>
  <c r="D32" i="6"/>
  <c r="F32" i="6"/>
  <c r="H32" i="6"/>
  <c r="D38" i="6"/>
  <c r="F38" i="6"/>
  <c r="H38" i="6"/>
  <c r="D43" i="6"/>
  <c r="F43" i="6"/>
  <c r="H43" i="6"/>
  <c r="D44" i="6" l="1"/>
  <c r="H44" i="6"/>
  <c r="H45" i="6" s="1"/>
  <c r="D45" i="6"/>
  <c r="D47" i="6" s="1"/>
  <c r="F44" i="6"/>
  <c r="F45" i="6" s="1"/>
  <c r="F47" i="6" s="1"/>
  <c r="M14" i="7" l="1"/>
  <c r="I23" i="7"/>
  <c r="I28" i="7"/>
  <c r="M28" i="7" s="1"/>
  <c r="M10" i="7"/>
  <c r="I39" i="7"/>
  <c r="M39" i="7" s="1"/>
  <c r="I35" i="7"/>
  <c r="X38" i="6"/>
  <c r="T38" i="6"/>
  <c r="R38" i="6"/>
  <c r="P38" i="6"/>
  <c r="N38" i="6"/>
  <c r="L38" i="6"/>
  <c r="J38" i="6"/>
  <c r="I30" i="7"/>
  <c r="M30" i="7" s="1"/>
  <c r="I29" i="7"/>
  <c r="M29" i="7" s="1"/>
  <c r="I25" i="7"/>
  <c r="M25" i="7" s="1"/>
  <c r="I24" i="7"/>
  <c r="M24" i="7" s="1"/>
  <c r="M19" i="7"/>
  <c r="M13" i="7"/>
  <c r="M12" i="7"/>
  <c r="M11" i="7"/>
  <c r="M9" i="7"/>
  <c r="I8" i="7"/>
  <c r="E31" i="7"/>
  <c r="K40" i="7"/>
  <c r="E40" i="7"/>
  <c r="K31" i="7"/>
  <c r="E20" i="7"/>
  <c r="K20" i="7"/>
  <c r="M35" i="7" l="1"/>
  <c r="M36" i="7" s="1"/>
  <c r="I36" i="7"/>
  <c r="E41" i="7"/>
  <c r="E42" i="7" s="1"/>
  <c r="E44" i="7" s="1"/>
  <c r="I27" i="7"/>
  <c r="M27" i="7" s="1"/>
  <c r="I26" i="7"/>
  <c r="M26" i="7" s="1"/>
  <c r="K41" i="7"/>
  <c r="K42" i="7" s="1"/>
  <c r="I20" i="7"/>
  <c r="M8" i="7"/>
  <c r="M20" i="7" s="1"/>
  <c r="G40" i="7"/>
  <c r="M23" i="7"/>
  <c r="G20" i="7"/>
  <c r="I38" i="7"/>
  <c r="G41" i="7" l="1"/>
  <c r="I31" i="7"/>
  <c r="G31" i="7"/>
  <c r="M31" i="7"/>
  <c r="I40" i="7"/>
  <c r="I41" i="7" s="1"/>
  <c r="M38" i="7"/>
  <c r="M40" i="7" s="1"/>
  <c r="M41" i="7" s="1"/>
  <c r="G42" i="7" l="1"/>
  <c r="G44" i="7" s="1"/>
  <c r="I42" i="7"/>
  <c r="I44" i="7" s="1"/>
  <c r="M42" i="7"/>
  <c r="R43" i="6" l="1"/>
  <c r="N43" i="6"/>
  <c r="X32" i="6"/>
  <c r="P32" i="6"/>
  <c r="X21" i="6"/>
  <c r="V21" i="6"/>
  <c r="T21" i="6"/>
  <c r="R21" i="6"/>
  <c r="P21" i="6"/>
  <c r="N21" i="6"/>
  <c r="L21" i="6"/>
  <c r="J21" i="6"/>
  <c r="N44" i="6" l="1"/>
  <c r="R44" i="6"/>
  <c r="J32" i="6"/>
  <c r="N32" i="6"/>
  <c r="R32" i="6"/>
  <c r="V32" i="6"/>
  <c r="V45" i="6" s="1"/>
  <c r="P43" i="6"/>
  <c r="P44" i="6" s="1"/>
  <c r="P45" i="6" s="1"/>
  <c r="X43" i="6"/>
  <c r="X44" i="6" s="1"/>
  <c r="X45" i="6" s="1"/>
  <c r="T43" i="6"/>
  <c r="T44" i="6" s="1"/>
  <c r="L43" i="6"/>
  <c r="L44" i="6" s="1"/>
  <c r="L32" i="6"/>
  <c r="T32" i="6"/>
  <c r="J43" i="6"/>
  <c r="J44" i="6" s="1"/>
  <c r="J45" i="6" l="1"/>
  <c r="T45" i="6"/>
  <c r="R45" i="6"/>
  <c r="N45" i="6"/>
  <c r="L45" i="6"/>
  <c r="Z49" i="6" l="1"/>
  <c r="Z50" i="6" s="1"/>
</calcChain>
</file>

<file path=xl/sharedStrings.xml><?xml version="1.0" encoding="utf-8"?>
<sst xmlns="http://schemas.openxmlformats.org/spreadsheetml/2006/main" count="342" uniqueCount="187">
  <si>
    <t>Net Income</t>
  </si>
  <si>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</si>
  <si>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</si>
  <si>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</si>
  <si>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</si>
  <si>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</si>
  <si>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</si>
  <si>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</si>
  <si>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</si>
  <si>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</si>
  <si>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</si>
  <si>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1800 · Property, Plant and Equipment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</si>
  <si>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</si>
  <si>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</si>
  <si>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</si>
  <si>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</si>
  <si>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</si>
  <si>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</si>
  <si>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</si>
  <si>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</si>
  <si>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</si>
  <si>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Total Credit Cards</t>
  </si>
  <si>
    <t>Other Current Liabilities</t>
  </si>
  <si>
    <t>Total Other Current Liabilities</t>
  </si>
  <si>
    <t>Total Current Liabilities</t>
  </si>
  <si>
    <t>Long Term Liabilities</t>
  </si>
  <si>
    <t>2020 · Loan Payable to FCI</t>
  </si>
  <si>
    <t>Total Long Term Liabilities</t>
  </si>
  <si>
    <t>Total Liabilities</t>
  </si>
  <si>
    <t>Equity</t>
  </si>
  <si>
    <t>Total Equity</t>
  </si>
  <si>
    <t>TOTAL LIABILITIES &amp; EQUITY</t>
  </si>
  <si>
    <t>Total Prepaid</t>
  </si>
  <si>
    <t>Difference</t>
  </si>
  <si>
    <t>One City Schools, Inc.</t>
  </si>
  <si>
    <t>Statements of Financial Position by Month</t>
  </si>
  <si>
    <t>Line of Credit</t>
  </si>
  <si>
    <t>Implementation Loan</t>
  </si>
  <si>
    <t>Summit Checking/Savings</t>
  </si>
  <si>
    <t>Ordinary Income/Expense</t>
  </si>
  <si>
    <t>Income</t>
  </si>
  <si>
    <t>4724 · Tuition Payments - Junior</t>
  </si>
  <si>
    <t>4340 · Fundraising</t>
  </si>
  <si>
    <t>4450 · Government Grants</t>
  </si>
  <si>
    <t>Total Income</t>
  </si>
  <si>
    <t>Expense</t>
  </si>
  <si>
    <t>6600 · Personnel Salaries and Benefits</t>
  </si>
  <si>
    <t>6400 · Direct Student Costs</t>
  </si>
  <si>
    <t>6280 · Occupancy Expenses</t>
  </si>
  <si>
    <t>6500 · Office Expenses</t>
  </si>
  <si>
    <t>6510 · General Expenses</t>
  </si>
  <si>
    <t>6800 · Scholarships and/or Discounts</t>
  </si>
  <si>
    <t>Total Expense</t>
  </si>
  <si>
    <t>Other Income/Expense</t>
  </si>
  <si>
    <t>Other Income</t>
  </si>
  <si>
    <t>9995 · In Kind Income</t>
  </si>
  <si>
    <t>Total Other Income</t>
  </si>
  <si>
    <t>Other Expense</t>
  </si>
  <si>
    <t>7999 · Depr and Amort - Allowable</t>
  </si>
  <si>
    <t>8000 · Contingencies</t>
  </si>
  <si>
    <t>9996 · Inkind Expense</t>
  </si>
  <si>
    <t>Total Other Expense</t>
  </si>
  <si>
    <t>Net Other Income</t>
  </si>
  <si>
    <t>4000 · Charter School Payments</t>
  </si>
  <si>
    <t>4452 · Federal Entitlements</t>
  </si>
  <si>
    <t>4453 · Wisconsin Shares</t>
  </si>
  <si>
    <t>4725 · Activity Fees</t>
  </si>
  <si>
    <t>4800 · Before/After School Fees</t>
  </si>
  <si>
    <t>6550 · Parent Engagement Program Costs</t>
  </si>
  <si>
    <t>Statements of Financial Activities by Month</t>
  </si>
  <si>
    <t>Projected Budget v Actual</t>
  </si>
  <si>
    <t>Combined Actual</t>
  </si>
  <si>
    <t>Total Proj</t>
  </si>
  <si>
    <t>Combined Budget</t>
  </si>
  <si>
    <t>Var</t>
  </si>
  <si>
    <t>4005 · Implementation Grant</t>
  </si>
  <si>
    <t>6799 · Change in Tuition Allowance</t>
  </si>
  <si>
    <t>2500 · City of Madison CDBG Loan</t>
  </si>
  <si>
    <t>7998 · Change in Brokerage Value</t>
  </si>
  <si>
    <t>Deferred Charter School Income</t>
  </si>
  <si>
    <t>3150 · Net Assets</t>
  </si>
  <si>
    <t>Net Tuition Receivable</t>
  </si>
  <si>
    <t>Net Pledges Receivable</t>
  </si>
  <si>
    <t>Net Grants Receivable</t>
  </si>
  <si>
    <t>4643 · Miscellaneous Revenue</t>
  </si>
  <si>
    <t>4454 · Other Government Funding</t>
  </si>
  <si>
    <t>4500 · Interet Income</t>
  </si>
  <si>
    <t>4500 · Interest Income</t>
  </si>
  <si>
    <t>One City Schools, Inc</t>
  </si>
  <si>
    <t>Statement of Financial Activities by Month</t>
  </si>
  <si>
    <t>Gross Profit</t>
  </si>
  <si>
    <t>Net Ordinary Income</t>
  </si>
  <si>
    <t>7150 · Restricted Income</t>
  </si>
  <si>
    <t>80100 · Capital Purchases</t>
  </si>
  <si>
    <t>9999 · Grant to One City Sr</t>
  </si>
  <si>
    <t>4005 · DPI Implementation Grant</t>
  </si>
  <si>
    <t>4330 · Fundraising Income</t>
  </si>
  <si>
    <t>4454 · Other Government Funding/Grants</t>
  </si>
  <si>
    <t>6400 · Direct Student Expenses</t>
  </si>
  <si>
    <t>6500 · Office Expense</t>
  </si>
  <si>
    <t>6510 · General Expense</t>
  </si>
  <si>
    <t>8999 · Grant from Preschool</t>
  </si>
  <si>
    <t>8050 · Capital Campaign Expenditures</t>
  </si>
  <si>
    <t>10000 · Summit CU Checking Account</t>
  </si>
  <si>
    <t>11030 · Grant Receivable</t>
  </si>
  <si>
    <t>1300 · Prepaid Expenses</t>
  </si>
  <si>
    <t>1400 · Grant Income Earned Not Billed</t>
  </si>
  <si>
    <t>1401 · Charter Payments Receivable</t>
  </si>
  <si>
    <t>1710 · Miscellaneous Receivable</t>
  </si>
  <si>
    <t>Other Assets</t>
  </si>
  <si>
    <t>1900 · Security Deposit</t>
  </si>
  <si>
    <t>Total Other Assets</t>
  </si>
  <si>
    <t>2007 · Accrued Expenses</t>
  </si>
  <si>
    <t>2555 · Deferred Revenue</t>
  </si>
  <si>
    <t>3200 · Net assets w/o donor restrict</t>
  </si>
  <si>
    <t>Statement of Financial Position by Month</t>
  </si>
  <si>
    <t>1001 · Summit Credit Union - Junior</t>
  </si>
  <si>
    <t>1005 · Summit Savings</t>
  </si>
  <si>
    <t>1007 · Summit Money Market #70</t>
  </si>
  <si>
    <t>1009 · Brokerage Account</t>
  </si>
  <si>
    <t>1015 · Bill.com Money Out Clearing</t>
  </si>
  <si>
    <t>1016 · Brokerage Cash in Transit</t>
  </si>
  <si>
    <t>11000 · Pledges Receivable</t>
  </si>
  <si>
    <t>11050 · Tuition Receivable</t>
  </si>
  <si>
    <t>11052 · Tuition Receivable - 3rd Party</t>
  </si>
  <si>
    <t>11055A · Allowance for Doubtful Accounts</t>
  </si>
  <si>
    <t>11060 · Due From One City Elementary</t>
  </si>
  <si>
    <t>1600 · Financing Costs - Building</t>
  </si>
  <si>
    <t>1610 · A/A - Financing Costs</t>
  </si>
  <si>
    <t>2010 · Credit Card ending #4733-Marlo</t>
  </si>
  <si>
    <t>2011 · Credit Card Ending #4154-Kaleem</t>
  </si>
  <si>
    <t>2013 · Credit Card Ending in #5192 Mar</t>
  </si>
  <si>
    <t>2014 · Credit Card Ending #5176 Vivek</t>
  </si>
  <si>
    <t>2016 · Credit Card Ending #5168 Angeli</t>
  </si>
  <si>
    <t>2100 · Payroll Liabilities</t>
  </si>
  <si>
    <t>2199 · Tuition Deposits</t>
  </si>
  <si>
    <t>2200 · Line of Credit</t>
  </si>
  <si>
    <t>2201 · Line of Credit 2</t>
  </si>
  <si>
    <t>2202 · Line of Credit 3</t>
  </si>
  <si>
    <t>3150 · Net Assets With Donor Restrict</t>
  </si>
  <si>
    <t>3200 · Net Assets w/o Donor Restr</t>
  </si>
  <si>
    <t>2203 · PPP Loan</t>
  </si>
  <si>
    <t>PPP Loan</t>
  </si>
  <si>
    <t>Actual</t>
  </si>
  <si>
    <t>Feb 29, 21</t>
  </si>
  <si>
    <t>As of August 31, 2020</t>
  </si>
  <si>
    <t>July 2020 through June 2021</t>
  </si>
  <si>
    <t>2008 · Other Liability</t>
  </si>
  <si>
    <t>Prepared in September 2020</t>
  </si>
  <si>
    <t>Prepared September 2020</t>
  </si>
  <si>
    <t>Jan 31, 21</t>
  </si>
  <si>
    <t>Feb 28, 21</t>
  </si>
  <si>
    <t>Jul 20-Aug 20</t>
  </si>
  <si>
    <t>Sep 20-Jun 21</t>
  </si>
  <si>
    <t>Jul 20-Jun 21</t>
  </si>
  <si>
    <t>One City Early Learning Centers, Inc.</t>
  </si>
  <si>
    <t>Cash Flow Projection</t>
  </si>
  <si>
    <t>Prepared in August 2020</t>
  </si>
  <si>
    <t>Jul 20</t>
  </si>
  <si>
    <t>Aug 20</t>
  </si>
  <si>
    <t>Sep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</si>
  <si>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</si>
  <si>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</si>
  <si>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</si>
  <si>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</si>
  <si>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</si>
  <si>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</si>
  <si>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</si>
  <si>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</si>
  <si>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 21</t>
  </si>
  <si>
    <t>Net Surplus (Deficit)</t>
  </si>
  <si>
    <t>Depreciation</t>
  </si>
  <si>
    <t>Capital Cash Transfer</t>
  </si>
  <si>
    <t>Change in Tuition Receivable</t>
  </si>
  <si>
    <t>Change in Pledges Receivable</t>
  </si>
  <si>
    <t>Change in Grants Receivable</t>
  </si>
  <si>
    <t>Change in Prepaid</t>
  </si>
  <si>
    <t>Capital Purchases</t>
  </si>
  <si>
    <t>Change in AP</t>
  </si>
  <si>
    <t>Change in Credit Card</t>
  </si>
  <si>
    <t>Paydown of Loan Payable to FCI</t>
  </si>
  <si>
    <t>Change in Deferred Charter School</t>
  </si>
  <si>
    <t>Change in Current Liabilities</t>
  </si>
  <si>
    <t>Net Change in Cash</t>
  </si>
  <si>
    <t>Beginning Cash</t>
  </si>
  <si>
    <t>Ending Cash</t>
  </si>
  <si>
    <t>Capital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</si>
</sst>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1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6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165" fontId="5" fillId="0" borderId="0" xfId="0" applyNumberFormat="1" applyFont="1"/>
    <xf numFmtId="165" fontId="5" fillId="0" borderId="3" xfId="0" applyNumberFormat="1" applyFont="1" applyBorder="1"/>
    <xf numFmtId="165" fontId="5" fillId="0" borderId="0" xfId="0" applyNumberFormat="1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4" fontId="0" fillId="0" borderId="0" xfId="0" applyNumberFormat="1"/>
    <xf numFmtId="49" fontId="5" fillId="0" borderId="0" xfId="0" applyNumberFormat="1" applyFont="1"/>
    <xf numFmtId="49" fontId="1" fillId="0" borderId="0" xfId="0" applyNumberFormat="1" applyFont="1" applyBorder="1" applyAlignment="1">
      <alignment horizontal="center"/>
    </xf>
    <xf numFmtId="165" fontId="0" fillId="0" borderId="0" xfId="0" applyNumberFormat="1"/>
    <xf numFmtId="0" fontId="0" fillId="0" borderId="0" xfId="0"/>
    <xf numFmtId="165" fontId="5" fillId="0" borderId="0" xfId="0" applyNumberFormat="1" applyFont="1"/>
    <xf numFmtId="165" fontId="5" fillId="0" borderId="5" xfId="0" applyNumberFormat="1" applyFont="1" applyBorder="1"/>
    <xf numFmtId="165" fontId="5" fillId="0" borderId="4" xfId="0" applyNumberFormat="1" applyFont="1" applyBorder="1"/>
    <xf numFmtId="49" fontId="5" fillId="0" borderId="0" xfId="0" applyNumberFormat="1" applyFont="1"/>
    <xf numFmtId="49" fontId="0" fillId="0" borderId="0" xfId="0" applyNumberFormat="1"/>
    <xf numFmtId="39" fontId="0" fillId="0" borderId="0" xfId="0" applyNumberFormat="1"/>
    <xf numFmtId="0" fontId="8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right"/>
    </xf>
    <xf numFmtId="164" fontId="10" fillId="0" borderId="0" xfId="0" applyNumberFormat="1" applyFont="1" applyFill="1" applyBorder="1" applyAlignment="1" applyProtection="1">
      <alignment horizontal="right"/>
    </xf>
    <xf numFmtId="165" fontId="9" fillId="0" borderId="0" xfId="0" applyNumberFormat="1" applyFont="1" applyFill="1" applyBorder="1" applyAlignment="1" applyProtection="1"/>
    <xf numFmtId="165" fontId="9" fillId="0" borderId="8" xfId="0" applyNumberFormat="1" applyFont="1" applyFill="1" applyBorder="1" applyAlignment="1" applyProtection="1"/>
    <xf numFmtId="165" fontId="9" fillId="0" borderId="9" xfId="0" applyNumberFormat="1" applyFont="1" applyFill="1" applyBorder="1" applyAlignment="1" applyProtection="1"/>
    <xf numFmtId="165" fontId="9" fillId="0" borderId="10" xfId="0" applyNumberFormat="1" applyFont="1" applyFill="1" applyBorder="1" applyAlignment="1" applyProtection="1"/>
    <xf numFmtId="165" fontId="10" fillId="0" borderId="11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39" fontId="8" fillId="0" borderId="0" xfId="0" applyNumberFormat="1" applyFont="1" applyFill="1" applyBorder="1" applyAlignment="1" applyProtection="1"/>
    <xf numFmtId="165" fontId="9" fillId="0" borderId="12" xfId="0" applyNumberFormat="1" applyFont="1" applyFill="1" applyBorder="1" applyAlignment="1" applyProtection="1"/>
    <xf numFmtId="15" fontId="1" fillId="0" borderId="1" xfId="0" applyNumberFormat="1" applyFont="1" applyBorder="1" applyAlignment="1">
      <alignment horizontal="center"/>
    </xf>
    <xf numFmtId="15" fontId="10" fillId="0" borderId="7" xfId="0" applyNumberFormat="1" applyFont="1" applyFill="1" applyBorder="1" applyAlignment="1" applyProtection="1">
      <alignment horizontal="center"/>
    </xf>
    <xf numFmtId="165" fontId="9" fillId="0" borderId="14" xfId="0" applyNumberFormat="1" applyFont="1" applyFill="1" applyBorder="1" applyAlignment="1" applyProtection="1"/>
    <xf numFmtId="16" fontId="1" fillId="0" borderId="1" xfId="0" applyNumberFormat="1" applyFont="1" applyBorder="1" applyAlignment="1">
      <alignment horizontal="center"/>
    </xf>
    <xf numFmtId="16" fontId="10" fillId="0" borderId="7" xfId="0" applyNumberFormat="1" applyFont="1" applyFill="1" applyBorder="1" applyAlignment="1" applyProtection="1">
      <alignment horizontal="center"/>
    </xf>
    <xf numFmtId="16" fontId="10" fillId="0" borderId="13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/>
    <xf numFmtId="16" fontId="1" fillId="0" borderId="2" xfId="0" applyNumberFormat="1" applyFont="1" applyBorder="1" applyAlignment="1">
      <alignment horizontal="center"/>
    </xf>
    <xf numFmtId="0" fontId="11" fillId="0" borderId="0" xfId="0" applyFont="1"/>
    <xf numFmtId="49" fontId="1" fillId="0" borderId="13" xfId="0" applyNumberFormat="1" applyFont="1" applyBorder="1" applyAlignment="1">
      <alignment horizontal="center"/>
    </xf>
    <xf numFmtId="49" fontId="12" fillId="0" borderId="0" xfId="0" applyNumberFormat="1" applyFont="1"/>
    <xf numFmtId="165" fontId="5" fillId="0" borderId="12" xfId="0" applyNumberFormat="1" applyFont="1" applyBorder="1"/>
    <xf numFmtId="165" fontId="5" fillId="0" borderId="15" xfId="0" applyNumberFormat="1" applyFont="1" applyBorder="1"/>
  </cellXfs>
  <cellStyles count="5">
    <cellStyle name="Comma 2" xfId="2" xr:uid="{00000000-0005-0000-0000-00002F000000}"/>
    <cellStyle name="Currency 2" xfId="3" xr:uid="{00000000-0005-0000-0000-000030000000}"/>
    <cellStyle name="Normal" xfId="0" builtinId="0"/>
    <cellStyle name="Normal 2" xfId="1" xr:uid="{00000000-0005-0000-0000-000032000000}"/>
    <cellStyle name="Percent 2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42" name="HEADER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k/Dropbox%20(N4N)/Business%20Clients/One%20City%20Schools%20(formerly%20One%20City%20Early%20Learning%20Center)/20-21/Budgeting/OCS%20Budget%20Presentation%2020-21%20-%20nac%208%2025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"/>
      <sheetName val="SFA"/>
      <sheetName val="Cash Flow"/>
      <sheetName val="Comparative 19-20 v 20-21"/>
      <sheetName val="Preschool SFA"/>
      <sheetName val="Elementary SFA"/>
    </sheetNames>
    <sheetDataSet>
      <sheetData sheetId="0">
        <row r="10">
          <cell r="F10">
            <v>593886.63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2"/>
  <sheetViews>
    <sheetView tabSelected="1" topLeftCell="F1" workbookViewId="0">
      <selection activeCell="AD10" sqref="AD10"/>
    </sheetView>
  </sheetViews>
  <sheetFormatPr defaultRowHeight="15" x14ac:dyDescent="0.25"/>
  <cols>
    <col min="1" max="4" width="3" style="17" customWidth="1"/>
    <col min="5" max="5" width="30.28515625" style="17" customWidth="1"/>
    <col min="6" max="6" width="10.5703125" style="18" bestFit="1" customWidth="1"/>
    <col min="7" max="7" width="1.42578125" style="24" customWidth="1"/>
    <col min="8" max="8" width="10.5703125" style="18" bestFit="1" customWidth="1"/>
    <col min="9" max="9" width="1.42578125" style="24" customWidth="1"/>
    <col min="10" max="10" width="10" style="18" bestFit="1" customWidth="1"/>
    <col min="11" max="11" width="1.42578125" style="24" customWidth="1"/>
    <col min="12" max="12" width="10.5703125" style="18" bestFit="1" customWidth="1"/>
    <col min="13" max="13" width="1.42578125" style="24" customWidth="1"/>
    <col min="14" max="14" width="10" style="18" bestFit="1" customWidth="1"/>
    <col min="15" max="15" width="1.42578125" style="24" customWidth="1"/>
    <col min="16" max="16" width="10.5703125" style="18" bestFit="1" customWidth="1"/>
    <col min="17" max="17" width="1.42578125" customWidth="1"/>
    <col min="18" max="18" width="10" style="18" bestFit="1" customWidth="1"/>
    <col min="19" max="19" width="1.42578125" customWidth="1"/>
    <col min="20" max="20" width="10" style="18" bestFit="1" customWidth="1"/>
    <col min="21" max="21" width="1.42578125" customWidth="1"/>
    <col min="22" max="22" width="10.5703125" style="18" bestFit="1" customWidth="1"/>
    <col min="23" max="23" width="1.42578125" customWidth="1"/>
    <col min="24" max="24" width="10.5703125" style="18" bestFit="1" customWidth="1"/>
    <col min="25" max="25" width="1.42578125" customWidth="1"/>
    <col min="26" max="26" width="10.5703125" style="18" bestFit="1" customWidth="1"/>
    <col min="27" max="27" width="1.42578125" customWidth="1"/>
    <col min="28" max="28" width="10.5703125" style="18" bestFit="1" customWidth="1"/>
    <col min="29" max="29" width="1.42578125" customWidth="1"/>
    <col min="30" max="30" width="10.5703125" style="18" bestFit="1" customWidth="1"/>
  </cols>
  <sheetData>
    <row r="1" spans="1:30" ht="15.75" x14ac:dyDescent="0.25">
      <c r="A1" s="2" t="s">
        <v>34</v>
      </c>
      <c r="B1" s="1"/>
      <c r="C1" s="1"/>
      <c r="D1" s="1"/>
      <c r="E1" s="1"/>
      <c r="F1" s="12"/>
      <c r="H1" s="12"/>
      <c r="J1" s="12"/>
      <c r="L1" s="12"/>
      <c r="N1" s="12"/>
      <c r="P1" s="12"/>
      <c r="R1" s="12"/>
      <c r="T1" s="12"/>
      <c r="V1" s="12"/>
      <c r="X1" s="12"/>
      <c r="Z1" s="12"/>
      <c r="AB1" s="12"/>
      <c r="AD1" s="12"/>
    </row>
    <row r="2" spans="1:30" ht="18" x14ac:dyDescent="0.25">
      <c r="A2" s="3" t="s">
        <v>35</v>
      </c>
      <c r="B2" s="1"/>
      <c r="C2" s="1"/>
      <c r="D2" s="1"/>
      <c r="E2" s="1"/>
      <c r="F2" s="13"/>
      <c r="H2" s="13"/>
      <c r="J2" s="13"/>
      <c r="L2" s="13"/>
      <c r="N2" s="13"/>
      <c r="P2" s="13"/>
      <c r="R2" s="13"/>
      <c r="T2" s="13"/>
      <c r="V2" s="13"/>
      <c r="X2" s="13"/>
      <c r="Z2" s="13"/>
      <c r="AB2" s="13"/>
      <c r="AD2" s="13"/>
    </row>
    <row r="3" spans="1:30" x14ac:dyDescent="0.25">
      <c r="A3" s="17" t="s">
        <v>149</v>
      </c>
      <c r="B3" s="1"/>
      <c r="C3" s="1"/>
      <c r="D3" s="1"/>
      <c r="E3" s="1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</row>
    <row r="4" spans="1:30" s="16" customFormat="1" ht="15.75" thickBot="1" x14ac:dyDescent="0.3">
      <c r="A4" s="14"/>
      <c r="B4" s="14"/>
      <c r="C4" s="14"/>
      <c r="D4" s="14"/>
      <c r="E4" s="14"/>
      <c r="F4" s="43">
        <v>44012</v>
      </c>
      <c r="H4" s="43">
        <v>44043</v>
      </c>
      <c r="J4" s="43">
        <v>44074</v>
      </c>
      <c r="L4" s="43">
        <v>44104</v>
      </c>
      <c r="N4" s="43">
        <v>44135</v>
      </c>
      <c r="P4" s="43">
        <v>44165</v>
      </c>
      <c r="R4" s="43">
        <v>44196</v>
      </c>
      <c r="T4" s="19" t="s">
        <v>150</v>
      </c>
      <c r="V4" s="19" t="s">
        <v>151</v>
      </c>
      <c r="X4" s="43">
        <v>44286</v>
      </c>
      <c r="Z4" s="43">
        <v>44316</v>
      </c>
      <c r="AB4" s="43">
        <v>44347</v>
      </c>
      <c r="AD4" s="43">
        <v>44377</v>
      </c>
    </row>
    <row r="5" spans="1:30" ht="15.75" thickTop="1" x14ac:dyDescent="0.25">
      <c r="A5" s="1" t="s">
        <v>1</v>
      </c>
      <c r="B5" s="1"/>
      <c r="C5" s="1"/>
      <c r="D5" s="1"/>
      <c r="E5" s="1"/>
      <c r="F5" s="25"/>
      <c r="H5" s="25"/>
      <c r="J5" s="25"/>
      <c r="L5" s="25"/>
      <c r="N5" s="25"/>
      <c r="P5" s="5"/>
      <c r="R5" s="5"/>
      <c r="T5" s="5"/>
      <c r="V5" s="5"/>
      <c r="X5" s="5"/>
      <c r="Z5" s="5"/>
      <c r="AB5" s="5"/>
      <c r="AD5" s="5"/>
    </row>
    <row r="6" spans="1:30" x14ac:dyDescent="0.25">
      <c r="A6" s="1"/>
      <c r="B6" s="1" t="s">
        <v>2</v>
      </c>
      <c r="C6" s="1"/>
      <c r="D6" s="1"/>
      <c r="E6" s="1"/>
      <c r="F6" s="25"/>
      <c r="H6" s="25"/>
      <c r="J6" s="25"/>
      <c r="L6" s="25"/>
      <c r="N6" s="25"/>
      <c r="P6" s="5"/>
      <c r="R6" s="5"/>
      <c r="T6" s="5"/>
      <c r="V6" s="5"/>
      <c r="X6" s="5"/>
      <c r="Z6" s="5"/>
      <c r="AB6" s="5"/>
      <c r="AD6" s="5"/>
    </row>
    <row r="7" spans="1:30" x14ac:dyDescent="0.25">
      <c r="A7" s="1"/>
      <c r="B7" s="1"/>
      <c r="C7" s="1" t="s">
        <v>3</v>
      </c>
      <c r="D7" s="1"/>
      <c r="E7" s="1"/>
      <c r="F7" s="25"/>
      <c r="H7" s="25"/>
      <c r="J7" s="25"/>
      <c r="L7" s="25"/>
      <c r="N7" s="25"/>
      <c r="P7" s="5"/>
      <c r="R7" s="5"/>
      <c r="T7" s="5"/>
      <c r="V7" s="5"/>
      <c r="X7" s="5"/>
      <c r="Z7" s="5"/>
      <c r="AB7" s="5"/>
      <c r="AD7" s="5"/>
    </row>
    <row r="8" spans="1:30" s="24" customFormat="1" x14ac:dyDescent="0.25">
      <c r="A8" s="1"/>
      <c r="B8" s="1"/>
      <c r="C8" s="1"/>
      <c r="D8" s="1" t="s">
        <v>186</v>
      </c>
      <c r="E8" s="1"/>
      <c r="F8" s="25">
        <v>1000000</v>
      </c>
      <c r="H8" s="25">
        <f>+F8-63000</f>
        <v>937000</v>
      </c>
      <c r="J8" s="25">
        <f>+H8-63000</f>
        <v>874000</v>
      </c>
      <c r="L8" s="25">
        <f>+J8-'Cash Flow'!F12</f>
        <v>811413.33333333337</v>
      </c>
      <c r="N8" s="25">
        <f>+L8-'Cash Flow'!H12</f>
        <v>748826.66666666674</v>
      </c>
      <c r="P8" s="25">
        <f>+N8-'Cash Flow'!J12</f>
        <v>686240.00000000012</v>
      </c>
      <c r="R8" s="25">
        <f>+P8-'Cash Flow'!L12</f>
        <v>623653.33333333349</v>
      </c>
      <c r="T8" s="25">
        <f>+R8-'Cash Flow'!N12</f>
        <v>561066.66666666686</v>
      </c>
      <c r="V8" s="25">
        <f>+T8-'Cash Flow'!P12</f>
        <v>498480.00000000017</v>
      </c>
      <c r="X8" s="25">
        <f>+V8-'Cash Flow'!R12</f>
        <v>435893.33333333349</v>
      </c>
      <c r="Z8" s="25">
        <f>+X8-'Cash Flow'!T12</f>
        <v>373306.6666666668</v>
      </c>
      <c r="AB8" s="25">
        <f>+Z8-'Cash Flow'!V12</f>
        <v>310720.00000000012</v>
      </c>
      <c r="AD8" s="25">
        <f>+AB8-'Cash Flow'!X12</f>
        <v>248133.33333333346</v>
      </c>
    </row>
    <row r="9" spans="1:30" ht="15.75" thickBot="1" x14ac:dyDescent="0.3">
      <c r="A9" s="1"/>
      <c r="B9" s="1"/>
      <c r="C9" s="1"/>
      <c r="D9" s="1" t="s">
        <v>38</v>
      </c>
      <c r="E9" s="1"/>
      <c r="F9" s="6">
        <f>+'Elem SFP'!F5+'Preschool SFP'!F14-F8</f>
        <v>594656.62999999989</v>
      </c>
      <c r="H9" s="6">
        <f>+'Elem SFP'!H5+'Preschool SFP'!H14-H8</f>
        <v>560481.83000000007</v>
      </c>
      <c r="J9" s="6">
        <f>+'Elem SFP'!J5+'Preschool SFP'!J14-J8</f>
        <v>504180.26</v>
      </c>
      <c r="L9" s="6">
        <f>+'Cash Flow'!F40</f>
        <v>772312.98222222214</v>
      </c>
      <c r="N9" s="6">
        <f>+'Cash Flow'!H40</f>
        <v>743745.95444444427</v>
      </c>
      <c r="P9" s="6">
        <f>+'Cash Flow'!J40</f>
        <v>902532.67666666652</v>
      </c>
      <c r="R9" s="6">
        <f>+'Cash Flow'!L40</f>
        <v>870242.64888888865</v>
      </c>
      <c r="T9" s="6">
        <f>+'Cash Flow'!N40</f>
        <v>748106.62111111078</v>
      </c>
      <c r="V9" s="6">
        <f>+'Cash Flow'!P40</f>
        <v>906893.34333333292</v>
      </c>
      <c r="X9" s="6">
        <f>+'Cash Flow'!R40</f>
        <v>894103.31555555505</v>
      </c>
      <c r="Z9" s="6">
        <f>+'Cash Flow'!T40</f>
        <v>771967.28777777718</v>
      </c>
      <c r="AB9" s="6">
        <f>+'Cash Flow'!V40</f>
        <v>930754.00999999931</v>
      </c>
      <c r="AD9" s="6">
        <f>+'Cash Flow'!X40</f>
        <v>897881.09333333257</v>
      </c>
    </row>
    <row r="10" spans="1:30" x14ac:dyDescent="0.25">
      <c r="A10" s="1"/>
      <c r="B10" s="1"/>
      <c r="C10" s="1" t="s">
        <v>4</v>
      </c>
      <c r="D10" s="1"/>
      <c r="E10" s="1"/>
      <c r="F10" s="25">
        <f>ROUND(SUM(F7:F9),5)</f>
        <v>1594656.63</v>
      </c>
      <c r="H10" s="25">
        <f>ROUND(SUM(H7:H9),5)</f>
        <v>1497481.83</v>
      </c>
      <c r="J10" s="25">
        <f>ROUND(SUM(J7:J9),5)</f>
        <v>1378180.26</v>
      </c>
      <c r="L10" s="25">
        <f>ROUND(SUM(L7:L9),5)</f>
        <v>1583726.31556</v>
      </c>
      <c r="N10" s="25">
        <f>ROUND(SUM(N7:N9),5)</f>
        <v>1492572.6211099999</v>
      </c>
      <c r="P10" s="25">
        <f>ROUND(SUM(P7:P9),5)</f>
        <v>1588772.67667</v>
      </c>
      <c r="R10" s="25">
        <f>ROUND(SUM(R7:R9),5)</f>
        <v>1493895.9822199999</v>
      </c>
      <c r="T10" s="25">
        <f>ROUND(SUM(T7:T9),5)</f>
        <v>1309173.2877799999</v>
      </c>
      <c r="V10" s="25">
        <f>ROUND(SUM(V7:V9),5)</f>
        <v>1405373.3433300001</v>
      </c>
      <c r="X10" s="25">
        <f>ROUND(SUM(X7:X9),5)</f>
        <v>1329996.6488900001</v>
      </c>
      <c r="Z10" s="25">
        <f>ROUND(SUM(Z7:Z9),5)</f>
        <v>1145273.95444</v>
      </c>
      <c r="AB10" s="25">
        <f>ROUND(SUM(AB7:AB9),5)</f>
        <v>1241474.01</v>
      </c>
      <c r="AD10" s="25">
        <f>ROUND(SUM(AD7:AD9),5)</f>
        <v>1146014.42667</v>
      </c>
    </row>
    <row r="11" spans="1:30" x14ac:dyDescent="0.25">
      <c r="A11" s="1"/>
      <c r="B11" s="1"/>
      <c r="C11" s="1" t="s">
        <v>5</v>
      </c>
      <c r="D11" s="1"/>
      <c r="E11" s="1"/>
      <c r="F11" s="25"/>
      <c r="H11" s="25"/>
      <c r="J11" s="25"/>
      <c r="L11" s="25"/>
      <c r="N11" s="25"/>
      <c r="P11" s="25"/>
      <c r="R11" s="25"/>
      <c r="T11" s="25"/>
      <c r="V11" s="25"/>
      <c r="X11" s="25"/>
      <c r="Z11" s="25"/>
      <c r="AB11" s="25"/>
      <c r="AD11" s="25"/>
    </row>
    <row r="12" spans="1:30" x14ac:dyDescent="0.25">
      <c r="A12" s="1"/>
      <c r="B12" s="1"/>
      <c r="C12" s="1"/>
      <c r="D12" s="1" t="s">
        <v>81</v>
      </c>
      <c r="E12" s="1"/>
      <c r="F12" s="25">
        <f>+'Preschool SFP'!F18+'Preschool SFP'!F20+'Preschool SFP'!F19</f>
        <v>4709.2899999999972</v>
      </c>
      <c r="H12" s="25">
        <f>+'Preschool SFP'!H18+'Preschool SFP'!H20+'Preschool SFP'!H19</f>
        <v>4627.7099999999991</v>
      </c>
      <c r="J12" s="25">
        <f>+'Preschool SFP'!J18+'Preschool SFP'!J20+'Preschool SFP'!J19</f>
        <v>4627.7099999999991</v>
      </c>
      <c r="L12" s="25">
        <f>+J12-'Cash Flow'!F14</f>
        <v>4627.7099999999991</v>
      </c>
      <c r="N12" s="25">
        <f>+L12-'Cash Flow'!H14</f>
        <v>4627.7099999999991</v>
      </c>
      <c r="P12" s="25">
        <f>+N12-'Cash Flow'!J14</f>
        <v>4627.7099999999991</v>
      </c>
      <c r="R12" s="25">
        <f>+P12-'Cash Flow'!L14</f>
        <v>4627.7099999999991</v>
      </c>
      <c r="T12" s="25">
        <f>+R12-'Cash Flow'!N14</f>
        <v>4627.7099999999991</v>
      </c>
      <c r="V12" s="25">
        <f>+T12-'Cash Flow'!P14</f>
        <v>4627.7099999999991</v>
      </c>
      <c r="X12" s="25">
        <f>+V12-'Cash Flow'!R14</f>
        <v>4627.7099999999991</v>
      </c>
      <c r="Z12" s="25">
        <f>+X12-'Cash Flow'!T14</f>
        <v>4627.7099999999991</v>
      </c>
      <c r="AB12" s="25">
        <f>+Z12-'Cash Flow'!V14</f>
        <v>4627.7099999999991</v>
      </c>
      <c r="AD12" s="25">
        <f>+AB12-'Cash Flow'!X14</f>
        <v>4627.7099999999991</v>
      </c>
    </row>
    <row r="13" spans="1:30" x14ac:dyDescent="0.25">
      <c r="A13" s="1"/>
      <c r="B13" s="1"/>
      <c r="C13" s="1"/>
      <c r="D13" s="1" t="s">
        <v>83</v>
      </c>
      <c r="E13" s="1"/>
      <c r="F13" s="25">
        <f>+'Elem SFP'!F8+'Elem SFP'!F12+'Elem SFP'!F13+'Elem SFP'!F14+'Preschool SFP'!F17</f>
        <v>110790.08</v>
      </c>
      <c r="H13" s="25">
        <f>+'Elem SFP'!H8+'Elem SFP'!H12+'Elem SFP'!H13+'Elem SFP'!H14+'Preschool SFP'!H17</f>
        <v>100693.06</v>
      </c>
      <c r="J13" s="25">
        <f>+'Elem SFP'!J8+'Elem SFP'!J12+'Elem SFP'!J13+'Elem SFP'!J14+'Preschool SFP'!J17</f>
        <v>93569</v>
      </c>
      <c r="L13" s="25">
        <f>+J13-'Cash Flow'!F18</f>
        <v>93569</v>
      </c>
      <c r="N13" s="25">
        <f>+L13-'Cash Flow'!H18</f>
        <v>0</v>
      </c>
      <c r="P13" s="25">
        <f>+N13-'Cash Flow'!J18</f>
        <v>0</v>
      </c>
      <c r="R13" s="25">
        <f>+P13-'Cash Flow'!L18</f>
        <v>0</v>
      </c>
      <c r="T13" s="25">
        <f>+R13-'Cash Flow'!N18</f>
        <v>0</v>
      </c>
      <c r="V13" s="25">
        <f>+T13-'Cash Flow'!P18</f>
        <v>0</v>
      </c>
      <c r="X13" s="25">
        <f>+V13-'Cash Flow'!R18</f>
        <v>0</v>
      </c>
      <c r="Z13" s="25">
        <f>+X13-'Cash Flow'!T18</f>
        <v>0</v>
      </c>
      <c r="AB13" s="25">
        <f>+Z13-'Cash Flow'!V18</f>
        <v>0</v>
      </c>
      <c r="AD13" s="25">
        <f>+AB13-'Cash Flow'!X18</f>
        <v>80000</v>
      </c>
    </row>
    <row r="14" spans="1:30" ht="15.75" thickBot="1" x14ac:dyDescent="0.3">
      <c r="A14" s="1"/>
      <c r="B14" s="1"/>
      <c r="C14" s="1"/>
      <c r="D14" s="1" t="s">
        <v>82</v>
      </c>
      <c r="E14" s="1"/>
      <c r="F14" s="6">
        <f>+'Preschool SFP'!F16</f>
        <v>3211499</v>
      </c>
      <c r="H14" s="6">
        <f>+'Preschool SFP'!H16</f>
        <v>3052204</v>
      </c>
      <c r="J14" s="6">
        <f>+'Preschool SFP'!J16</f>
        <v>2968869</v>
      </c>
      <c r="L14" s="6">
        <f>+J14-'Cash Flow'!F16</f>
        <v>2825869</v>
      </c>
      <c r="N14" s="6">
        <f>+L14-'Cash Flow'!H16</f>
        <v>2682869</v>
      </c>
      <c r="P14" s="6">
        <f>+N14-'Cash Flow'!J16</f>
        <v>2539869</v>
      </c>
      <c r="R14" s="6">
        <f>+P14-'Cash Flow'!L16</f>
        <v>2396869</v>
      </c>
      <c r="T14" s="6">
        <f>+R14-'Cash Flow'!N16</f>
        <v>2253869</v>
      </c>
      <c r="V14" s="6">
        <f>+T14-'Cash Flow'!P16</f>
        <v>2110869</v>
      </c>
      <c r="X14" s="6">
        <f>+V14-'Cash Flow'!R16</f>
        <v>1967869</v>
      </c>
      <c r="Z14" s="6">
        <f>+X14-'Cash Flow'!T16</f>
        <v>1824869</v>
      </c>
      <c r="AB14" s="6">
        <f>+Z14-'Cash Flow'!V16</f>
        <v>1681869</v>
      </c>
      <c r="AD14" s="6">
        <f>+AB14-'Cash Flow'!X16</f>
        <v>1538869</v>
      </c>
    </row>
    <row r="15" spans="1:30" x14ac:dyDescent="0.25">
      <c r="A15" s="1"/>
      <c r="B15" s="1"/>
      <c r="C15" s="1" t="s">
        <v>6</v>
      </c>
      <c r="D15" s="1"/>
      <c r="E15" s="1"/>
      <c r="F15" s="25">
        <f>ROUND(SUM(F11:F14),5)</f>
        <v>3326998.37</v>
      </c>
      <c r="H15" s="25">
        <f>ROUND(SUM(H11:H14),5)</f>
        <v>3157524.77</v>
      </c>
      <c r="J15" s="25">
        <f>ROUND(SUM(J11:J14),5)</f>
        <v>3067065.71</v>
      </c>
      <c r="L15" s="25">
        <f>ROUND(SUM(L11:L14),5)</f>
        <v>2924065.71</v>
      </c>
      <c r="N15" s="25">
        <f>ROUND(SUM(N11:N14),5)</f>
        <v>2687496.71</v>
      </c>
      <c r="P15" s="25">
        <f>ROUND(SUM(P11:P14),5)</f>
        <v>2544496.71</v>
      </c>
      <c r="R15" s="25">
        <f>ROUND(SUM(R11:R14),5)</f>
        <v>2401496.71</v>
      </c>
      <c r="T15" s="25">
        <f>ROUND(SUM(T11:T14),5)</f>
        <v>2258496.71</v>
      </c>
      <c r="V15" s="25">
        <f>ROUND(SUM(V11:V14),5)</f>
        <v>2115496.71</v>
      </c>
      <c r="X15" s="25">
        <f>ROUND(SUM(X11:X14),5)</f>
        <v>1972496.71</v>
      </c>
      <c r="Z15" s="25">
        <f>ROUND(SUM(Z11:Z14),5)</f>
        <v>1829496.71</v>
      </c>
      <c r="AB15" s="25">
        <f>ROUND(SUM(AB11:AB14),5)</f>
        <v>1686496.71</v>
      </c>
      <c r="AD15" s="25">
        <f>ROUND(SUM(AD11:AD14),5)</f>
        <v>1623496.71</v>
      </c>
    </row>
    <row r="16" spans="1:30" x14ac:dyDescent="0.25">
      <c r="A16" s="1"/>
      <c r="B16" s="1"/>
      <c r="C16" s="1" t="s">
        <v>7</v>
      </c>
      <c r="D16" s="1"/>
      <c r="E16" s="1"/>
      <c r="F16" s="25"/>
      <c r="H16" s="25"/>
      <c r="J16" s="25"/>
      <c r="L16" s="25"/>
      <c r="N16" s="25"/>
      <c r="P16" s="25"/>
      <c r="R16" s="25"/>
      <c r="T16" s="25"/>
      <c r="V16" s="25"/>
      <c r="X16" s="25"/>
      <c r="Z16" s="25"/>
      <c r="AB16" s="25"/>
      <c r="AD16" s="25"/>
    </row>
    <row r="17" spans="1:30" ht="15.75" thickBot="1" x14ac:dyDescent="0.3">
      <c r="A17" s="1"/>
      <c r="B17" s="1"/>
      <c r="C17" s="1"/>
      <c r="D17" s="1" t="s">
        <v>32</v>
      </c>
      <c r="E17" s="1"/>
      <c r="F17" s="7">
        <f>+'Preschool SFP'!F24+'Preschool SFP'!F25+'Elem SFP'!F11+'Elem SFP'!F21</f>
        <v>23038.41</v>
      </c>
      <c r="H17" s="7">
        <f>+'Preschool SFP'!H24+'Preschool SFP'!H25+'Elem SFP'!H11+'Elem SFP'!H21</f>
        <v>19852.650000000001</v>
      </c>
      <c r="J17" s="7">
        <f>+'Preschool SFP'!J24+'Preschool SFP'!J25+'Elem SFP'!J11+'Elem SFP'!J21</f>
        <v>16664.91</v>
      </c>
      <c r="L17" s="7">
        <f>+J17-'Cash Flow'!F20</f>
        <v>15164.91</v>
      </c>
      <c r="N17" s="7">
        <f>+L17-'Cash Flow'!H20</f>
        <v>13664.91</v>
      </c>
      <c r="P17" s="7">
        <f>+N17-'Cash Flow'!J20</f>
        <v>12164.91</v>
      </c>
      <c r="R17" s="7">
        <f>+P17-'Cash Flow'!L20</f>
        <v>30164.91</v>
      </c>
      <c r="T17" s="7">
        <f>+R17-'Cash Flow'!N20</f>
        <v>28664.91</v>
      </c>
      <c r="V17" s="7">
        <f>+T17-'Cash Flow'!P20</f>
        <v>27164.91</v>
      </c>
      <c r="X17" s="7">
        <f>+V17-'Cash Flow'!R20</f>
        <v>25664.91</v>
      </c>
      <c r="Z17" s="7">
        <f>+X17-'Cash Flow'!T20</f>
        <v>24164.91</v>
      </c>
      <c r="AB17" s="7">
        <f>+Z17-'Cash Flow'!V20</f>
        <v>22664.91</v>
      </c>
      <c r="AD17" s="7">
        <f>+AB17-'Cash Flow'!X20</f>
        <v>21164.91</v>
      </c>
    </row>
    <row r="18" spans="1:30" ht="15.75" thickBot="1" x14ac:dyDescent="0.3">
      <c r="A18" s="1"/>
      <c r="B18" s="1"/>
      <c r="C18" s="1" t="s">
        <v>8</v>
      </c>
      <c r="D18" s="1"/>
      <c r="E18" s="1"/>
      <c r="F18" s="27">
        <f>ROUND(SUM(F16:F17),5)</f>
        <v>23038.41</v>
      </c>
      <c r="H18" s="27">
        <f>ROUND(SUM(H16:H17),5)</f>
        <v>19852.650000000001</v>
      </c>
      <c r="J18" s="27">
        <f>ROUND(SUM(J16:J17),5)</f>
        <v>16664.91</v>
      </c>
      <c r="L18" s="27">
        <f>ROUND(SUM(L16:L17),5)</f>
        <v>15164.91</v>
      </c>
      <c r="N18" s="27">
        <f>ROUND(SUM(N16:N17),5)</f>
        <v>13664.91</v>
      </c>
      <c r="P18" s="27">
        <f>ROUND(SUM(P16:P17),5)</f>
        <v>12164.91</v>
      </c>
      <c r="R18" s="27">
        <f>ROUND(SUM(R16:R17),5)</f>
        <v>30164.91</v>
      </c>
      <c r="T18" s="27">
        <f>ROUND(SUM(T16:T17),5)</f>
        <v>28664.91</v>
      </c>
      <c r="V18" s="27">
        <f>ROUND(SUM(V16:V17),5)</f>
        <v>27164.91</v>
      </c>
      <c r="X18" s="27">
        <f>ROUND(SUM(X16:X17),5)</f>
        <v>25664.91</v>
      </c>
      <c r="Z18" s="27">
        <f>ROUND(SUM(Z16:Z17),5)</f>
        <v>24164.91</v>
      </c>
      <c r="AB18" s="27">
        <f>ROUND(SUM(AB16:AB17),5)</f>
        <v>22664.91</v>
      </c>
      <c r="AD18" s="27">
        <f>ROUND(SUM(AD16:AD17),5)</f>
        <v>21164.91</v>
      </c>
    </row>
    <row r="19" spans="1:30" x14ac:dyDescent="0.25">
      <c r="A19" s="1"/>
      <c r="B19" s="1" t="s">
        <v>9</v>
      </c>
      <c r="C19" s="1"/>
      <c r="D19" s="1"/>
      <c r="E19" s="1"/>
      <c r="F19" s="25">
        <f>ROUND(F6+F10+F15+F18,5)</f>
        <v>4944693.41</v>
      </c>
      <c r="H19" s="25">
        <f>ROUND(H6+H10+H15+H18,5)</f>
        <v>4674859.25</v>
      </c>
      <c r="J19" s="25">
        <f>ROUND(J6+J10+J15+J18,5)</f>
        <v>4461910.88</v>
      </c>
      <c r="L19" s="25">
        <f>ROUND(L6+L10+L15+L18,5)</f>
        <v>4522956.9355600001</v>
      </c>
      <c r="N19" s="25">
        <f>ROUND(N6+N10+N15+N18,5)</f>
        <v>4193734.2411099998</v>
      </c>
      <c r="P19" s="25">
        <f>ROUND(P6+P10+P15+P18,5)</f>
        <v>4145434.2966700001</v>
      </c>
      <c r="R19" s="25">
        <f>ROUND(R6+R10+R15+R18,5)</f>
        <v>3925557.6022199998</v>
      </c>
      <c r="T19" s="25">
        <f>ROUND(T6+T10+T15+T18,5)</f>
        <v>3596334.90778</v>
      </c>
      <c r="V19" s="25">
        <f>ROUND(V6+V10+V15+V18,5)</f>
        <v>3548034.9633300002</v>
      </c>
      <c r="X19" s="25">
        <f>ROUND(X6+X10+X15+X18,5)</f>
        <v>3328158.2688899999</v>
      </c>
      <c r="Z19" s="25">
        <f>ROUND(Z6+Z10+Z15+Z18,5)</f>
        <v>2998935.5744400001</v>
      </c>
      <c r="AB19" s="25">
        <f>ROUND(AB6+AB10+AB15+AB18,5)</f>
        <v>2950635.63</v>
      </c>
      <c r="AD19" s="25">
        <f>ROUND(AD6+AD10+AD15+AD18,5)</f>
        <v>2790676.0466700001</v>
      </c>
    </row>
    <row r="20" spans="1:30" x14ac:dyDescent="0.25">
      <c r="A20" s="1"/>
      <c r="B20" s="1" t="s">
        <v>10</v>
      </c>
      <c r="C20" s="1"/>
      <c r="D20" s="1"/>
      <c r="E20" s="1"/>
      <c r="F20" s="25"/>
      <c r="H20" s="25"/>
      <c r="J20" s="25"/>
      <c r="L20" s="25"/>
      <c r="N20" s="25"/>
      <c r="P20" s="25"/>
      <c r="R20" s="25"/>
      <c r="T20" s="25"/>
      <c r="V20" s="25"/>
      <c r="X20" s="25"/>
      <c r="Z20" s="25"/>
      <c r="AB20" s="25"/>
      <c r="AD20" s="25"/>
    </row>
    <row r="21" spans="1:30" ht="15.75" thickBot="1" x14ac:dyDescent="0.3">
      <c r="A21" s="1"/>
      <c r="B21" s="1"/>
      <c r="C21" s="1" t="s">
        <v>11</v>
      </c>
      <c r="D21" s="1"/>
      <c r="E21" s="1"/>
      <c r="F21" s="7">
        <f>+'Elem SFP'!F18+'Preschool SFP'!F29+'Preschool SFP'!F34</f>
        <v>1421801.3199999998</v>
      </c>
      <c r="H21" s="7">
        <f>+'Elem SFP'!H18+'Preschool SFP'!H29+'Preschool SFP'!H34</f>
        <v>1424670.52</v>
      </c>
      <c r="J21" s="7">
        <f>+'Elem SFP'!J18+'Preschool SFP'!J29+'Preschool SFP'!J34</f>
        <v>1425886.29</v>
      </c>
      <c r="L21" s="7">
        <f>+J21-'Cash Flow'!F22-'Cash Flow'!F10</f>
        <v>1419697</v>
      </c>
      <c r="N21" s="7">
        <f>+L21-'Cash Flow'!H22-'Cash Flow'!H10</f>
        <v>1413507.71</v>
      </c>
      <c r="P21" s="7">
        <f>+N21-'Cash Flow'!J22-'Cash Flow'!J10</f>
        <v>1407318.42</v>
      </c>
      <c r="R21" s="7">
        <f>+P21-'Cash Flow'!L22-'Cash Flow'!L10</f>
        <v>1401129.13</v>
      </c>
      <c r="T21" s="7">
        <f>+R21-'Cash Flow'!N22-'Cash Flow'!N10</f>
        <v>1394939.8399999999</v>
      </c>
      <c r="V21" s="7">
        <f>+T21-'Cash Flow'!P22-'Cash Flow'!P10</f>
        <v>1388750.5499999998</v>
      </c>
      <c r="X21" s="7">
        <f>+V21-'Cash Flow'!R22-'Cash Flow'!R10</f>
        <v>1382561.2599999998</v>
      </c>
      <c r="Z21" s="7">
        <f>+X21-'Cash Flow'!T22-'Cash Flow'!T10</f>
        <v>1376371.9699999997</v>
      </c>
      <c r="AB21" s="7">
        <f>+Z21-'Cash Flow'!V22-'Cash Flow'!V10</f>
        <v>1370182.6799999997</v>
      </c>
      <c r="AD21" s="7">
        <f>+AB21-'Cash Flow'!X22-'Cash Flow'!X10</f>
        <v>1363993.3899999997</v>
      </c>
    </row>
    <row r="22" spans="1:30" ht="15.75" thickBot="1" x14ac:dyDescent="0.3">
      <c r="A22" s="1"/>
      <c r="B22" s="1" t="s">
        <v>12</v>
      </c>
      <c r="C22" s="1"/>
      <c r="D22" s="1"/>
      <c r="E22" s="1"/>
      <c r="F22" s="26">
        <f>ROUND(SUM(F20:F21),5)</f>
        <v>1421801.32</v>
      </c>
      <c r="H22" s="26">
        <f>ROUND(SUM(H20:H21),5)</f>
        <v>1424670.52</v>
      </c>
      <c r="J22" s="26">
        <f>ROUND(SUM(J20:J21),5)</f>
        <v>1425886.29</v>
      </c>
      <c r="L22" s="26">
        <f>ROUND(SUM(L20:L21),5)</f>
        <v>1419697</v>
      </c>
      <c r="N22" s="26">
        <f>ROUND(SUM(N20:N21),5)</f>
        <v>1413507.71</v>
      </c>
      <c r="P22" s="26">
        <f>ROUND(SUM(P20:P21),5)</f>
        <v>1407318.42</v>
      </c>
      <c r="R22" s="26">
        <f>ROUND(SUM(R20:R21),5)</f>
        <v>1401129.13</v>
      </c>
      <c r="T22" s="26">
        <f>ROUND(SUM(T20:T21),5)</f>
        <v>1394939.84</v>
      </c>
      <c r="V22" s="26">
        <f>ROUND(SUM(V20:V21),5)</f>
        <v>1388750.55</v>
      </c>
      <c r="X22" s="26">
        <f>ROUND(SUM(X20:X21),5)</f>
        <v>1382561.26</v>
      </c>
      <c r="Z22" s="26">
        <f>ROUND(SUM(Z20:Z21),5)</f>
        <v>1376371.97</v>
      </c>
      <c r="AB22" s="26">
        <f>ROUND(SUM(AB20:AB21),5)</f>
        <v>1370182.68</v>
      </c>
      <c r="AD22" s="26">
        <f>ROUND(SUM(AD20:AD21),5)</f>
        <v>1363993.39</v>
      </c>
    </row>
    <row r="23" spans="1:30" s="11" customFormat="1" ht="12" thickBot="1" x14ac:dyDescent="0.25">
      <c r="A23" s="1" t="s">
        <v>13</v>
      </c>
      <c r="B23" s="1"/>
      <c r="C23" s="1"/>
      <c r="D23" s="1"/>
      <c r="E23" s="1"/>
      <c r="F23" s="10">
        <f>ROUND(F5+F19+F22,5)</f>
        <v>6366494.7300000004</v>
      </c>
      <c r="H23" s="10">
        <f>ROUND(H5+H19+H22,5)</f>
        <v>6099529.7699999996</v>
      </c>
      <c r="J23" s="10">
        <f>ROUND(J5+J19+J22,5)</f>
        <v>5887797.1699999999</v>
      </c>
      <c r="L23" s="10">
        <f>ROUND(L5+L19+L22,5)</f>
        <v>5942653.9355600001</v>
      </c>
      <c r="N23" s="10">
        <f>ROUND(N5+N19+N22,5)</f>
        <v>5607241.9511099998</v>
      </c>
      <c r="P23" s="10">
        <f>ROUND(P5+P19+P22,5)</f>
        <v>5552752.71667</v>
      </c>
      <c r="R23" s="10">
        <f>ROUND(R5+R19+R22,5)</f>
        <v>5326686.7322199997</v>
      </c>
      <c r="T23" s="10">
        <f>ROUND(T5+T19+T22,5)</f>
        <v>4991274.7477799999</v>
      </c>
      <c r="V23" s="10">
        <f>ROUND(V5+V19+V22,5)</f>
        <v>4936785.5133300005</v>
      </c>
      <c r="X23" s="10">
        <f>ROUND(X5+X19+X22,5)</f>
        <v>4710719.5288899997</v>
      </c>
      <c r="Z23" s="10">
        <f>ROUND(Z5+Z19+Z22,5)</f>
        <v>4375307.5444400003</v>
      </c>
      <c r="AB23" s="10">
        <f>ROUND(AB5+AB19+AB22,5)</f>
        <v>4320818.3099999996</v>
      </c>
      <c r="AD23" s="10">
        <f>ROUND(AD5+AD19+AD22,5)</f>
        <v>4154669.4366700002</v>
      </c>
    </row>
    <row r="24" spans="1:30" ht="15.75" thickTop="1" x14ac:dyDescent="0.25">
      <c r="A24" s="1" t="s">
        <v>14</v>
      </c>
      <c r="B24" s="1"/>
      <c r="C24" s="1"/>
      <c r="D24" s="1"/>
      <c r="E24" s="1"/>
      <c r="F24" s="25"/>
      <c r="H24" s="25"/>
      <c r="J24" s="25"/>
      <c r="L24" s="25"/>
      <c r="N24" s="25"/>
      <c r="P24" s="25"/>
      <c r="R24" s="25"/>
      <c r="T24" s="25"/>
      <c r="V24" s="25"/>
      <c r="X24" s="25"/>
      <c r="Z24" s="25"/>
      <c r="AB24" s="25"/>
      <c r="AD24" s="25"/>
    </row>
    <row r="25" spans="1:30" x14ac:dyDescent="0.25">
      <c r="A25" s="1"/>
      <c r="B25" s="1" t="s">
        <v>15</v>
      </c>
      <c r="C25" s="1"/>
      <c r="D25" s="1"/>
      <c r="E25" s="1"/>
      <c r="F25" s="25"/>
      <c r="H25" s="25"/>
      <c r="J25" s="25"/>
      <c r="L25" s="25"/>
      <c r="N25" s="25"/>
      <c r="P25" s="25"/>
      <c r="R25" s="25"/>
      <c r="T25" s="25"/>
      <c r="V25" s="25"/>
      <c r="X25" s="25"/>
      <c r="Z25" s="25"/>
      <c r="AB25" s="25"/>
      <c r="AD25" s="25"/>
    </row>
    <row r="26" spans="1:30" x14ac:dyDescent="0.25">
      <c r="A26" s="1"/>
      <c r="B26" s="1"/>
      <c r="C26" s="1" t="s">
        <v>16</v>
      </c>
      <c r="D26" s="1"/>
      <c r="E26" s="1"/>
      <c r="F26" s="25"/>
      <c r="H26" s="25"/>
      <c r="J26" s="25"/>
      <c r="L26" s="25"/>
      <c r="N26" s="25"/>
      <c r="P26" s="25"/>
      <c r="R26" s="25"/>
      <c r="T26" s="25"/>
      <c r="V26" s="25"/>
      <c r="X26" s="25"/>
      <c r="Z26" s="25"/>
      <c r="AB26" s="25"/>
      <c r="AD26" s="25"/>
    </row>
    <row r="27" spans="1:30" x14ac:dyDescent="0.25">
      <c r="A27" s="1"/>
      <c r="B27" s="1"/>
      <c r="C27" s="1"/>
      <c r="D27" s="1" t="s">
        <v>17</v>
      </c>
      <c r="E27" s="1"/>
      <c r="F27" s="25"/>
      <c r="H27" s="25"/>
      <c r="J27" s="25"/>
      <c r="L27" s="25"/>
      <c r="N27" s="25"/>
      <c r="P27" s="25"/>
      <c r="R27" s="25"/>
      <c r="T27" s="25"/>
      <c r="V27" s="25"/>
      <c r="X27" s="25"/>
      <c r="Z27" s="25"/>
      <c r="AB27" s="25"/>
      <c r="AD27" s="25"/>
    </row>
    <row r="28" spans="1:30" ht="15.75" thickBot="1" x14ac:dyDescent="0.3">
      <c r="A28" s="1"/>
      <c r="B28" s="1"/>
      <c r="C28" s="1"/>
      <c r="D28" s="1"/>
      <c r="E28" s="1" t="s">
        <v>18</v>
      </c>
      <c r="F28" s="6">
        <f>+'Elem SFP'!F28+'Preschool SFP'!F40+'Preschool SFP'!F50</f>
        <v>66898.13</v>
      </c>
      <c r="H28" s="6">
        <f>+'Elem SFP'!H28+'Preschool SFP'!H40+'Preschool SFP'!H50</f>
        <v>33809.5</v>
      </c>
      <c r="J28" s="6">
        <f>+'Elem SFP'!J28+'Preschool SFP'!J40+'Preschool SFP'!J50</f>
        <v>38296.160000000003</v>
      </c>
      <c r="L28" s="6">
        <f>+J28+'Cash Flow'!F24</f>
        <v>38296.160000000003</v>
      </c>
      <c r="N28" s="6">
        <f>+L28+'Cash Flow'!H24</f>
        <v>38296.160000000003</v>
      </c>
      <c r="P28" s="6">
        <f>+N28+'Cash Flow'!J24</f>
        <v>38296.160000000003</v>
      </c>
      <c r="R28" s="6">
        <f>+P28+'Cash Flow'!L24</f>
        <v>38296.160000000003</v>
      </c>
      <c r="T28" s="6">
        <f>+R28+'Cash Flow'!N24</f>
        <v>38296.160000000003</v>
      </c>
      <c r="V28" s="6">
        <f>+T28+'Cash Flow'!P24</f>
        <v>38296.160000000003</v>
      </c>
      <c r="X28" s="6">
        <f>+V28+'Cash Flow'!R24</f>
        <v>38296.160000000003</v>
      </c>
      <c r="Z28" s="6">
        <f>+X28+'Cash Flow'!T24</f>
        <v>38296.160000000003</v>
      </c>
      <c r="AB28" s="6">
        <f>+Z28+'Cash Flow'!V24</f>
        <v>38296.160000000003</v>
      </c>
      <c r="AD28" s="6">
        <f>+AB28+'Cash Flow'!X24</f>
        <v>38296.160000000003</v>
      </c>
    </row>
    <row r="29" spans="1:30" x14ac:dyDescent="0.25">
      <c r="A29" s="1"/>
      <c r="B29" s="1"/>
      <c r="C29" s="1"/>
      <c r="D29" s="1" t="s">
        <v>19</v>
      </c>
      <c r="E29" s="1"/>
      <c r="F29" s="25">
        <f>ROUND(SUM(F27:F28),5)</f>
        <v>66898.13</v>
      </c>
      <c r="H29" s="25">
        <f>ROUND(SUM(H27:H28),5)</f>
        <v>33809.5</v>
      </c>
      <c r="J29" s="25">
        <f>ROUND(SUM(J27:J28),5)</f>
        <v>38296.160000000003</v>
      </c>
      <c r="L29" s="25">
        <f>ROUND(SUM(L27:L28),5)</f>
        <v>38296.160000000003</v>
      </c>
      <c r="N29" s="25">
        <f>ROUND(SUM(N27:N28),5)</f>
        <v>38296.160000000003</v>
      </c>
      <c r="P29" s="25">
        <f>ROUND(SUM(P27:P28),5)</f>
        <v>38296.160000000003</v>
      </c>
      <c r="R29" s="25">
        <f>ROUND(SUM(R27:R28),5)</f>
        <v>38296.160000000003</v>
      </c>
      <c r="T29" s="25">
        <f>ROUND(SUM(T27:T28),5)</f>
        <v>38296.160000000003</v>
      </c>
      <c r="V29" s="25">
        <f>ROUND(SUM(V27:V28),5)</f>
        <v>38296.160000000003</v>
      </c>
      <c r="X29" s="25">
        <f>ROUND(SUM(X27:X28),5)</f>
        <v>38296.160000000003</v>
      </c>
      <c r="Z29" s="25">
        <f>ROUND(SUM(Z27:Z28),5)</f>
        <v>38296.160000000003</v>
      </c>
      <c r="AB29" s="25">
        <f>ROUND(SUM(AB27:AB28),5)</f>
        <v>38296.160000000003</v>
      </c>
      <c r="AD29" s="25">
        <f>ROUND(SUM(AD27:AD28),5)</f>
        <v>38296.160000000003</v>
      </c>
    </row>
    <row r="30" spans="1:30" x14ac:dyDescent="0.25">
      <c r="A30" s="1"/>
      <c r="B30" s="1"/>
      <c r="C30" s="1"/>
      <c r="D30" s="1" t="s">
        <v>20</v>
      </c>
      <c r="E30" s="1"/>
      <c r="F30" s="25"/>
      <c r="H30" s="25"/>
      <c r="J30" s="25"/>
      <c r="L30" s="25"/>
      <c r="N30" s="25"/>
      <c r="P30" s="25"/>
      <c r="R30" s="25"/>
      <c r="T30" s="25"/>
      <c r="V30" s="25"/>
      <c r="X30" s="25"/>
      <c r="Z30" s="25"/>
      <c r="AB30" s="25"/>
      <c r="AD30" s="25"/>
    </row>
    <row r="31" spans="1:30" ht="15.75" thickBot="1" x14ac:dyDescent="0.3">
      <c r="A31" s="1"/>
      <c r="B31" s="1"/>
      <c r="C31" s="1"/>
      <c r="D31" s="1"/>
      <c r="E31" s="1" t="s">
        <v>21</v>
      </c>
      <c r="F31" s="6">
        <f>+'Preschool SFP'!F48</f>
        <v>-2127.15</v>
      </c>
      <c r="H31" s="6">
        <f>+'Preschool SFP'!H48</f>
        <v>4226.1899999999996</v>
      </c>
      <c r="J31" s="6">
        <f>+'Preschool SFP'!J48</f>
        <v>2838.23</v>
      </c>
      <c r="L31" s="6">
        <f>+J31+'Cash Flow'!F26</f>
        <v>2838.23</v>
      </c>
      <c r="N31" s="6">
        <f>+L31+'Cash Flow'!H26</f>
        <v>2838.23</v>
      </c>
      <c r="P31" s="6">
        <f>+N31+'Cash Flow'!J26</f>
        <v>2838.23</v>
      </c>
      <c r="R31" s="6">
        <f>+P31+'Cash Flow'!L26</f>
        <v>2838.23</v>
      </c>
      <c r="T31" s="6">
        <f>+R31+'Cash Flow'!N26</f>
        <v>2838.23</v>
      </c>
      <c r="V31" s="6">
        <f>+T31+'Cash Flow'!P26</f>
        <v>2838.23</v>
      </c>
      <c r="X31" s="6">
        <f>+V31+'Cash Flow'!R26</f>
        <v>2838.23</v>
      </c>
      <c r="Z31" s="6">
        <f>+X31+'Cash Flow'!T26</f>
        <v>2838.23</v>
      </c>
      <c r="AB31" s="6">
        <f>+Z31+'Cash Flow'!V26</f>
        <v>2838.23</v>
      </c>
      <c r="AD31" s="6">
        <f>+AB31+'Cash Flow'!X26</f>
        <v>2838.23</v>
      </c>
    </row>
    <row r="32" spans="1:30" x14ac:dyDescent="0.25">
      <c r="A32" s="1"/>
      <c r="B32" s="1"/>
      <c r="C32" s="1"/>
      <c r="D32" s="1" t="s">
        <v>21</v>
      </c>
      <c r="E32" s="1"/>
      <c r="F32" s="25">
        <f>ROUND(SUM(F30:F31),5)</f>
        <v>-2127.15</v>
      </c>
      <c r="H32" s="25">
        <f>ROUND(SUM(H30:H31),5)</f>
        <v>4226.1899999999996</v>
      </c>
      <c r="J32" s="25">
        <f>ROUND(SUM(J30:J31),5)</f>
        <v>2838.23</v>
      </c>
      <c r="L32" s="25">
        <f>ROUND(SUM(L30:L31),5)</f>
        <v>2838.23</v>
      </c>
      <c r="N32" s="25">
        <f>ROUND(SUM(N30:N31),5)</f>
        <v>2838.23</v>
      </c>
      <c r="P32" s="25">
        <f>ROUND(SUM(P30:P31),5)</f>
        <v>2838.23</v>
      </c>
      <c r="R32" s="25">
        <f>ROUND(SUM(R30:R31),5)</f>
        <v>2838.23</v>
      </c>
      <c r="T32" s="25">
        <f>ROUND(SUM(T30:T31),5)</f>
        <v>2838.23</v>
      </c>
      <c r="V32" s="25">
        <f>ROUND(SUM(V30:V31),5)</f>
        <v>2838.23</v>
      </c>
      <c r="X32" s="25">
        <f>ROUND(SUM(X30:X31),5)</f>
        <v>2838.23</v>
      </c>
      <c r="Z32" s="25">
        <f>ROUND(SUM(Z30:Z31),5)</f>
        <v>2838.23</v>
      </c>
      <c r="AB32" s="25">
        <f>ROUND(SUM(AB30:AB31),5)</f>
        <v>2838.23</v>
      </c>
      <c r="AD32" s="25">
        <f>ROUND(SUM(AD30:AD31),5)</f>
        <v>2838.23</v>
      </c>
    </row>
    <row r="33" spans="1:30" x14ac:dyDescent="0.25">
      <c r="A33" s="1"/>
      <c r="B33" s="1"/>
      <c r="C33" s="1"/>
      <c r="D33" s="1" t="s">
        <v>22</v>
      </c>
      <c r="E33" s="1"/>
      <c r="F33" s="25"/>
      <c r="H33" s="25"/>
      <c r="J33" s="25"/>
      <c r="L33" s="25"/>
      <c r="N33" s="25"/>
      <c r="P33" s="25"/>
      <c r="R33" s="25"/>
      <c r="T33" s="25"/>
      <c r="V33" s="25"/>
      <c r="X33" s="25"/>
      <c r="Z33" s="25"/>
      <c r="AB33" s="25"/>
      <c r="AD33" s="25"/>
    </row>
    <row r="34" spans="1:30" x14ac:dyDescent="0.25">
      <c r="A34" s="1"/>
      <c r="B34" s="1"/>
      <c r="C34" s="1"/>
      <c r="D34" s="1"/>
      <c r="E34" s="1" t="s">
        <v>36</v>
      </c>
      <c r="F34" s="25">
        <f>+'Preschool SFP'!F53+'Preschool SFP'!F55</f>
        <v>0</v>
      </c>
      <c r="H34" s="25">
        <f>+'Preschool SFP'!H53+'Preschool SFP'!H55</f>
        <v>0</v>
      </c>
      <c r="J34" s="25">
        <f>+'Preschool SFP'!J53+'Preschool SFP'!J55</f>
        <v>0</v>
      </c>
      <c r="L34" s="25">
        <f>+J34</f>
        <v>0</v>
      </c>
      <c r="N34" s="25">
        <f>+L34</f>
        <v>0</v>
      </c>
      <c r="P34" s="25">
        <f>+N34</f>
        <v>0</v>
      </c>
      <c r="R34" s="25">
        <f>+P34</f>
        <v>0</v>
      </c>
      <c r="T34" s="25">
        <f>+R34</f>
        <v>0</v>
      </c>
      <c r="V34" s="25">
        <f>+T34</f>
        <v>0</v>
      </c>
      <c r="X34" s="25">
        <f>+V34</f>
        <v>0</v>
      </c>
      <c r="Z34" s="25">
        <f>+X34</f>
        <v>0</v>
      </c>
      <c r="AB34" s="25">
        <f>+Z34</f>
        <v>0</v>
      </c>
      <c r="AD34" s="25">
        <f>+AB34</f>
        <v>0</v>
      </c>
    </row>
    <row r="35" spans="1:30" x14ac:dyDescent="0.25">
      <c r="A35" s="1"/>
      <c r="B35" s="1"/>
      <c r="C35" s="1"/>
      <c r="D35" s="1"/>
      <c r="E35" s="1" t="s">
        <v>37</v>
      </c>
      <c r="F35" s="25">
        <f>+'Preschool SFP'!F54</f>
        <v>0</v>
      </c>
      <c r="H35" s="25">
        <f>+'Preschool SFP'!H54</f>
        <v>0</v>
      </c>
      <c r="J35" s="25">
        <f>+'Preschool SFP'!J54</f>
        <v>0</v>
      </c>
      <c r="L35" s="25">
        <f>+J35</f>
        <v>0</v>
      </c>
      <c r="N35" s="25">
        <f>+L35</f>
        <v>0</v>
      </c>
      <c r="P35" s="25">
        <f>+N35</f>
        <v>0</v>
      </c>
      <c r="R35" s="25">
        <f>+P35</f>
        <v>0</v>
      </c>
      <c r="T35" s="25">
        <f>+R35</f>
        <v>0</v>
      </c>
      <c r="V35" s="25">
        <f>+T35</f>
        <v>0</v>
      </c>
      <c r="X35" s="25">
        <f>+V35</f>
        <v>0</v>
      </c>
      <c r="Z35" s="25">
        <f>+X35</f>
        <v>0</v>
      </c>
      <c r="AB35" s="25">
        <f>+Z35</f>
        <v>0</v>
      </c>
      <c r="AD35" s="25">
        <f>+AB35</f>
        <v>0</v>
      </c>
    </row>
    <row r="36" spans="1:30" s="24" customFormat="1" x14ac:dyDescent="0.25">
      <c r="A36" s="1"/>
      <c r="B36" s="1"/>
      <c r="C36" s="1"/>
      <c r="D36" s="1"/>
      <c r="E36" s="1" t="s">
        <v>142</v>
      </c>
      <c r="F36" s="25">
        <f>+'Preschool SFP'!F56</f>
        <v>384400</v>
      </c>
      <c r="H36" s="25">
        <f>+'Preschool SFP'!H56</f>
        <v>384400</v>
      </c>
      <c r="J36" s="25">
        <f>+'Preschool SFP'!J56</f>
        <v>384400</v>
      </c>
      <c r="L36" s="25">
        <f>+J36+'Cash Flow'!F28</f>
        <v>384400</v>
      </c>
      <c r="N36" s="25">
        <f>+L36+'Cash Flow'!H28</f>
        <v>384400</v>
      </c>
      <c r="P36" s="25">
        <f>+N36+'Cash Flow'!J28</f>
        <v>0</v>
      </c>
      <c r="R36" s="25">
        <f>+P36+'Cash Flow'!L28</f>
        <v>0</v>
      </c>
      <c r="T36" s="25">
        <f>+R36+'Cash Flow'!N28</f>
        <v>0</v>
      </c>
      <c r="V36" s="25">
        <f>+T36+'Cash Flow'!P28</f>
        <v>0</v>
      </c>
      <c r="X36" s="25">
        <f>+V36+'Cash Flow'!R28</f>
        <v>0</v>
      </c>
      <c r="Z36" s="25">
        <f>+X36+'Cash Flow'!T28</f>
        <v>0</v>
      </c>
      <c r="AB36" s="25">
        <f>+Z36+'Cash Flow'!V28</f>
        <v>0</v>
      </c>
      <c r="AD36" s="25">
        <f>+AB36+'Cash Flow'!X28</f>
        <v>0</v>
      </c>
    </row>
    <row r="37" spans="1:30" x14ac:dyDescent="0.25">
      <c r="A37" s="1"/>
      <c r="B37" s="1"/>
      <c r="C37" s="1"/>
      <c r="D37" s="1"/>
      <c r="E37" s="1" t="s">
        <v>79</v>
      </c>
      <c r="F37" s="25">
        <f>+'Elem SFP'!F30</f>
        <v>0</v>
      </c>
      <c r="H37" s="25">
        <f>+'Elem SFP'!H30</f>
        <v>0</v>
      </c>
      <c r="J37" s="25">
        <f>+'Elem SFP'!J30</f>
        <v>0</v>
      </c>
      <c r="L37" s="25">
        <f>+J37+'Cash Flow'!F32</f>
        <v>156068.19444444444</v>
      </c>
      <c r="N37" s="25">
        <f>+L37+'Cash Flow'!H32</f>
        <v>31213.638888888876</v>
      </c>
      <c r="P37" s="25">
        <f>+N37+'Cash Flow'!J32</f>
        <v>187281.83333333331</v>
      </c>
      <c r="R37" s="25">
        <f>+P37+'Cash Flow'!L32</f>
        <v>62427.277777777752</v>
      </c>
      <c r="T37" s="25">
        <f>+R37+'Cash Flow'!N32</f>
        <v>-62427.27777777781</v>
      </c>
      <c r="V37" s="25">
        <f>+T37+'Cash Flow'!P32</f>
        <v>93640.916666666628</v>
      </c>
      <c r="X37" s="25">
        <f>+V37+'Cash Flow'!R32</f>
        <v>-31213.638888888934</v>
      </c>
      <c r="Z37" s="25">
        <f>+X37+'Cash Flow'!T32</f>
        <v>-156068.1944444445</v>
      </c>
      <c r="AB37" s="25">
        <f>+Z37+'Cash Flow'!V32</f>
        <v>0</v>
      </c>
      <c r="AD37" s="25">
        <f>+AB37+'Cash Flow'!X32</f>
        <v>0</v>
      </c>
    </row>
    <row r="38" spans="1:30" ht="15.75" thickBot="1" x14ac:dyDescent="0.3">
      <c r="A38" s="1"/>
      <c r="B38" s="1"/>
      <c r="C38" s="1"/>
      <c r="D38" s="1"/>
      <c r="E38" s="1" t="s">
        <v>24</v>
      </c>
      <c r="F38" s="7">
        <f>+'Preschool SFP'!F51+'Preschool SFP'!F52+'Elem SFP'!F29</f>
        <v>98636.19</v>
      </c>
      <c r="H38" s="7">
        <f>+'Preschool SFP'!H51+'Preschool SFP'!H52+'Elem SFP'!H29</f>
        <v>124947.22</v>
      </c>
      <c r="J38" s="7">
        <f>+'Preschool SFP'!J51+'Preschool SFP'!J52+'Elem SFP'!J29</f>
        <v>178780.89</v>
      </c>
      <c r="L38" s="7">
        <f>+J38</f>
        <v>178780.89</v>
      </c>
      <c r="N38" s="7">
        <f>+L38</f>
        <v>178780.89</v>
      </c>
      <c r="P38" s="7">
        <f>+N38</f>
        <v>178780.89</v>
      </c>
      <c r="R38" s="7">
        <f>+P38</f>
        <v>178780.89</v>
      </c>
      <c r="T38" s="7">
        <f>+R38</f>
        <v>178780.89</v>
      </c>
      <c r="V38" s="7">
        <f>+T38</f>
        <v>178780.89</v>
      </c>
      <c r="X38" s="7">
        <f>+V38</f>
        <v>178780.89</v>
      </c>
      <c r="Z38" s="7">
        <f>+X38</f>
        <v>178780.89</v>
      </c>
      <c r="AB38" s="7">
        <f>+Z38</f>
        <v>178780.89</v>
      </c>
      <c r="AD38" s="7">
        <f>+AB38</f>
        <v>178780.89</v>
      </c>
    </row>
    <row r="39" spans="1:30" ht="15.75" thickBot="1" x14ac:dyDescent="0.3">
      <c r="A39" s="1"/>
      <c r="B39" s="1"/>
      <c r="C39" s="1"/>
      <c r="D39" s="1" t="s">
        <v>23</v>
      </c>
      <c r="E39" s="1"/>
      <c r="F39" s="27">
        <f>ROUND(SUM(F33:F38),5)</f>
        <v>483036.19</v>
      </c>
      <c r="H39" s="27">
        <f>ROUND(SUM(H33:H38),5)</f>
        <v>509347.22</v>
      </c>
      <c r="J39" s="27">
        <f>ROUND(SUM(J33:J38),5)</f>
        <v>563180.89</v>
      </c>
      <c r="L39" s="27">
        <f>ROUND(SUM(L33:L38),5)</f>
        <v>719249.08444000001</v>
      </c>
      <c r="N39" s="27">
        <f>ROUND(SUM(N33:N38),5)</f>
        <v>594394.52888999996</v>
      </c>
      <c r="P39" s="27">
        <f>ROUND(SUM(P33:P38),5)</f>
        <v>366062.72333000001</v>
      </c>
      <c r="R39" s="27">
        <f>ROUND(SUM(R33:R38),5)</f>
        <v>241208.16777999999</v>
      </c>
      <c r="T39" s="27">
        <f>ROUND(SUM(T33:T38),5)</f>
        <v>116353.61222</v>
      </c>
      <c r="V39" s="27">
        <f>ROUND(SUM(V33:V38),5)</f>
        <v>272421.80667000002</v>
      </c>
      <c r="X39" s="27">
        <f>ROUND(SUM(X33:X38),5)</f>
        <v>147567.25111000001</v>
      </c>
      <c r="Z39" s="27">
        <f>ROUND(SUM(Z33:Z38),5)</f>
        <v>22712.69556</v>
      </c>
      <c r="AB39" s="27">
        <f>ROUND(SUM(AB33:AB38),5)</f>
        <v>178780.89</v>
      </c>
      <c r="AD39" s="27">
        <f>ROUND(SUM(AD33:AD38),5)</f>
        <v>178780.89</v>
      </c>
    </row>
    <row r="40" spans="1:30" x14ac:dyDescent="0.25">
      <c r="A40" s="1"/>
      <c r="B40" s="1"/>
      <c r="C40" s="1" t="s">
        <v>24</v>
      </c>
      <c r="D40" s="1"/>
      <c r="E40" s="1"/>
      <c r="F40" s="25">
        <f>ROUND(F26+F29+F32+F39,5)</f>
        <v>547807.17000000004</v>
      </c>
      <c r="H40" s="25">
        <f>ROUND(H26+H29+H32+H39,5)</f>
        <v>547382.91</v>
      </c>
      <c r="J40" s="25">
        <f>ROUND(J26+J29+J32+J39,5)</f>
        <v>604315.28</v>
      </c>
      <c r="L40" s="25">
        <f>ROUND(L26+L29+L32+L39,5)</f>
        <v>760383.47444000002</v>
      </c>
      <c r="N40" s="25">
        <f>ROUND(N26+N29+N32+N39,5)</f>
        <v>635528.91888999997</v>
      </c>
      <c r="P40" s="25">
        <f>ROUND(P26+P29+P32+P39,5)</f>
        <v>407197.11333000002</v>
      </c>
      <c r="R40" s="25">
        <f>ROUND(R26+R29+R32+R39,5)</f>
        <v>282342.55777999997</v>
      </c>
      <c r="T40" s="25">
        <f>ROUND(T26+T29+T32+T39,5)</f>
        <v>157488.00221999999</v>
      </c>
      <c r="V40" s="25">
        <f>ROUND(V26+V29+V32+V39,5)</f>
        <v>313556.19666999998</v>
      </c>
      <c r="X40" s="25">
        <f>ROUND(X26+X29+X32+X39,5)</f>
        <v>188701.64111</v>
      </c>
      <c r="Z40" s="25">
        <f>ROUND(Z26+Z29+Z32+Z39,5)</f>
        <v>63847.08556</v>
      </c>
      <c r="AB40" s="25">
        <f>ROUND(AB26+AB29+AB32+AB39,5)</f>
        <v>219915.28</v>
      </c>
      <c r="AD40" s="25">
        <f>ROUND(AD26+AD29+AD32+AD39,5)</f>
        <v>219915.28</v>
      </c>
    </row>
    <row r="41" spans="1:30" x14ac:dyDescent="0.25">
      <c r="A41" s="1"/>
      <c r="B41" s="1"/>
      <c r="C41" s="1" t="s">
        <v>25</v>
      </c>
      <c r="D41" s="1"/>
      <c r="E41" s="1"/>
      <c r="F41" s="25"/>
      <c r="H41" s="25"/>
      <c r="J41" s="25"/>
      <c r="L41" s="25"/>
      <c r="N41" s="25"/>
      <c r="P41" s="25"/>
      <c r="R41" s="25"/>
      <c r="T41" s="25"/>
      <c r="V41" s="25"/>
      <c r="X41" s="25"/>
      <c r="Z41" s="25"/>
      <c r="AB41" s="25"/>
      <c r="AD41" s="25"/>
    </row>
    <row r="42" spans="1:30" x14ac:dyDescent="0.25">
      <c r="A42" s="1"/>
      <c r="B42" s="1"/>
      <c r="C42" s="1"/>
      <c r="D42" s="1" t="s">
        <v>26</v>
      </c>
      <c r="E42" s="1"/>
      <c r="F42" s="25">
        <f>+'Preschool SFP'!F60</f>
        <v>342542.14</v>
      </c>
      <c r="H42" s="25">
        <f>+'Preschool SFP'!H60</f>
        <v>342196.61</v>
      </c>
      <c r="J42" s="25">
        <f>+'Preschool SFP'!J60</f>
        <v>342196.61</v>
      </c>
      <c r="L42" s="25">
        <f>+J42+'Cash Flow'!F30</f>
        <v>341746.61</v>
      </c>
      <c r="N42" s="25">
        <f>+L42+'Cash Flow'!H30</f>
        <v>341296.61</v>
      </c>
      <c r="P42" s="25">
        <f>+N42+'Cash Flow'!J30</f>
        <v>340846.61</v>
      </c>
      <c r="R42" s="25">
        <f>+P42+'Cash Flow'!L30</f>
        <v>340396.61</v>
      </c>
      <c r="T42" s="25">
        <f>+R42+'Cash Flow'!N30</f>
        <v>339946.61</v>
      </c>
      <c r="V42" s="25">
        <f>+T42+'Cash Flow'!P30</f>
        <v>339496.61</v>
      </c>
      <c r="X42" s="25">
        <f>+V42+'Cash Flow'!R30</f>
        <v>339046.61</v>
      </c>
      <c r="Z42" s="25">
        <f>+X42+'Cash Flow'!T30</f>
        <v>338596.61</v>
      </c>
      <c r="AB42" s="25">
        <f>+Z42+'Cash Flow'!V30</f>
        <v>338146.61</v>
      </c>
      <c r="AD42" s="25">
        <f>+AB42+'Cash Flow'!X30</f>
        <v>337696.61</v>
      </c>
    </row>
    <row r="43" spans="1:30" ht="15.75" thickBot="1" x14ac:dyDescent="0.3">
      <c r="A43" s="1"/>
      <c r="B43" s="1"/>
      <c r="C43" s="1"/>
      <c r="D43" s="1" t="s">
        <v>77</v>
      </c>
      <c r="E43" s="1"/>
      <c r="F43" s="7">
        <f>+'Preschool SFP'!F61</f>
        <v>300000</v>
      </c>
      <c r="H43" s="7">
        <f>+'Preschool SFP'!H61</f>
        <v>300000</v>
      </c>
      <c r="J43" s="7">
        <f>+'Preschool SFP'!J61</f>
        <v>300000</v>
      </c>
      <c r="K43" s="7">
        <v>300000</v>
      </c>
      <c r="L43" s="7">
        <f>+J43</f>
        <v>300000</v>
      </c>
      <c r="N43" s="7">
        <f>+L43</f>
        <v>300000</v>
      </c>
      <c r="P43" s="7">
        <f>+N43</f>
        <v>300000</v>
      </c>
      <c r="R43" s="7">
        <f>+P43</f>
        <v>300000</v>
      </c>
      <c r="T43" s="7">
        <f>+R43</f>
        <v>300000</v>
      </c>
      <c r="V43" s="7">
        <f>+T43</f>
        <v>300000</v>
      </c>
      <c r="X43" s="7">
        <f>+V43</f>
        <v>300000</v>
      </c>
      <c r="Z43" s="7">
        <f>+X43</f>
        <v>300000</v>
      </c>
      <c r="AB43" s="7">
        <f>+Z43</f>
        <v>300000</v>
      </c>
      <c r="AD43" s="7">
        <f>+AB43</f>
        <v>300000</v>
      </c>
    </row>
    <row r="44" spans="1:30" ht="15.75" thickBot="1" x14ac:dyDescent="0.3">
      <c r="A44" s="1"/>
      <c r="B44" s="1"/>
      <c r="C44" s="1" t="s">
        <v>27</v>
      </c>
      <c r="D44" s="1"/>
      <c r="E44" s="1"/>
      <c r="F44" s="27">
        <f>ROUND(SUM(F41:F43),5)</f>
        <v>642542.14</v>
      </c>
      <c r="H44" s="27">
        <f>ROUND(SUM(H41:H43),5)</f>
        <v>642196.61</v>
      </c>
      <c r="J44" s="27">
        <f>ROUND(SUM(J41:J43),5)</f>
        <v>642196.61</v>
      </c>
      <c r="L44" s="27">
        <f>ROUND(SUM(L41:L43),5)</f>
        <v>641746.61</v>
      </c>
      <c r="N44" s="27">
        <f>ROUND(SUM(N41:N43),5)</f>
        <v>641296.61</v>
      </c>
      <c r="P44" s="27">
        <f>ROUND(SUM(P41:P43),5)</f>
        <v>640846.61</v>
      </c>
      <c r="R44" s="27">
        <f>ROUND(SUM(R41:R43),5)</f>
        <v>640396.61</v>
      </c>
      <c r="T44" s="27">
        <f>ROUND(SUM(T41:T43),5)</f>
        <v>639946.61</v>
      </c>
      <c r="V44" s="27">
        <f>ROUND(SUM(V41:V43),5)</f>
        <v>639496.61</v>
      </c>
      <c r="X44" s="27">
        <f>ROUND(SUM(X41:X43),5)</f>
        <v>639046.61</v>
      </c>
      <c r="Z44" s="27">
        <f>ROUND(SUM(Z41:Z43),5)</f>
        <v>638596.61</v>
      </c>
      <c r="AB44" s="27">
        <f>ROUND(SUM(AB41:AB43),5)</f>
        <v>638146.61</v>
      </c>
      <c r="AD44" s="27">
        <f>ROUND(SUM(AD41:AD43),5)</f>
        <v>637696.61</v>
      </c>
    </row>
    <row r="45" spans="1:30" x14ac:dyDescent="0.25">
      <c r="A45" s="1"/>
      <c r="B45" s="1" t="s">
        <v>28</v>
      </c>
      <c r="C45" s="1"/>
      <c r="D45" s="1"/>
      <c r="E45" s="1"/>
      <c r="F45" s="25">
        <f>ROUND(F25+F40+F44,5)</f>
        <v>1190349.31</v>
      </c>
      <c r="H45" s="25">
        <f>ROUND(H25+H40+H44,5)</f>
        <v>1189579.52</v>
      </c>
      <c r="J45" s="25">
        <f>ROUND(J25+J40+J44,5)</f>
        <v>1246511.8899999999</v>
      </c>
      <c r="L45" s="25">
        <f>ROUND(L25+L40+L44,5)</f>
        <v>1402130.0844399999</v>
      </c>
      <c r="N45" s="25">
        <f>ROUND(N25+N40+N44,5)</f>
        <v>1276825.52889</v>
      </c>
      <c r="P45" s="25">
        <f>ROUND(P25+P40+P44,5)</f>
        <v>1048043.7233299999</v>
      </c>
      <c r="R45" s="25">
        <f>ROUND(R25+R40+R44,5)</f>
        <v>922739.16778000002</v>
      </c>
      <c r="T45" s="25">
        <f>ROUND(T25+T40+T44,5)</f>
        <v>797434.61222000001</v>
      </c>
      <c r="V45" s="25">
        <f>ROUND(V25+V40+V44,5)</f>
        <v>953052.80666999996</v>
      </c>
      <c r="X45" s="25">
        <f>ROUND(X25+X40+X44,5)</f>
        <v>827748.25110999995</v>
      </c>
      <c r="Z45" s="25">
        <f>ROUND(Z25+Z40+Z44,5)</f>
        <v>702443.69556000002</v>
      </c>
      <c r="AB45" s="25">
        <f>ROUND(AB25+AB40+AB44,5)</f>
        <v>858061.89</v>
      </c>
      <c r="AD45" s="25">
        <f>ROUND(AD25+AD40+AD44,5)</f>
        <v>857611.89</v>
      </c>
    </row>
    <row r="46" spans="1:30" x14ac:dyDescent="0.25">
      <c r="A46" s="1"/>
      <c r="B46" s="1" t="s">
        <v>29</v>
      </c>
      <c r="C46" s="1"/>
      <c r="D46" s="1"/>
      <c r="E46" s="1"/>
      <c r="F46" s="25"/>
      <c r="H46" s="25"/>
      <c r="J46" s="25"/>
      <c r="L46" s="25"/>
      <c r="N46" s="25"/>
      <c r="P46" s="25"/>
      <c r="R46" s="25"/>
      <c r="T46" s="25"/>
      <c r="V46" s="25"/>
      <c r="X46" s="25"/>
      <c r="Z46" s="25"/>
      <c r="AB46" s="25"/>
      <c r="AD46" s="25"/>
    </row>
    <row r="47" spans="1:30" x14ac:dyDescent="0.25">
      <c r="A47" s="1"/>
      <c r="B47" s="1"/>
      <c r="C47" s="1" t="s">
        <v>80</v>
      </c>
      <c r="D47" s="1"/>
      <c r="E47" s="1"/>
      <c r="F47" s="25">
        <f>+'Elem SFP'!F35+'Preschool SFP'!F65+'Preschool SFP'!F66</f>
        <v>977614.48</v>
      </c>
      <c r="H47" s="25">
        <f>+'Elem SFP'!H35+'Preschool SFP'!H65+'Preschool SFP'!H66</f>
        <v>5176145.42</v>
      </c>
      <c r="J47" s="25">
        <f>+'Elem SFP'!J35+'Preschool SFP'!J65+'Preschool SFP'!J66</f>
        <v>5176145.42</v>
      </c>
      <c r="L47" s="25">
        <f>+J47</f>
        <v>5176145.42</v>
      </c>
      <c r="N47" s="25">
        <f>+L47</f>
        <v>5176145.42</v>
      </c>
      <c r="P47" s="25">
        <f>+N47</f>
        <v>5176145.42</v>
      </c>
      <c r="R47" s="25">
        <f>+P47</f>
        <v>5176145.42</v>
      </c>
      <c r="S47" s="24"/>
      <c r="T47" s="25">
        <f>+R47</f>
        <v>5176145.42</v>
      </c>
      <c r="V47" s="25">
        <f>+T47</f>
        <v>5176145.42</v>
      </c>
      <c r="W47" s="24"/>
      <c r="X47" s="25">
        <f>+V47</f>
        <v>5176145.42</v>
      </c>
      <c r="Z47" s="25">
        <f>+X47</f>
        <v>5176145.42</v>
      </c>
      <c r="AA47" s="24"/>
      <c r="AB47" s="25">
        <f>+Z47</f>
        <v>5176145.42</v>
      </c>
      <c r="AC47" s="24"/>
      <c r="AD47" s="25">
        <f>+AB47</f>
        <v>5176145.42</v>
      </c>
    </row>
    <row r="48" spans="1:30" ht="15.75" thickBot="1" x14ac:dyDescent="0.3">
      <c r="A48" s="1"/>
      <c r="B48" s="1"/>
      <c r="C48" s="1" t="s">
        <v>0</v>
      </c>
      <c r="D48" s="1"/>
      <c r="E48" s="1"/>
      <c r="F48" s="7">
        <f>+'Preschool SFP'!F67+'Elem SFP'!F36</f>
        <v>4198530.9399999995</v>
      </c>
      <c r="H48" s="7">
        <f>+'Preschool SFP'!H67+'Elem SFP'!H36</f>
        <v>-266195.17</v>
      </c>
      <c r="J48" s="7">
        <f>+'Preschool SFP'!J67+'Elem SFP'!J36</f>
        <v>-534860.14</v>
      </c>
      <c r="L48" s="7">
        <f>+J48+'Cash Flow'!F8</f>
        <v>-635621.56888888893</v>
      </c>
      <c r="N48" s="7">
        <f>+L48+'Cash Flow'!H8</f>
        <v>-845728.99777777784</v>
      </c>
      <c r="P48" s="7">
        <f>+N48+'Cash Flow'!J8</f>
        <v>-671436.42666666675</v>
      </c>
      <c r="R48" s="7">
        <f>+P48+'Cash Flow'!L8</f>
        <v>-772197.85555555567</v>
      </c>
      <c r="T48" s="7">
        <f>+R48+'Cash Flow'!N8</f>
        <v>-982305.28444444458</v>
      </c>
      <c r="V48" s="7">
        <f>+T48+'Cash Flow'!P8</f>
        <v>-1192412.7133333336</v>
      </c>
      <c r="X48" s="7">
        <f>+V48+'Cash Flow'!R8</f>
        <v>-1293174.1422222226</v>
      </c>
      <c r="Z48" s="7">
        <f>+X48+'Cash Flow'!T8</f>
        <v>-1503281.5711111117</v>
      </c>
      <c r="AB48" s="7">
        <f>+Z48+'Cash Flow'!V8</f>
        <v>-1713389.0000000007</v>
      </c>
      <c r="AD48" s="7">
        <f>+AB48+'Cash Flow'!X8</f>
        <v>-1879087.873333334</v>
      </c>
    </row>
    <row r="49" spans="1:30" ht="15.75" thickBot="1" x14ac:dyDescent="0.3">
      <c r="A49" s="1"/>
      <c r="B49" s="1" t="s">
        <v>30</v>
      </c>
      <c r="C49" s="1"/>
      <c r="D49" s="1"/>
      <c r="E49" s="1"/>
      <c r="F49" s="26">
        <f>ROUND(SUM(F46:F48),5)</f>
        <v>5176145.42</v>
      </c>
      <c r="H49" s="26">
        <f>ROUND(SUM(H46:H48),5)</f>
        <v>4909950.25</v>
      </c>
      <c r="J49" s="26">
        <f>ROUND(SUM(J46:J48),5)</f>
        <v>4641285.28</v>
      </c>
      <c r="L49" s="26">
        <f>ROUND(SUM(L46:L48),5)</f>
        <v>4540523.8511100002</v>
      </c>
      <c r="N49" s="26">
        <f>ROUND(SUM(N46:N48),5)</f>
        <v>4330416.4222200001</v>
      </c>
      <c r="P49" s="26">
        <f>ROUND(SUM(P46:P48),5)</f>
        <v>4504708.99333</v>
      </c>
      <c r="R49" s="26">
        <f>ROUND(SUM(R46:R48),5)</f>
        <v>4403947.5644399999</v>
      </c>
      <c r="T49" s="26">
        <f>ROUND(SUM(T46:T48),5)</f>
        <v>4193840.1355599998</v>
      </c>
      <c r="V49" s="26">
        <f>ROUND(SUM(V46:V48),5)</f>
        <v>3983732.7066700002</v>
      </c>
      <c r="X49" s="26">
        <f>ROUND(SUM(X46:X48),5)</f>
        <v>3882971.2777800001</v>
      </c>
      <c r="Z49" s="26">
        <f>ROUND(SUM(Z46:Z48),5)</f>
        <v>3672863.84889</v>
      </c>
      <c r="AB49" s="26">
        <f>ROUND(SUM(AB46:AB48),5)</f>
        <v>3462756.42</v>
      </c>
      <c r="AD49" s="26">
        <f>ROUND(SUM(AD46:AD48),5)</f>
        <v>3297057.5466700001</v>
      </c>
    </row>
    <row r="50" spans="1:30" s="11" customFormat="1" ht="12" thickBot="1" x14ac:dyDescent="0.25">
      <c r="A50" s="1" t="s">
        <v>31</v>
      </c>
      <c r="B50" s="1"/>
      <c r="C50" s="1"/>
      <c r="D50" s="1"/>
      <c r="E50" s="1"/>
      <c r="F50" s="10">
        <f>ROUND(F24+F45+F49,5)</f>
        <v>6366494.7300000004</v>
      </c>
      <c r="H50" s="10">
        <f>ROUND(H24+H45+H49,5)</f>
        <v>6099529.7699999996</v>
      </c>
      <c r="J50" s="10">
        <f>ROUND(J24+J45+J49,5)</f>
        <v>5887797.1699999999</v>
      </c>
      <c r="L50" s="10">
        <f>ROUND(L24+L45+L49,5)</f>
        <v>5942653.9355499996</v>
      </c>
      <c r="N50" s="10">
        <f>ROUND(N24+N45+N49,5)</f>
        <v>5607241.9511099998</v>
      </c>
      <c r="P50" s="10">
        <f>ROUND(P24+P45+P49,5)</f>
        <v>5552752.7166600004</v>
      </c>
      <c r="R50" s="10">
        <f>ROUND(R24+R45+R49,5)</f>
        <v>5326686.7322199997</v>
      </c>
      <c r="T50" s="10">
        <f>ROUND(T24+T45+T49,5)</f>
        <v>4991274.7477799999</v>
      </c>
      <c r="V50" s="10">
        <f>ROUND(V24+V45+V49,5)</f>
        <v>4936785.5133400001</v>
      </c>
      <c r="X50" s="10">
        <f>ROUND(X24+X45+X49,5)</f>
        <v>4710719.5288899997</v>
      </c>
      <c r="Z50" s="10">
        <f>ROUND(Z24+Z45+Z49,5)</f>
        <v>4375307.5444499999</v>
      </c>
      <c r="AB50" s="10">
        <f>ROUND(AB24+AB45+AB49,5)</f>
        <v>4320818.3099999996</v>
      </c>
      <c r="AD50" s="10">
        <f>ROUND(AD24+AD45+AD49,5)</f>
        <v>4154669.4366700002</v>
      </c>
    </row>
    <row r="51" spans="1:30" ht="15.75" thickTop="1" x14ac:dyDescent="0.25"/>
    <row r="52" spans="1:30" x14ac:dyDescent="0.25">
      <c r="E52" s="17" t="s">
        <v>33</v>
      </c>
      <c r="F52" s="20">
        <f>F23-F50</f>
        <v>0</v>
      </c>
      <c r="H52" s="20">
        <f>H23-H50</f>
        <v>0</v>
      </c>
      <c r="J52" s="20">
        <f>J23-J50</f>
        <v>0</v>
      </c>
      <c r="L52" s="20">
        <f>L23-L50</f>
        <v>1.0000541806221008E-5</v>
      </c>
      <c r="N52" s="20">
        <f>N23-N50</f>
        <v>0</v>
      </c>
      <c r="P52" s="20">
        <f>P23-P50</f>
        <v>9.9996104836463928E-6</v>
      </c>
      <c r="R52" s="20">
        <f>R23-R50</f>
        <v>0</v>
      </c>
      <c r="T52" s="20">
        <f>T23-T50</f>
        <v>0</v>
      </c>
      <c r="V52" s="20">
        <f>V23-V50</f>
        <v>-9.9996104836463928E-6</v>
      </c>
      <c r="X52" s="20">
        <f>X23-X50</f>
        <v>0</v>
      </c>
      <c r="Z52" s="20">
        <f>Z23-Z50</f>
        <v>-9.9996104836463928E-6</v>
      </c>
      <c r="AB52" s="20">
        <f>AB23-AB50</f>
        <v>0</v>
      </c>
      <c r="AD52" s="20">
        <f>AD23-AD50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8AE6-5DD8-4D53-856F-D79A76897CB8}">
  <dimension ref="A1:Z50"/>
  <sheetViews>
    <sheetView topLeftCell="A7" workbookViewId="0">
      <selection activeCell="H27" sqref="H27"/>
    </sheetView>
  </sheetViews>
  <sheetFormatPr defaultRowHeight="15" x14ac:dyDescent="0.25"/>
  <cols>
    <col min="3" max="3" width="34.5703125" bestFit="1" customWidth="1"/>
    <col min="4" max="4" width="9" bestFit="1" customWidth="1"/>
    <col min="5" max="5" width="3.140625" customWidth="1"/>
    <col min="6" max="6" width="9" bestFit="1" customWidth="1"/>
    <col min="7" max="7" width="3.140625" customWidth="1"/>
    <col min="8" max="8" width="9" bestFit="1" customWidth="1"/>
    <col min="9" max="9" width="3.140625" customWidth="1"/>
    <col min="10" max="10" width="10" bestFit="1" customWidth="1"/>
    <col min="11" max="11" width="2.5703125" customWidth="1"/>
    <col min="12" max="12" width="12.42578125" bestFit="1" customWidth="1"/>
    <col min="13" max="13" width="2.5703125" customWidth="1"/>
    <col min="14" max="14" width="10" bestFit="1" customWidth="1"/>
    <col min="15" max="15" width="2.5703125" customWidth="1"/>
    <col min="16" max="16" width="9.28515625" bestFit="1" customWidth="1"/>
    <col min="17" max="17" width="2.5703125" customWidth="1"/>
    <col min="18" max="18" width="9.28515625" bestFit="1" customWidth="1"/>
    <col min="19" max="19" width="2.5703125" customWidth="1"/>
    <col min="20" max="20" width="10" bestFit="1" customWidth="1"/>
    <col min="21" max="21" width="2.5703125" customWidth="1"/>
    <col min="22" max="22" width="10.85546875" bestFit="1" customWidth="1"/>
    <col min="23" max="23" width="2.5703125" customWidth="1"/>
    <col min="24" max="24" width="10.85546875" bestFit="1" customWidth="1"/>
    <col min="25" max="25" width="2.5703125" customWidth="1"/>
    <col min="26" max="26" width="11.7109375" bestFit="1" customWidth="1"/>
  </cols>
  <sheetData>
    <row r="1" spans="1:26" ht="15.75" x14ac:dyDescent="0.25">
      <c r="A1" s="2" t="s">
        <v>34</v>
      </c>
    </row>
    <row r="2" spans="1:26" ht="18" x14ac:dyDescent="0.25">
      <c r="A2" s="3" t="s">
        <v>69</v>
      </c>
    </row>
    <row r="3" spans="1:26" ht="18" x14ac:dyDescent="0.25">
      <c r="A3" s="3" t="s">
        <v>149</v>
      </c>
    </row>
    <row r="4" spans="1:26" ht="15.75" thickBot="1" x14ac:dyDescent="0.3"/>
    <row r="5" spans="1:26" ht="16.5" thickTop="1" thickBot="1" x14ac:dyDescent="0.3">
      <c r="D5" s="50">
        <v>44032</v>
      </c>
      <c r="E5" s="15"/>
      <c r="F5" s="50">
        <v>44063</v>
      </c>
      <c r="G5" s="16"/>
      <c r="H5" s="50">
        <v>44094</v>
      </c>
      <c r="J5" s="50">
        <v>44124</v>
      </c>
      <c r="K5" s="15"/>
      <c r="L5" s="50">
        <v>44155</v>
      </c>
      <c r="M5" s="16"/>
      <c r="N5" s="50">
        <v>44185</v>
      </c>
      <c r="O5" s="15"/>
      <c r="P5" s="50">
        <v>43851</v>
      </c>
      <c r="Q5" s="15"/>
      <c r="R5" s="50">
        <v>43882</v>
      </c>
      <c r="S5" s="16"/>
      <c r="T5" s="50">
        <v>43911</v>
      </c>
      <c r="U5" s="15"/>
      <c r="V5" s="50">
        <v>43942</v>
      </c>
      <c r="W5" s="15"/>
      <c r="X5" s="50">
        <v>43972</v>
      </c>
      <c r="Y5" s="16"/>
      <c r="Z5" s="50">
        <v>44003</v>
      </c>
    </row>
    <row r="6" spans="1:26" ht="15.75" thickTop="1" x14ac:dyDescent="0.25">
      <c r="J6" s="22"/>
      <c r="K6" s="15"/>
      <c r="L6" s="22"/>
      <c r="M6" s="15"/>
      <c r="N6" s="22"/>
      <c r="O6" s="15"/>
      <c r="P6" s="22"/>
      <c r="Q6" s="15"/>
      <c r="R6" s="22"/>
      <c r="S6" s="15"/>
      <c r="T6" s="22"/>
      <c r="U6" s="15"/>
      <c r="V6" s="22"/>
      <c r="W6" s="15"/>
      <c r="X6" s="22"/>
    </row>
    <row r="7" spans="1:26" x14ac:dyDescent="0.25">
      <c r="A7" s="1"/>
      <c r="B7" s="1" t="s">
        <v>39</v>
      </c>
      <c r="C7" s="1"/>
      <c r="J7" s="22"/>
      <c r="K7" s="15"/>
      <c r="L7" s="22"/>
      <c r="M7" s="15"/>
      <c r="N7" s="22"/>
      <c r="O7" s="15"/>
      <c r="P7" s="22"/>
      <c r="Q7" s="15"/>
      <c r="R7" s="22"/>
      <c r="S7" s="15"/>
      <c r="T7" s="22"/>
      <c r="U7" s="15"/>
      <c r="V7" s="22"/>
      <c r="W7" s="15"/>
      <c r="X7" s="22"/>
    </row>
    <row r="8" spans="1:26" x14ac:dyDescent="0.25">
      <c r="A8" s="1"/>
      <c r="B8" s="1" t="s">
        <v>40</v>
      </c>
      <c r="C8" s="1"/>
      <c r="J8" s="22"/>
      <c r="K8" s="15"/>
      <c r="L8" s="22"/>
      <c r="M8" s="15"/>
      <c r="N8" s="22"/>
      <c r="O8" s="15"/>
      <c r="P8" s="22"/>
      <c r="Q8" s="15"/>
      <c r="R8" s="22"/>
      <c r="S8" s="15"/>
      <c r="T8" s="22"/>
      <c r="U8" s="15"/>
      <c r="V8" s="22"/>
      <c r="W8" s="15"/>
      <c r="X8" s="22"/>
    </row>
    <row r="9" spans="1:26" x14ac:dyDescent="0.25">
      <c r="A9" s="1"/>
      <c r="B9" s="1"/>
      <c r="C9" s="1" t="s">
        <v>63</v>
      </c>
      <c r="D9" s="5">
        <f>+'Elem SFA'!F4</f>
        <v>0</v>
      </c>
      <c r="F9" s="25">
        <f>+'Elem SFA'!H4</f>
        <v>0</v>
      </c>
      <c r="H9" s="25">
        <v>124854.55555555556</v>
      </c>
      <c r="J9" s="25">
        <v>124854.55555555556</v>
      </c>
      <c r="K9" s="15"/>
      <c r="L9" s="25">
        <v>124854.55555555556</v>
      </c>
      <c r="M9" s="15"/>
      <c r="N9" s="25">
        <v>124854.55555555556</v>
      </c>
      <c r="O9" s="21"/>
      <c r="P9" s="25">
        <v>124854.55555555556</v>
      </c>
      <c r="Q9" s="15"/>
      <c r="R9" s="25">
        <v>124854.55555555556</v>
      </c>
      <c r="S9" s="15"/>
      <c r="T9" s="25">
        <v>124854.55555555556</v>
      </c>
      <c r="U9" s="15"/>
      <c r="V9" s="25">
        <v>124854.55555555556</v>
      </c>
      <c r="W9" s="15"/>
      <c r="X9" s="25">
        <v>124854.55555555556</v>
      </c>
      <c r="Z9" s="25">
        <v>0</v>
      </c>
    </row>
    <row r="10" spans="1:26" x14ac:dyDescent="0.25">
      <c r="A10" s="1"/>
      <c r="B10" s="1"/>
      <c r="C10" s="1" t="s">
        <v>75</v>
      </c>
      <c r="D10" s="5">
        <f>+'Elem SFA'!F5</f>
        <v>0</v>
      </c>
      <c r="F10" s="25">
        <f>+'Elem SFA'!H5</f>
        <v>0</v>
      </c>
      <c r="H10" s="25">
        <v>16295</v>
      </c>
      <c r="J10" s="25">
        <v>0</v>
      </c>
      <c r="K10" s="15"/>
      <c r="L10" s="25">
        <v>0</v>
      </c>
      <c r="M10" s="15"/>
      <c r="N10" s="25">
        <v>16295</v>
      </c>
      <c r="O10" s="15"/>
      <c r="P10" s="25">
        <v>0</v>
      </c>
      <c r="Q10" s="21"/>
      <c r="R10" s="25">
        <v>0</v>
      </c>
      <c r="S10" s="15"/>
      <c r="T10" s="25">
        <v>16295</v>
      </c>
      <c r="U10" s="15"/>
      <c r="V10" s="25">
        <v>0</v>
      </c>
      <c r="W10" s="15"/>
      <c r="X10" s="25">
        <v>0</v>
      </c>
      <c r="Y10" s="15"/>
      <c r="Z10" s="25">
        <v>16295</v>
      </c>
    </row>
    <row r="11" spans="1:26" x14ac:dyDescent="0.25">
      <c r="A11" s="1"/>
      <c r="B11" s="1"/>
      <c r="C11" s="1" t="s">
        <v>41</v>
      </c>
      <c r="D11" s="5">
        <f>+'Preschool SFA'!F10</f>
        <v>0</v>
      </c>
      <c r="F11" s="25">
        <f>+'Preschool SFA'!H10</f>
        <v>0</v>
      </c>
      <c r="H11" s="25">
        <v>28518.75</v>
      </c>
      <c r="J11" s="25">
        <v>28518.75</v>
      </c>
      <c r="K11" s="15"/>
      <c r="L11" s="25">
        <v>28518.75</v>
      </c>
      <c r="M11" s="21"/>
      <c r="N11" s="25">
        <v>28518.75</v>
      </c>
      <c r="O11" s="21"/>
      <c r="P11" s="25">
        <v>28518.75</v>
      </c>
      <c r="Q11" s="21"/>
      <c r="R11" s="25">
        <v>28518.75</v>
      </c>
      <c r="S11" s="21"/>
      <c r="T11" s="25">
        <v>28518.75</v>
      </c>
      <c r="U11" s="21"/>
      <c r="V11" s="25">
        <v>28518.75</v>
      </c>
      <c r="W11" s="21"/>
      <c r="X11" s="25">
        <v>28518.75</v>
      </c>
      <c r="Y11" s="21"/>
      <c r="Z11" s="25">
        <v>28518.75</v>
      </c>
    </row>
    <row r="12" spans="1:26" x14ac:dyDescent="0.25">
      <c r="A12" s="1"/>
      <c r="B12" s="1"/>
      <c r="C12" s="1" t="s">
        <v>42</v>
      </c>
      <c r="D12" s="5">
        <f>+'Preschool SFA'!F7+'Elem SFA'!F6+'Preschool SFA'!F26+'Elem SFA'!F22</f>
        <v>48423.839999999997</v>
      </c>
      <c r="F12" s="25">
        <f>+'Preschool SFA'!H7+'Elem SFA'!H6+'Preschool SFA'!H26+'Elem SFA'!H22</f>
        <v>76261.19</v>
      </c>
      <c r="H12" s="25">
        <v>93051</v>
      </c>
      <c r="J12" s="25">
        <v>0</v>
      </c>
      <c r="K12" s="15"/>
      <c r="L12" s="25">
        <v>0</v>
      </c>
      <c r="M12" s="15"/>
      <c r="N12" s="25">
        <v>93051</v>
      </c>
      <c r="O12" s="21"/>
      <c r="P12" s="25">
        <v>0</v>
      </c>
      <c r="Q12" s="15"/>
      <c r="R12" s="25">
        <v>0</v>
      </c>
      <c r="S12" s="21"/>
      <c r="T12" s="25">
        <v>93051</v>
      </c>
      <c r="U12" s="21"/>
      <c r="V12" s="25">
        <v>0</v>
      </c>
      <c r="W12" s="21"/>
      <c r="X12" s="25">
        <v>0</v>
      </c>
      <c r="Y12" s="15"/>
      <c r="Z12" s="25">
        <v>93051</v>
      </c>
    </row>
    <row r="13" spans="1:26" x14ac:dyDescent="0.25">
      <c r="A13" s="1"/>
      <c r="B13" s="1"/>
      <c r="C13" s="1" t="s">
        <v>64</v>
      </c>
      <c r="D13" s="5">
        <v>0</v>
      </c>
      <c r="F13" s="25">
        <v>0</v>
      </c>
      <c r="H13" s="25">
        <v>0</v>
      </c>
      <c r="J13" s="25">
        <v>0</v>
      </c>
      <c r="K13" s="15"/>
      <c r="L13" s="25">
        <v>0</v>
      </c>
      <c r="M13" s="21"/>
      <c r="N13" s="25">
        <v>0</v>
      </c>
      <c r="O13" s="21"/>
      <c r="P13" s="25">
        <v>0</v>
      </c>
      <c r="Q13" s="21"/>
      <c r="R13" s="25">
        <v>0</v>
      </c>
      <c r="S13" s="21"/>
      <c r="T13" s="25">
        <v>0</v>
      </c>
      <c r="U13" s="21"/>
      <c r="V13" s="25">
        <v>0</v>
      </c>
      <c r="W13" s="21"/>
      <c r="X13" s="25">
        <v>0</v>
      </c>
      <c r="Y13" s="21"/>
      <c r="Z13" s="25">
        <v>0</v>
      </c>
    </row>
    <row r="14" spans="1:26" x14ac:dyDescent="0.25">
      <c r="A14" s="1"/>
      <c r="B14" s="1"/>
      <c r="C14" s="1" t="s">
        <v>65</v>
      </c>
      <c r="D14" s="5">
        <v>0</v>
      </c>
      <c r="F14" s="25">
        <v>0</v>
      </c>
      <c r="H14" s="25">
        <v>0</v>
      </c>
      <c r="J14" s="25">
        <v>0</v>
      </c>
      <c r="K14" s="15"/>
      <c r="L14" s="25">
        <v>0</v>
      </c>
      <c r="M14" s="21"/>
      <c r="N14" s="25">
        <v>0</v>
      </c>
      <c r="O14" s="21"/>
      <c r="P14" s="25">
        <v>0</v>
      </c>
      <c r="Q14" s="21"/>
      <c r="R14" s="25">
        <v>0</v>
      </c>
      <c r="S14" s="21"/>
      <c r="T14" s="25">
        <v>0</v>
      </c>
      <c r="U14" s="21"/>
      <c r="V14" s="25">
        <v>0</v>
      </c>
      <c r="W14" s="21"/>
      <c r="X14" s="25">
        <v>0</v>
      </c>
      <c r="Y14" s="21"/>
      <c r="Z14" s="25">
        <v>0</v>
      </c>
    </row>
    <row r="15" spans="1:26" x14ac:dyDescent="0.25">
      <c r="A15" s="1"/>
      <c r="B15" s="1"/>
      <c r="C15" s="1" t="s">
        <v>43</v>
      </c>
      <c r="D15" s="5">
        <f>+'Elem SFA'!F7</f>
        <v>0</v>
      </c>
      <c r="F15" s="25">
        <f>+'Elem SFA'!H7</f>
        <v>0</v>
      </c>
      <c r="H15" s="25">
        <v>0</v>
      </c>
      <c r="J15" s="25">
        <v>0</v>
      </c>
      <c r="K15" s="15"/>
      <c r="L15" s="25">
        <v>0</v>
      </c>
      <c r="M15" s="15"/>
      <c r="N15" s="25">
        <v>0</v>
      </c>
      <c r="O15" s="21"/>
      <c r="P15" s="25">
        <v>0</v>
      </c>
      <c r="Q15" s="15"/>
      <c r="R15" s="25">
        <v>0</v>
      </c>
      <c r="S15" s="21"/>
      <c r="T15" s="25">
        <v>0</v>
      </c>
      <c r="U15" s="21"/>
      <c r="V15" s="25">
        <v>0</v>
      </c>
      <c r="W15" s="15"/>
      <c r="X15" s="25">
        <v>0</v>
      </c>
      <c r="Z15" s="25">
        <v>80000</v>
      </c>
    </row>
    <row r="16" spans="1:26" x14ac:dyDescent="0.25">
      <c r="A16" s="1"/>
      <c r="B16" s="1"/>
      <c r="C16" s="1" t="s">
        <v>85</v>
      </c>
      <c r="D16" s="5">
        <f>+'Elem SFA'!F8</f>
        <v>0</v>
      </c>
      <c r="F16" s="25">
        <f>+'Elem SFA'!H8</f>
        <v>350</v>
      </c>
      <c r="H16" s="25">
        <v>30088.138888888891</v>
      </c>
      <c r="J16" s="25">
        <v>30088.138888888891</v>
      </c>
      <c r="K16" s="15"/>
      <c r="L16" s="25">
        <v>30088.138888888891</v>
      </c>
      <c r="M16" s="15"/>
      <c r="N16" s="25">
        <v>30088.138888888891</v>
      </c>
      <c r="O16" s="21"/>
      <c r="P16" s="25">
        <v>30088.138888888891</v>
      </c>
      <c r="Q16" s="15"/>
      <c r="R16" s="25">
        <v>30088.138888888891</v>
      </c>
      <c r="S16" s="21"/>
      <c r="T16" s="25">
        <v>30088.138888888891</v>
      </c>
      <c r="U16" s="21"/>
      <c r="V16" s="25">
        <v>30088.138888888891</v>
      </c>
      <c r="W16" s="15"/>
      <c r="X16" s="25">
        <v>30088.138888888891</v>
      </c>
      <c r="Z16" s="25">
        <v>10005.25</v>
      </c>
    </row>
    <row r="17" spans="1:26" s="24" customFormat="1" x14ac:dyDescent="0.25">
      <c r="A17" s="1"/>
      <c r="B17" s="1"/>
      <c r="C17" s="1" t="s">
        <v>86</v>
      </c>
      <c r="D17" s="25">
        <f>+'Preschool SFA'!F8</f>
        <v>311.56</v>
      </c>
      <c r="F17" s="25">
        <f>+'Preschool SFA'!H8</f>
        <v>269.31</v>
      </c>
      <c r="H17" s="25">
        <v>0</v>
      </c>
      <c r="J17" s="25">
        <v>0</v>
      </c>
      <c r="K17" s="15"/>
      <c r="L17" s="25">
        <v>0</v>
      </c>
      <c r="M17" s="15"/>
      <c r="N17" s="25">
        <v>0</v>
      </c>
      <c r="O17" s="28"/>
      <c r="P17" s="25">
        <v>0</v>
      </c>
      <c r="Q17" s="15"/>
      <c r="R17" s="25">
        <v>0</v>
      </c>
      <c r="S17" s="28"/>
      <c r="T17" s="25">
        <v>0</v>
      </c>
      <c r="U17" s="28"/>
      <c r="V17" s="25">
        <v>0</v>
      </c>
      <c r="W17" s="15"/>
      <c r="X17" s="25">
        <v>0</v>
      </c>
      <c r="Z17" s="25">
        <v>0</v>
      </c>
    </row>
    <row r="18" spans="1:26" x14ac:dyDescent="0.25">
      <c r="A18" s="1"/>
      <c r="B18" s="1"/>
      <c r="C18" s="1" t="s">
        <v>84</v>
      </c>
      <c r="D18" s="5">
        <f>+'Preschool SFA'!F9</f>
        <v>0</v>
      </c>
      <c r="F18" s="25">
        <f>+'Preschool SFA'!H9</f>
        <v>0</v>
      </c>
      <c r="H18" s="25">
        <v>0</v>
      </c>
      <c r="J18" s="25">
        <v>0</v>
      </c>
      <c r="K18" s="15"/>
      <c r="L18" s="25">
        <v>384400</v>
      </c>
      <c r="M18" s="15"/>
      <c r="N18" s="25">
        <v>0</v>
      </c>
      <c r="O18" s="21"/>
      <c r="P18" s="25">
        <v>0</v>
      </c>
      <c r="Q18" s="21"/>
      <c r="R18" s="25">
        <v>0</v>
      </c>
      <c r="S18" s="21"/>
      <c r="T18" s="25">
        <v>0</v>
      </c>
      <c r="U18" s="21"/>
      <c r="V18" s="25">
        <v>0</v>
      </c>
      <c r="W18" s="21"/>
      <c r="X18" s="25">
        <v>0</v>
      </c>
      <c r="Y18" s="21"/>
      <c r="Z18" s="25">
        <v>0</v>
      </c>
    </row>
    <row r="19" spans="1:26" x14ac:dyDescent="0.25">
      <c r="A19" s="1"/>
      <c r="B19" s="1"/>
      <c r="C19" s="1" t="s">
        <v>66</v>
      </c>
      <c r="D19" s="5">
        <v>0</v>
      </c>
      <c r="F19" s="25">
        <v>0</v>
      </c>
      <c r="H19" s="25">
        <v>0</v>
      </c>
      <c r="J19" s="25">
        <v>0</v>
      </c>
      <c r="K19" s="15"/>
      <c r="L19" s="25">
        <v>0</v>
      </c>
      <c r="M19" s="15"/>
      <c r="N19" s="25">
        <v>0</v>
      </c>
      <c r="O19" s="15"/>
      <c r="P19" s="25">
        <v>0</v>
      </c>
      <c r="Q19" s="21"/>
      <c r="R19" s="25">
        <v>0</v>
      </c>
      <c r="S19" s="21"/>
      <c r="T19" s="25">
        <v>0</v>
      </c>
      <c r="U19" s="15"/>
      <c r="V19" s="25">
        <v>0</v>
      </c>
      <c r="W19" s="15"/>
      <c r="X19" s="25">
        <v>0</v>
      </c>
      <c r="Y19" s="21"/>
      <c r="Z19" s="25">
        <v>0</v>
      </c>
    </row>
    <row r="20" spans="1:26" ht="15.75" thickBot="1" x14ac:dyDescent="0.3">
      <c r="A20" s="1"/>
      <c r="B20" s="1"/>
      <c r="C20" s="1" t="s">
        <v>67</v>
      </c>
      <c r="D20" s="5">
        <f>+'Preschool SFA'!F11+'Elem SFA'!F9</f>
        <v>0</v>
      </c>
      <c r="F20" s="25">
        <f>+'Preschool SFA'!H11+'Elem SFA'!H9</f>
        <v>0</v>
      </c>
      <c r="H20" s="25">
        <v>225</v>
      </c>
      <c r="J20" s="25">
        <v>225</v>
      </c>
      <c r="K20" s="15"/>
      <c r="L20" s="25">
        <v>225</v>
      </c>
      <c r="M20" s="15"/>
      <c r="N20" s="25">
        <v>225</v>
      </c>
      <c r="O20" s="15"/>
      <c r="P20" s="25">
        <v>225</v>
      </c>
      <c r="Q20" s="21"/>
      <c r="R20" s="25">
        <v>225</v>
      </c>
      <c r="S20" s="21"/>
      <c r="T20" s="25">
        <v>225</v>
      </c>
      <c r="U20" s="15"/>
      <c r="V20" s="25">
        <v>225</v>
      </c>
      <c r="W20" s="15"/>
      <c r="X20" s="25">
        <v>225</v>
      </c>
      <c r="Y20" s="21"/>
      <c r="Z20" s="25">
        <v>225</v>
      </c>
    </row>
    <row r="21" spans="1:26" ht="15.75" thickBot="1" x14ac:dyDescent="0.3">
      <c r="A21" s="1"/>
      <c r="B21" s="1" t="s">
        <v>44</v>
      </c>
      <c r="C21" s="1"/>
      <c r="D21" s="9">
        <f>SUM(D9:D20)</f>
        <v>48735.399999999994</v>
      </c>
      <c r="E21" s="21"/>
      <c r="F21" s="9">
        <f>SUM(F9:F20)</f>
        <v>76880.5</v>
      </c>
      <c r="G21" s="21"/>
      <c r="H21" s="9">
        <f>SUM(H9:H20)</f>
        <v>293032.44444444444</v>
      </c>
      <c r="J21" s="9">
        <f>SUM(J9:J20)</f>
        <v>183686.44444444444</v>
      </c>
      <c r="K21" s="21"/>
      <c r="L21" s="9">
        <f>SUM(L9:L20)</f>
        <v>568086.4444444445</v>
      </c>
      <c r="M21" s="21"/>
      <c r="N21" s="9">
        <f>SUM(N9:N20)</f>
        <v>293032.44444444444</v>
      </c>
      <c r="O21" s="21"/>
      <c r="P21" s="9">
        <f>SUM(P9:P20)</f>
        <v>183686.44444444444</v>
      </c>
      <c r="Q21" s="21"/>
      <c r="R21" s="9">
        <f>SUM(R9:R20)</f>
        <v>183686.44444444444</v>
      </c>
      <c r="S21" s="21"/>
      <c r="T21" s="9">
        <f>SUM(T9:T20)</f>
        <v>293032.44444444444</v>
      </c>
      <c r="U21" s="21"/>
      <c r="V21" s="9">
        <f>SUM(V9:V20)</f>
        <v>183686.44444444444</v>
      </c>
      <c r="W21" s="21"/>
      <c r="X21" s="9">
        <f>SUM(X9:X20)</f>
        <v>183686.44444444444</v>
      </c>
      <c r="Z21" s="27">
        <f>SUM(Z9:Z20)</f>
        <v>228095</v>
      </c>
    </row>
    <row r="22" spans="1:26" x14ac:dyDescent="0.25">
      <c r="Z22" s="24"/>
    </row>
    <row r="23" spans="1:26" x14ac:dyDescent="0.25">
      <c r="A23" s="1"/>
      <c r="B23" s="1" t="s">
        <v>45</v>
      </c>
      <c r="C23" s="1"/>
      <c r="J23" s="5"/>
      <c r="K23" s="21"/>
      <c r="L23" s="5"/>
      <c r="M23" s="21"/>
      <c r="N23" s="5"/>
      <c r="O23" s="21"/>
      <c r="P23" s="5"/>
      <c r="Q23" s="21"/>
      <c r="R23" s="5"/>
      <c r="S23" s="21"/>
      <c r="T23" s="5"/>
      <c r="U23" s="21"/>
      <c r="V23" s="5"/>
      <c r="W23" s="21"/>
      <c r="X23" s="5"/>
      <c r="Z23" s="25"/>
    </row>
    <row r="24" spans="1:26" x14ac:dyDescent="0.25">
      <c r="A24" s="1"/>
      <c r="B24" s="1"/>
      <c r="C24" s="1" t="s">
        <v>46</v>
      </c>
      <c r="D24" s="5">
        <f>+'Preschool SFA'!F19+'Elem SFA'!F17</f>
        <v>232709.53</v>
      </c>
      <c r="F24" s="25">
        <f>+'Preschool SFA'!H19+'Elem SFA'!H17</f>
        <v>185840.6</v>
      </c>
      <c r="H24" s="25">
        <v>250307.5</v>
      </c>
      <c r="J24" s="25">
        <v>250307.5</v>
      </c>
      <c r="K24" s="21"/>
      <c r="L24" s="25">
        <v>250307.5</v>
      </c>
      <c r="M24" s="21"/>
      <c r="N24" s="25">
        <v>250307.5</v>
      </c>
      <c r="O24" s="21"/>
      <c r="P24" s="25">
        <v>250307.5</v>
      </c>
      <c r="Q24" s="21"/>
      <c r="R24" s="25">
        <v>250307.5</v>
      </c>
      <c r="S24" s="21"/>
      <c r="T24" s="25">
        <v>250307.5</v>
      </c>
      <c r="U24" s="28"/>
      <c r="V24" s="25">
        <v>250307.5</v>
      </c>
      <c r="W24" s="28"/>
      <c r="X24" s="25">
        <v>250307.5</v>
      </c>
      <c r="Y24" s="28"/>
      <c r="Z24" s="25">
        <v>250307.5</v>
      </c>
    </row>
    <row r="25" spans="1:26" x14ac:dyDescent="0.25">
      <c r="A25" s="1"/>
      <c r="B25" s="1"/>
      <c r="C25" s="1" t="s">
        <v>47</v>
      </c>
      <c r="D25" s="5">
        <f>+'Preschool SFA'!F16+'Elem SFA'!F14</f>
        <v>15134.76</v>
      </c>
      <c r="F25" s="25">
        <f>+'Preschool SFA'!H16+'Elem SFA'!H14</f>
        <v>63523.090000000004</v>
      </c>
      <c r="H25" s="25">
        <v>34783.666666666664</v>
      </c>
      <c r="J25" s="25">
        <v>34783.666666666664</v>
      </c>
      <c r="K25" s="21"/>
      <c r="L25" s="25">
        <v>34783.666666666664</v>
      </c>
      <c r="M25" s="21"/>
      <c r="N25" s="25">
        <v>34783.666666666664</v>
      </c>
      <c r="O25" s="21"/>
      <c r="P25" s="25">
        <v>34783.666666666664</v>
      </c>
      <c r="Q25" s="21"/>
      <c r="R25" s="25">
        <v>34783.666666666664</v>
      </c>
      <c r="S25" s="21"/>
      <c r="T25" s="25">
        <v>34783.666666666664</v>
      </c>
      <c r="U25" s="21"/>
      <c r="V25" s="25">
        <v>34783.666666666664</v>
      </c>
      <c r="W25" s="21"/>
      <c r="X25" s="25">
        <v>34783.666666666664</v>
      </c>
      <c r="Y25" s="21"/>
      <c r="Z25" s="25">
        <v>34783.666666666664</v>
      </c>
    </row>
    <row r="26" spans="1:26" x14ac:dyDescent="0.25">
      <c r="A26" s="1"/>
      <c r="B26" s="1"/>
      <c r="C26" s="1" t="s">
        <v>68</v>
      </c>
      <c r="D26" s="5">
        <v>0</v>
      </c>
      <c r="F26" s="25">
        <v>0</v>
      </c>
      <c r="H26" s="25">
        <v>1822.5</v>
      </c>
      <c r="J26" s="25">
        <v>1822.5</v>
      </c>
      <c r="K26" s="21"/>
      <c r="L26" s="25">
        <v>1822.5</v>
      </c>
      <c r="M26" s="21"/>
      <c r="N26" s="25">
        <v>1822.5</v>
      </c>
      <c r="O26" s="21"/>
      <c r="P26" s="25">
        <v>1822.5</v>
      </c>
      <c r="Q26" s="21"/>
      <c r="R26" s="25">
        <v>1822.5</v>
      </c>
      <c r="S26" s="21"/>
      <c r="T26" s="25">
        <v>1822.5</v>
      </c>
      <c r="U26" s="21"/>
      <c r="V26" s="25">
        <v>1822.5</v>
      </c>
      <c r="W26" s="21"/>
      <c r="X26" s="25">
        <v>1822.5</v>
      </c>
      <c r="Z26" s="25">
        <v>1822.5</v>
      </c>
    </row>
    <row r="27" spans="1:26" x14ac:dyDescent="0.25">
      <c r="A27" s="1"/>
      <c r="B27" s="1"/>
      <c r="C27" s="1" t="s">
        <v>48</v>
      </c>
      <c r="D27" s="5">
        <f>+'Preschool SFA'!F15+'Elem SFA'!F13</f>
        <v>11767.53</v>
      </c>
      <c r="F27" s="25">
        <f>+'Preschool SFA'!H15+'Elem SFA'!H13</f>
        <v>11913.539999999999</v>
      </c>
      <c r="H27" s="25">
        <v>65645.416666666672</v>
      </c>
      <c r="J27" s="25">
        <v>65645.416666666672</v>
      </c>
      <c r="K27" s="21"/>
      <c r="L27" s="25">
        <v>65645.416666666672</v>
      </c>
      <c r="M27" s="21"/>
      <c r="N27" s="25">
        <v>65645.416666666672</v>
      </c>
      <c r="O27" s="21"/>
      <c r="P27" s="25">
        <v>65645.416666666672</v>
      </c>
      <c r="Q27" s="21"/>
      <c r="R27" s="25">
        <v>65645.416666666672</v>
      </c>
      <c r="S27" s="21"/>
      <c r="T27" s="25">
        <v>65645.416666666672</v>
      </c>
      <c r="U27" s="21"/>
      <c r="V27" s="25">
        <v>65645.416666666672</v>
      </c>
      <c r="W27" s="21"/>
      <c r="X27" s="25">
        <v>65645.416666666672</v>
      </c>
      <c r="Y27" s="21"/>
      <c r="Z27" s="25">
        <v>65645.416666666672</v>
      </c>
    </row>
    <row r="28" spans="1:26" x14ac:dyDescent="0.25">
      <c r="A28" s="1"/>
      <c r="B28" s="1"/>
      <c r="C28" s="1" t="s">
        <v>49</v>
      </c>
      <c r="D28" s="5">
        <f>+'Preschool SFA'!F17+'Elem SFA'!F15</f>
        <v>21025.54</v>
      </c>
      <c r="F28" s="25">
        <f>+'Preschool SFA'!H17+'Elem SFA'!H15</f>
        <v>18899.2</v>
      </c>
      <c r="H28" s="25">
        <v>18354.166666666668</v>
      </c>
      <c r="J28" s="25">
        <v>18354.166666666668</v>
      </c>
      <c r="K28" s="21"/>
      <c r="L28" s="25">
        <v>18354.166666666668</v>
      </c>
      <c r="M28" s="21"/>
      <c r="N28" s="25">
        <v>18354.166666666668</v>
      </c>
      <c r="O28" s="21"/>
      <c r="P28" s="25">
        <v>18354.166666666668</v>
      </c>
      <c r="Q28" s="21"/>
      <c r="R28" s="25">
        <v>18354.166666666668</v>
      </c>
      <c r="S28" s="21"/>
      <c r="T28" s="25">
        <v>18354.166666666668</v>
      </c>
      <c r="U28" s="21"/>
      <c r="V28" s="25">
        <v>18354.166666666668</v>
      </c>
      <c r="W28" s="21"/>
      <c r="X28" s="25">
        <v>18354.166666666668</v>
      </c>
      <c r="Y28" s="21"/>
      <c r="Z28" s="25">
        <v>18354.166666666668</v>
      </c>
    </row>
    <row r="29" spans="1:26" x14ac:dyDescent="0.25">
      <c r="A29" s="1"/>
      <c r="B29" s="1"/>
      <c r="C29" s="1" t="s">
        <v>50</v>
      </c>
      <c r="D29" s="5">
        <f>+'Preschool SFA'!F18+'Elem SFA'!F16</f>
        <v>21498.2</v>
      </c>
      <c r="F29" s="25">
        <f>+'Preschool SFA'!H18+'Elem SFA'!H16</f>
        <v>24204.489999999998</v>
      </c>
      <c r="H29" s="25">
        <v>6121.75</v>
      </c>
      <c r="J29" s="25">
        <v>6121.75</v>
      </c>
      <c r="K29" s="21"/>
      <c r="L29" s="25">
        <v>6121.75</v>
      </c>
      <c r="M29" s="21"/>
      <c r="N29" s="25">
        <v>6121.75</v>
      </c>
      <c r="O29" s="21"/>
      <c r="P29" s="25">
        <v>6121.75</v>
      </c>
      <c r="Q29" s="21"/>
      <c r="R29" s="25">
        <v>6121.75</v>
      </c>
      <c r="S29" s="21"/>
      <c r="T29" s="25">
        <v>6121.75</v>
      </c>
      <c r="U29" s="21"/>
      <c r="V29" s="25">
        <v>6121.75</v>
      </c>
      <c r="W29" s="21"/>
      <c r="X29" s="25">
        <v>6121.75</v>
      </c>
      <c r="Y29" s="21"/>
      <c r="Z29" s="25">
        <v>6121.75</v>
      </c>
    </row>
    <row r="30" spans="1:26" x14ac:dyDescent="0.25">
      <c r="A30" s="1"/>
      <c r="B30" s="1"/>
      <c r="C30" s="1" t="s">
        <v>76</v>
      </c>
      <c r="D30" s="5">
        <f>+'Preschool SFA'!F20</f>
        <v>81.58</v>
      </c>
      <c r="F30" s="25">
        <f>+'Preschool SFA'!H20</f>
        <v>0</v>
      </c>
      <c r="H30" s="25">
        <v>0</v>
      </c>
      <c r="J30" s="25">
        <v>0</v>
      </c>
      <c r="K30" s="21"/>
      <c r="L30" s="25">
        <v>0</v>
      </c>
      <c r="M30" s="21"/>
      <c r="N30" s="25">
        <v>0</v>
      </c>
      <c r="O30" s="21"/>
      <c r="P30" s="25">
        <v>0</v>
      </c>
      <c r="Q30" s="21"/>
      <c r="R30" s="25">
        <v>0</v>
      </c>
      <c r="S30" s="21"/>
      <c r="T30" s="25">
        <v>0</v>
      </c>
      <c r="U30" s="21"/>
      <c r="V30" s="25">
        <v>0</v>
      </c>
      <c r="W30" s="21"/>
      <c r="X30" s="25">
        <v>0</v>
      </c>
      <c r="Y30" s="21"/>
      <c r="Z30" s="25">
        <v>0</v>
      </c>
    </row>
    <row r="31" spans="1:26" ht="15.75" thickBot="1" x14ac:dyDescent="0.3">
      <c r="A31" s="1"/>
      <c r="B31" s="1"/>
      <c r="C31" s="1" t="s">
        <v>51</v>
      </c>
      <c r="D31" s="7">
        <f>+'Preschool SFA'!F21</f>
        <v>0</v>
      </c>
      <c r="F31" s="7">
        <f>+'Preschool SFA'!H21</f>
        <v>0</v>
      </c>
      <c r="H31" s="7">
        <v>6750</v>
      </c>
      <c r="J31" s="7">
        <v>6750</v>
      </c>
      <c r="K31" s="21"/>
      <c r="L31" s="7">
        <v>6750</v>
      </c>
      <c r="M31" s="21"/>
      <c r="N31" s="7">
        <v>6750</v>
      </c>
      <c r="O31" s="21"/>
      <c r="P31" s="7">
        <v>6750</v>
      </c>
      <c r="Q31" s="21"/>
      <c r="R31" s="7">
        <v>6750</v>
      </c>
      <c r="S31" s="21"/>
      <c r="T31" s="7">
        <v>6750</v>
      </c>
      <c r="U31" s="21"/>
      <c r="V31" s="7">
        <v>6750</v>
      </c>
      <c r="W31" s="21"/>
      <c r="X31" s="7">
        <v>6750</v>
      </c>
      <c r="Y31" s="21"/>
      <c r="Z31" s="7">
        <v>6750</v>
      </c>
    </row>
    <row r="32" spans="1:26" ht="15.75" thickBot="1" x14ac:dyDescent="0.3">
      <c r="A32" s="1"/>
      <c r="B32" s="1" t="s">
        <v>52</v>
      </c>
      <c r="C32" s="1"/>
      <c r="D32" s="9">
        <f>SUM(D24:D31)</f>
        <v>302217.14</v>
      </c>
      <c r="E32" s="21"/>
      <c r="F32" s="9">
        <f>SUM(F24:F31)</f>
        <v>304380.92</v>
      </c>
      <c r="G32" s="21"/>
      <c r="H32" s="9">
        <f>SUM(H24:H31)</f>
        <v>383785.00000000006</v>
      </c>
      <c r="J32" s="9">
        <f>SUM(J24:J31)</f>
        <v>383785.00000000006</v>
      </c>
      <c r="K32" s="21"/>
      <c r="L32" s="9">
        <f>SUM(L24:L31)</f>
        <v>383785.00000000006</v>
      </c>
      <c r="M32" s="21"/>
      <c r="N32" s="9">
        <f>SUM(N24:N31)</f>
        <v>383785.00000000006</v>
      </c>
      <c r="O32" s="21"/>
      <c r="P32" s="9">
        <f>SUM(P24:P31)</f>
        <v>383785.00000000006</v>
      </c>
      <c r="Q32" s="21"/>
      <c r="R32" s="9">
        <f>SUM(R24:R31)</f>
        <v>383785.00000000006</v>
      </c>
      <c r="S32" s="21"/>
      <c r="T32" s="9">
        <f>SUM(T24:T31)</f>
        <v>383785.00000000006</v>
      </c>
      <c r="U32" s="21"/>
      <c r="V32" s="9">
        <f>SUM(V24:V31)</f>
        <v>383785.00000000006</v>
      </c>
      <c r="W32" s="21"/>
      <c r="X32" s="9">
        <f>SUM(X24:X31)</f>
        <v>383785.00000000006</v>
      </c>
      <c r="Z32" s="27">
        <f>SUM(Z24:Z31)</f>
        <v>383785.00000000006</v>
      </c>
    </row>
    <row r="33" spans="1:26" x14ac:dyDescent="0.25">
      <c r="Z33" s="24"/>
    </row>
    <row r="34" spans="1:26" x14ac:dyDescent="0.25">
      <c r="A34" s="1"/>
      <c r="B34" s="1" t="s">
        <v>53</v>
      </c>
      <c r="C34" s="1"/>
      <c r="J34" s="5"/>
      <c r="K34" s="21"/>
      <c r="L34" s="5"/>
      <c r="M34" s="21"/>
      <c r="N34" s="5"/>
      <c r="O34" s="21"/>
      <c r="P34" s="5"/>
      <c r="Q34" s="21"/>
      <c r="R34" s="5"/>
      <c r="S34" s="21"/>
      <c r="T34" s="5"/>
      <c r="U34" s="21"/>
      <c r="V34" s="5"/>
      <c r="W34" s="21"/>
      <c r="X34" s="5"/>
      <c r="Z34" s="25"/>
    </row>
    <row r="35" spans="1:26" x14ac:dyDescent="0.25">
      <c r="A35" s="1"/>
      <c r="B35" s="1" t="s">
        <v>54</v>
      </c>
      <c r="C35" s="1"/>
      <c r="J35" s="5"/>
      <c r="K35" s="21"/>
      <c r="L35" s="5"/>
      <c r="M35" s="21"/>
      <c r="N35" s="5"/>
      <c r="O35" s="21"/>
      <c r="P35" s="5"/>
      <c r="Q35" s="21"/>
      <c r="R35" s="5"/>
      <c r="S35" s="21"/>
      <c r="T35" s="5"/>
      <c r="U35" s="21"/>
      <c r="V35" s="5"/>
      <c r="W35" s="21"/>
      <c r="X35" s="5"/>
      <c r="Z35" s="25"/>
    </row>
    <row r="36" spans="1:26" x14ac:dyDescent="0.25">
      <c r="A36" s="1"/>
      <c r="B36" s="1"/>
      <c r="C36" s="1" t="s">
        <v>78</v>
      </c>
      <c r="D36" s="5">
        <f>+'Preschool SFA'!F27</f>
        <v>0</v>
      </c>
      <c r="F36" s="25">
        <f>+'Preschool SFA'!H27</f>
        <v>0</v>
      </c>
      <c r="H36" s="25">
        <v>0</v>
      </c>
      <c r="J36" s="25">
        <v>0</v>
      </c>
      <c r="K36" s="21"/>
      <c r="L36" s="25">
        <v>0</v>
      </c>
      <c r="M36" s="24"/>
      <c r="N36" s="25">
        <v>0</v>
      </c>
      <c r="O36" s="24"/>
      <c r="P36" s="25">
        <v>0</v>
      </c>
      <c r="Q36" s="24"/>
      <c r="R36" s="25">
        <v>0</v>
      </c>
      <c r="S36" s="21"/>
      <c r="T36" s="5">
        <v>0</v>
      </c>
      <c r="U36" s="21"/>
      <c r="V36" s="25">
        <v>0</v>
      </c>
      <c r="W36" s="21"/>
      <c r="X36" s="5">
        <v>0</v>
      </c>
      <c r="Y36" s="21"/>
      <c r="Z36" s="25">
        <v>0</v>
      </c>
    </row>
    <row r="37" spans="1:26" ht="15.75" thickBot="1" x14ac:dyDescent="0.3">
      <c r="A37" s="1"/>
      <c r="B37" s="1"/>
      <c r="C37" s="1" t="s">
        <v>55</v>
      </c>
      <c r="D37" s="6">
        <v>0</v>
      </c>
      <c r="F37" s="6">
        <v>0</v>
      </c>
      <c r="H37" s="6">
        <v>0</v>
      </c>
      <c r="J37" s="6">
        <v>0</v>
      </c>
      <c r="K37" s="21"/>
      <c r="L37" s="6">
        <v>0</v>
      </c>
      <c r="M37" s="24"/>
      <c r="N37" s="6">
        <v>0</v>
      </c>
      <c r="O37" s="24"/>
      <c r="P37" s="6">
        <v>0</v>
      </c>
      <c r="Q37" s="24"/>
      <c r="R37" s="6">
        <v>0</v>
      </c>
      <c r="S37" s="21"/>
      <c r="T37" s="6">
        <v>0</v>
      </c>
      <c r="U37" s="21"/>
      <c r="V37" s="6">
        <v>0</v>
      </c>
      <c r="W37" s="21"/>
      <c r="X37" s="6">
        <v>0</v>
      </c>
      <c r="Y37" s="21"/>
      <c r="Z37" s="6">
        <v>0</v>
      </c>
    </row>
    <row r="38" spans="1:26" x14ac:dyDescent="0.25">
      <c r="A38" s="1"/>
      <c r="B38" s="1" t="s">
        <v>56</v>
      </c>
      <c r="C38" s="1"/>
      <c r="D38" s="5">
        <f>+D37+D36</f>
        <v>0</v>
      </c>
      <c r="F38" s="5">
        <f>+F37+F36</f>
        <v>0</v>
      </c>
      <c r="H38" s="5">
        <f>+H37+H36</f>
        <v>0</v>
      </c>
      <c r="J38" s="5">
        <f>+J37+J36</f>
        <v>0</v>
      </c>
      <c r="K38" s="21"/>
      <c r="L38" s="5">
        <f>+L37+L36</f>
        <v>0</v>
      </c>
      <c r="M38" s="21"/>
      <c r="N38" s="5">
        <f>+N37+N36</f>
        <v>0</v>
      </c>
      <c r="O38" s="21"/>
      <c r="P38" s="5">
        <f>+P37+P36</f>
        <v>0</v>
      </c>
      <c r="Q38" s="21"/>
      <c r="R38" s="5">
        <f>+R37+R36</f>
        <v>0</v>
      </c>
      <c r="S38" s="21"/>
      <c r="T38" s="5">
        <f>+T37+T36</f>
        <v>0</v>
      </c>
      <c r="U38" s="21"/>
      <c r="V38" s="25">
        <f>+V37+V36</f>
        <v>0</v>
      </c>
      <c r="W38" s="21"/>
      <c r="X38" s="5">
        <f>+X37+X36</f>
        <v>0</v>
      </c>
      <c r="Y38" s="21"/>
      <c r="Z38" s="25">
        <f>+Z37+Z36</f>
        <v>0</v>
      </c>
    </row>
    <row r="39" spans="1:26" x14ac:dyDescent="0.25">
      <c r="A39" s="1"/>
      <c r="B39" s="1" t="s">
        <v>57</v>
      </c>
      <c r="C39" s="1"/>
      <c r="D39" s="5"/>
      <c r="F39" s="5"/>
      <c r="H39" s="5"/>
      <c r="J39" s="5"/>
      <c r="K39" s="21"/>
      <c r="L39" s="5"/>
      <c r="M39" s="21"/>
      <c r="N39" s="5"/>
      <c r="O39" s="21"/>
      <c r="P39" s="5"/>
      <c r="Q39" s="21"/>
      <c r="R39" s="5"/>
      <c r="S39" s="21"/>
      <c r="T39" s="5"/>
      <c r="U39" s="21"/>
      <c r="V39" s="25"/>
      <c r="W39" s="21"/>
      <c r="X39" s="5"/>
      <c r="Z39" s="25"/>
    </row>
    <row r="40" spans="1:26" x14ac:dyDescent="0.25">
      <c r="A40" s="1"/>
      <c r="B40" s="1"/>
      <c r="C40" s="1" t="s">
        <v>58</v>
      </c>
      <c r="D40" s="5">
        <f>+'Preschool SFA'!F30+'Elem SFA'!F26</f>
        <v>6320.23</v>
      </c>
      <c r="F40" s="25">
        <f>+'Preschool SFA'!H30+'Elem SFA'!H26</f>
        <v>6320.23</v>
      </c>
      <c r="H40" s="25">
        <v>6189.29</v>
      </c>
      <c r="J40" s="25">
        <v>6189.29</v>
      </c>
      <c r="K40" s="21"/>
      <c r="L40" s="25">
        <v>6189.29</v>
      </c>
      <c r="M40" s="21"/>
      <c r="N40" s="25">
        <v>6189.29</v>
      </c>
      <c r="O40" s="21"/>
      <c r="P40" s="25">
        <v>6189.29</v>
      </c>
      <c r="Q40" s="21"/>
      <c r="R40" s="25">
        <v>6189.29</v>
      </c>
      <c r="S40" s="21"/>
      <c r="T40" s="25">
        <v>6189.29</v>
      </c>
      <c r="U40" s="21"/>
      <c r="V40" s="25">
        <v>6189.29</v>
      </c>
      <c r="W40" s="21"/>
      <c r="X40" s="25">
        <v>6189.29</v>
      </c>
      <c r="Y40" s="21"/>
      <c r="Z40" s="25">
        <v>6189.29</v>
      </c>
    </row>
    <row r="41" spans="1:26" x14ac:dyDescent="0.25">
      <c r="A41" s="1"/>
      <c r="B41" s="1"/>
      <c r="C41" s="1" t="s">
        <v>59</v>
      </c>
      <c r="D41" s="5">
        <f>+'Preschool SFA'!F31+'Preschool SFA'!F32+'Elem SFA'!F27</f>
        <v>6393.2</v>
      </c>
      <c r="F41" s="25">
        <f>+'Preschool SFA'!H31+'Preschool SFA'!H32+'Elem SFA'!H27</f>
        <v>34844.32</v>
      </c>
      <c r="H41" s="25">
        <v>3819.583333333333</v>
      </c>
      <c r="J41" s="25">
        <v>3819.583333333333</v>
      </c>
      <c r="K41" s="21"/>
      <c r="L41" s="25">
        <v>3819.583333333333</v>
      </c>
      <c r="M41" s="21"/>
      <c r="N41" s="25">
        <v>3819.583333333333</v>
      </c>
      <c r="O41" s="21"/>
      <c r="P41" s="25">
        <v>3819.583333333333</v>
      </c>
      <c r="Q41" s="21"/>
      <c r="R41" s="25">
        <v>3819.583333333333</v>
      </c>
      <c r="S41" s="21"/>
      <c r="T41" s="25">
        <v>3819.583333333333</v>
      </c>
      <c r="U41" s="21"/>
      <c r="V41" s="25">
        <v>3819.583333333333</v>
      </c>
      <c r="W41" s="21"/>
      <c r="X41" s="25">
        <v>3819.583333333333</v>
      </c>
      <c r="Y41" s="21"/>
      <c r="Z41" s="25">
        <v>3819.583333333333</v>
      </c>
    </row>
    <row r="42" spans="1:26" ht="15.75" thickBot="1" x14ac:dyDescent="0.3">
      <c r="A42" s="1"/>
      <c r="B42" s="1"/>
      <c r="C42" s="1" t="s">
        <v>60</v>
      </c>
      <c r="D42" s="7">
        <v>0</v>
      </c>
      <c r="F42" s="7">
        <v>0</v>
      </c>
      <c r="H42" s="7">
        <v>0</v>
      </c>
      <c r="J42" s="7">
        <v>0</v>
      </c>
      <c r="K42" s="21"/>
      <c r="L42" s="7">
        <v>0</v>
      </c>
      <c r="M42" s="21"/>
      <c r="N42" s="7">
        <v>0</v>
      </c>
      <c r="O42" s="21"/>
      <c r="P42" s="7">
        <v>0</v>
      </c>
      <c r="Q42" s="21"/>
      <c r="R42" s="7">
        <v>0</v>
      </c>
      <c r="S42" s="21"/>
      <c r="T42" s="7">
        <v>0</v>
      </c>
      <c r="U42" s="21"/>
      <c r="V42" s="7">
        <v>0</v>
      </c>
      <c r="W42" s="21"/>
      <c r="X42" s="7">
        <v>0</v>
      </c>
      <c r="Y42" s="21"/>
      <c r="Z42" s="7">
        <v>0</v>
      </c>
    </row>
    <row r="43" spans="1:26" ht="15.75" thickBot="1" x14ac:dyDescent="0.3">
      <c r="A43" s="1"/>
      <c r="B43" s="1" t="s">
        <v>61</v>
      </c>
      <c r="C43" s="1"/>
      <c r="D43" s="8">
        <f>SUM(D40:D42)</f>
        <v>12713.43</v>
      </c>
      <c r="F43" s="8">
        <f>SUM(F40:F42)</f>
        <v>41164.550000000003</v>
      </c>
      <c r="H43" s="8">
        <f>SUM(H40:H42)</f>
        <v>10008.873333333333</v>
      </c>
      <c r="J43" s="8">
        <f>SUM(J40:J42)</f>
        <v>10008.873333333333</v>
      </c>
      <c r="K43" s="21"/>
      <c r="L43" s="8">
        <f>SUM(L40:L42)</f>
        <v>10008.873333333333</v>
      </c>
      <c r="M43" s="21"/>
      <c r="N43" s="8">
        <f>SUM(N40:N42)</f>
        <v>10008.873333333333</v>
      </c>
      <c r="O43" s="21"/>
      <c r="P43" s="8">
        <f>SUM(P40:P42)</f>
        <v>10008.873333333333</v>
      </c>
      <c r="Q43" s="21"/>
      <c r="R43" s="8">
        <f>SUM(R40:R42)</f>
        <v>10008.873333333333</v>
      </c>
      <c r="S43" s="21"/>
      <c r="T43" s="8">
        <f>SUM(T40:T42)</f>
        <v>10008.873333333333</v>
      </c>
      <c r="U43" s="21"/>
      <c r="V43" s="26">
        <f>SUM(V40:V42)</f>
        <v>10008.873333333333</v>
      </c>
      <c r="W43" s="21"/>
      <c r="X43" s="8">
        <f>SUM(X40:X42)</f>
        <v>10008.873333333333</v>
      </c>
      <c r="Z43" s="26">
        <f>SUM(Z40:Z42)</f>
        <v>10008.873333333333</v>
      </c>
    </row>
    <row r="44" spans="1:26" ht="15.75" thickBot="1" x14ac:dyDescent="0.3">
      <c r="A44" s="1"/>
      <c r="B44" s="1" t="s">
        <v>62</v>
      </c>
      <c r="C44" s="1"/>
      <c r="D44" s="8">
        <f>+D38-D43</f>
        <v>-12713.43</v>
      </c>
      <c r="F44" s="8">
        <f>+F38-F43</f>
        <v>-41164.550000000003</v>
      </c>
      <c r="H44" s="8">
        <f>+H38-H43</f>
        <v>-10008.873333333333</v>
      </c>
      <c r="J44" s="8">
        <f>+J38-J43</f>
        <v>-10008.873333333333</v>
      </c>
      <c r="K44" s="21"/>
      <c r="L44" s="8">
        <f>+L38-L43</f>
        <v>-10008.873333333333</v>
      </c>
      <c r="M44" s="21"/>
      <c r="N44" s="8">
        <f>+N38-N43</f>
        <v>-10008.873333333333</v>
      </c>
      <c r="O44" s="21"/>
      <c r="P44" s="8">
        <f>+P38-P43</f>
        <v>-10008.873333333333</v>
      </c>
      <c r="Q44" s="21"/>
      <c r="R44" s="8">
        <f>+R38-R43</f>
        <v>-10008.873333333333</v>
      </c>
      <c r="S44" s="21"/>
      <c r="T44" s="8">
        <f>+T38-T43</f>
        <v>-10008.873333333333</v>
      </c>
      <c r="U44" s="21"/>
      <c r="V44" s="26">
        <f>+V38-V43</f>
        <v>-10008.873333333333</v>
      </c>
      <c r="W44" s="21"/>
      <c r="X44" s="8">
        <f>+X38-X43</f>
        <v>-10008.873333333333</v>
      </c>
      <c r="Z44" s="26">
        <f>+Z38-Z43</f>
        <v>-10008.873333333333</v>
      </c>
    </row>
    <row r="45" spans="1:26" ht="15.75" thickBot="1" x14ac:dyDescent="0.3">
      <c r="A45" s="1" t="s">
        <v>0</v>
      </c>
      <c r="B45" s="1"/>
      <c r="C45" s="1"/>
      <c r="D45" s="10">
        <f>+D21-D32+D44</f>
        <v>-266195.17000000004</v>
      </c>
      <c r="F45" s="10">
        <f>+F21-F32+F44</f>
        <v>-268664.96999999997</v>
      </c>
      <c r="H45" s="10">
        <f>+H21-H32+H44</f>
        <v>-100761.42888888896</v>
      </c>
      <c r="J45" s="10">
        <f>+J21-J32+J44</f>
        <v>-210107.42888888894</v>
      </c>
      <c r="K45" s="1"/>
      <c r="L45" s="10">
        <f>+L21-L32+L44</f>
        <v>174292.57111111112</v>
      </c>
      <c r="M45" s="1"/>
      <c r="N45" s="10">
        <f>+N21-N32+N44</f>
        <v>-100761.42888888896</v>
      </c>
      <c r="O45" s="1"/>
      <c r="P45" s="10">
        <f>+P21-P32+P44</f>
        <v>-210107.42888888894</v>
      </c>
      <c r="Q45" s="1"/>
      <c r="R45" s="10">
        <f>+R21-R32+R44</f>
        <v>-210107.42888888894</v>
      </c>
      <c r="S45" s="1"/>
      <c r="T45" s="10">
        <f>+T21-T32+T44</f>
        <v>-100761.42888888896</v>
      </c>
      <c r="U45" s="1"/>
      <c r="V45" s="10">
        <f>+V21-V32+V44</f>
        <v>-210107.42888888894</v>
      </c>
      <c r="W45" s="1"/>
      <c r="X45" s="10">
        <f>+X21-X32+X44</f>
        <v>-210107.42888888894</v>
      </c>
      <c r="Z45" s="10">
        <f>+Z21-Z32+Z44</f>
        <v>-165698.87333333338</v>
      </c>
    </row>
    <row r="46" spans="1:26" ht="15.75" thickTop="1" x14ac:dyDescent="0.25"/>
    <row r="47" spans="1:26" x14ac:dyDescent="0.25">
      <c r="A47" s="1"/>
      <c r="B47" s="1"/>
      <c r="C47" s="1"/>
      <c r="D47" s="23">
        <f>+D45-'Preschool SFA'!F36-'Elem SFA'!F30</f>
        <v>-7.0031092036515474E-11</v>
      </c>
      <c r="F47" s="23">
        <f>+F45-'Preschool SFA'!H36-'Elem SFA'!H30</f>
        <v>0</v>
      </c>
      <c r="H47" s="23"/>
      <c r="J47" s="23"/>
      <c r="L47" s="23"/>
      <c r="N47" s="23"/>
      <c r="P47" s="23"/>
      <c r="R47" s="23"/>
      <c r="T47" s="23"/>
      <c r="V47" s="23"/>
      <c r="X47" s="23"/>
      <c r="Z47" s="23"/>
    </row>
    <row r="48" spans="1:26" x14ac:dyDescent="0.25">
      <c r="Z48" s="23"/>
    </row>
    <row r="49" spans="26:26" x14ac:dyDescent="0.25">
      <c r="Z49" s="23">
        <f>SUM(D45:Z45)</f>
        <v>-1879087.873333334</v>
      </c>
    </row>
    <row r="50" spans="26:26" x14ac:dyDescent="0.25">
      <c r="Z50" s="23">
        <f>+Z49-SFP!AD48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53A9-C9BA-4D7F-968A-0FFB397AEEC8}">
  <dimension ref="A1:XFD103"/>
  <sheetViews>
    <sheetView topLeftCell="A22" workbookViewId="0">
      <selection activeCell="T41" sqref="T41"/>
    </sheetView>
  </sheetViews>
  <sheetFormatPr defaultRowHeight="15" x14ac:dyDescent="0.25"/>
  <cols>
    <col min="1" max="1" width="34.5703125" style="17" customWidth="1"/>
    <col min="2" max="2" width="10" style="24" hidden="1" customWidth="1"/>
    <col min="3" max="3" width="2.7109375" style="24" hidden="1" customWidth="1"/>
    <col min="4" max="4" width="10" style="24" hidden="1" customWidth="1"/>
    <col min="5" max="5" width="2.7109375" style="24" hidden="1" customWidth="1"/>
    <col min="6" max="6" width="10" style="24" bestFit="1" customWidth="1"/>
    <col min="7" max="7" width="2.7109375" style="24" customWidth="1"/>
    <col min="8" max="8" width="10" style="24" bestFit="1" customWidth="1"/>
    <col min="9" max="9" width="2.7109375" style="24" customWidth="1"/>
    <col min="10" max="10" width="10" style="24" bestFit="1" customWidth="1"/>
    <col min="11" max="11" width="2.7109375" style="24" customWidth="1"/>
    <col min="12" max="12" width="10" style="24" bestFit="1" customWidth="1"/>
    <col min="13" max="13" width="2.7109375" style="24" customWidth="1"/>
    <col min="14" max="14" width="10" style="24" bestFit="1" customWidth="1"/>
    <col min="15" max="15" width="2.7109375" style="24" customWidth="1"/>
    <col min="16" max="16" width="10" style="24" bestFit="1" customWidth="1"/>
    <col min="17" max="17" width="2.7109375" style="24" customWidth="1"/>
    <col min="18" max="18" width="10" style="24" bestFit="1" customWidth="1"/>
    <col min="19" max="19" width="2.7109375" style="24" customWidth="1"/>
    <col min="20" max="20" width="10" style="24" bestFit="1" customWidth="1"/>
    <col min="21" max="21" width="2.7109375" style="24" customWidth="1"/>
    <col min="22" max="22" width="10" style="24" bestFit="1" customWidth="1"/>
    <col min="23" max="23" width="2.7109375" style="24" customWidth="1"/>
    <col min="24" max="24" width="10" style="24" bestFit="1" customWidth="1"/>
    <col min="25" max="16384" width="9.140625" style="24"/>
  </cols>
  <sheetData>
    <row r="1" spans="1:24 16384:16384" ht="15.75" x14ac:dyDescent="0.25">
      <c r="A1" s="2" t="s">
        <v>155</v>
      </c>
    </row>
    <row r="2" spans="1:24 16384:16384" ht="18" x14ac:dyDescent="0.25">
      <c r="A2" s="3" t="s">
        <v>156</v>
      </c>
    </row>
    <row r="3" spans="1:24 16384:16384" x14ac:dyDescent="0.25">
      <c r="A3" s="4" t="s">
        <v>157</v>
      </c>
    </row>
    <row r="4" spans="1:24 16384:16384" x14ac:dyDescent="0.25">
      <c r="A4" s="4"/>
    </row>
    <row r="5" spans="1:24 16384:16384" s="16" customFormat="1" ht="15.75" thickBot="1" x14ac:dyDescent="0.3">
      <c r="A5" s="51"/>
      <c r="B5" s="52" t="s">
        <v>158</v>
      </c>
      <c r="C5" s="15"/>
      <c r="D5" s="52" t="s">
        <v>159</v>
      </c>
      <c r="E5" s="15"/>
      <c r="F5" s="52" t="s">
        <v>160</v>
      </c>
      <c r="G5" s="15"/>
      <c r="H5" s="52" t="s">
        <v>161</v>
      </c>
      <c r="I5" s="15"/>
      <c r="J5" s="52" t="s">
        <v>162</v>
      </c>
      <c r="K5" s="15"/>
      <c r="L5" s="52" t="s">
        <v>163</v>
      </c>
      <c r="M5" s="15"/>
      <c r="N5" s="52" t="s">
        <v>164</v>
      </c>
      <c r="O5" s="15"/>
      <c r="P5" s="52" t="s">
        <v>165</v>
      </c>
      <c r="Q5" s="15"/>
      <c r="R5" s="52" t="s">
        <v>166</v>
      </c>
      <c r="T5" s="52" t="s">
        <v>167</v>
      </c>
      <c r="V5" s="52" t="s">
        <v>168</v>
      </c>
      <c r="X5" s="52" t="s">
        <v>169</v>
      </c>
    </row>
    <row r="6" spans="1:24 16384:16384" ht="15.75" thickTop="1" x14ac:dyDescent="0.25">
      <c r="A6" s="51"/>
    </row>
    <row r="7" spans="1:24 16384:16384" x14ac:dyDescent="0.25">
      <c r="A7" s="51"/>
    </row>
    <row r="8" spans="1:24 16384:16384" x14ac:dyDescent="0.25">
      <c r="A8" s="53" t="s">
        <v>170</v>
      </c>
      <c r="B8" s="25">
        <f>+SFA!D45</f>
        <v>-266195.17000000004</v>
      </c>
      <c r="C8" s="25"/>
      <c r="D8" s="25">
        <f>+SFA!F45</f>
        <v>-268664.96999999997</v>
      </c>
      <c r="F8" s="25">
        <f>+SFA!H45</f>
        <v>-100761.42888888896</v>
      </c>
      <c r="H8" s="25">
        <f>+SFA!J45</f>
        <v>-210107.42888888894</v>
      </c>
      <c r="I8" s="25"/>
      <c r="J8" s="25">
        <f>+SFA!L45</f>
        <v>174292.57111111112</v>
      </c>
      <c r="K8" s="25"/>
      <c r="L8" s="25">
        <f>+SFA!N45</f>
        <v>-100761.42888888896</v>
      </c>
      <c r="N8" s="25">
        <f>+SFA!P45</f>
        <v>-210107.42888888894</v>
      </c>
      <c r="P8" s="25">
        <f>+SFA!R45</f>
        <v>-210107.42888888894</v>
      </c>
      <c r="R8" s="25">
        <f>+SFA!T45</f>
        <v>-100761.42888888896</v>
      </c>
      <c r="S8" s="25"/>
      <c r="T8" s="25">
        <f>+SFA!V45</f>
        <v>-210107.42888888894</v>
      </c>
      <c r="V8" s="25">
        <f>+SFA!X45</f>
        <v>-210107.42888888894</v>
      </c>
      <c r="X8" s="25">
        <f>+SFA!Z45</f>
        <v>-165698.87333333338</v>
      </c>
    </row>
    <row r="9" spans="1:24 16384:16384" x14ac:dyDescent="0.25">
      <c r="A9" s="53"/>
      <c r="B9" s="25"/>
      <c r="D9" s="25"/>
      <c r="F9" s="25"/>
      <c r="H9" s="25"/>
      <c r="J9" s="25"/>
      <c r="L9" s="25"/>
      <c r="N9" s="25"/>
      <c r="P9" s="25"/>
      <c r="R9" s="25"/>
      <c r="T9" s="25"/>
      <c r="V9" s="25"/>
      <c r="X9" s="25"/>
    </row>
    <row r="10" spans="1:24 16384:16384" x14ac:dyDescent="0.25">
      <c r="A10" s="53" t="s">
        <v>171</v>
      </c>
      <c r="B10" s="25">
        <v>6189.29</v>
      </c>
      <c r="D10" s="25">
        <v>6189.29</v>
      </c>
      <c r="F10" s="25">
        <f>+SFA!H40</f>
        <v>6189.29</v>
      </c>
      <c r="H10" s="25">
        <f>+SFA!J40</f>
        <v>6189.29</v>
      </c>
      <c r="J10" s="25">
        <f>+SFA!L40</f>
        <v>6189.29</v>
      </c>
      <c r="L10" s="25">
        <f>+SFA!N40</f>
        <v>6189.29</v>
      </c>
      <c r="N10" s="25">
        <f>+SFA!P40</f>
        <v>6189.29</v>
      </c>
      <c r="P10" s="25">
        <f>+SFA!R40</f>
        <v>6189.29</v>
      </c>
      <c r="R10" s="25">
        <f>+SFA!T40</f>
        <v>6189.29</v>
      </c>
      <c r="T10" s="25">
        <f>+SFA!V40</f>
        <v>6189.29</v>
      </c>
      <c r="V10" s="25">
        <f>+SFA!X40</f>
        <v>6189.29</v>
      </c>
      <c r="X10" s="25">
        <f>+SFA!Z40</f>
        <v>6189.29</v>
      </c>
    </row>
    <row r="11" spans="1:24 16384:16384" x14ac:dyDescent="0.25">
      <c r="A11" s="53"/>
      <c r="B11" s="25"/>
      <c r="D11" s="25"/>
      <c r="F11" s="25"/>
      <c r="H11" s="25"/>
      <c r="J11" s="25"/>
      <c r="L11" s="25"/>
      <c r="N11" s="25"/>
      <c r="P11" s="25"/>
      <c r="R11" s="25"/>
      <c r="T11" s="25"/>
      <c r="V11" s="25"/>
      <c r="X11" s="25"/>
    </row>
    <row r="12" spans="1:24 16384:16384" x14ac:dyDescent="0.25">
      <c r="A12" s="53" t="s">
        <v>172</v>
      </c>
      <c r="B12" s="25">
        <f>751040/12</f>
        <v>62586.666666666664</v>
      </c>
      <c r="D12" s="25">
        <f>751040/12</f>
        <v>62586.666666666664</v>
      </c>
      <c r="F12" s="25">
        <f>751040/12</f>
        <v>62586.666666666664</v>
      </c>
      <c r="H12" s="25">
        <f>751040/12</f>
        <v>62586.666666666664</v>
      </c>
      <c r="J12" s="25">
        <f>751040/12</f>
        <v>62586.666666666664</v>
      </c>
      <c r="L12" s="25">
        <f>751040/12</f>
        <v>62586.666666666664</v>
      </c>
      <c r="N12" s="25">
        <f>751040/12</f>
        <v>62586.666666666664</v>
      </c>
      <c r="P12" s="25">
        <f>751040/12</f>
        <v>62586.666666666664</v>
      </c>
      <c r="R12" s="25">
        <f>751040/12</f>
        <v>62586.666666666664</v>
      </c>
      <c r="T12" s="25">
        <f>751040/12</f>
        <v>62586.666666666664</v>
      </c>
      <c r="V12" s="25">
        <f>751040/12</f>
        <v>62586.666666666664</v>
      </c>
      <c r="X12" s="25">
        <f>751040/12</f>
        <v>62586.666666666664</v>
      </c>
      <c r="XFD12" s="25"/>
    </row>
    <row r="13" spans="1:24 16384:16384" x14ac:dyDescent="0.25">
      <c r="A13" s="53"/>
      <c r="B13" s="25"/>
      <c r="D13" s="25"/>
      <c r="F13" s="25"/>
      <c r="H13" s="25"/>
      <c r="J13" s="25"/>
      <c r="L13" s="25"/>
      <c r="N13" s="25"/>
      <c r="P13" s="25"/>
      <c r="R13" s="25"/>
      <c r="T13" s="25"/>
      <c r="V13" s="25"/>
      <c r="X13" s="25"/>
    </row>
    <row r="14" spans="1:24 16384:16384" x14ac:dyDescent="0.25">
      <c r="A14" s="53" t="s">
        <v>173</v>
      </c>
      <c r="B14" s="25">
        <v>0</v>
      </c>
      <c r="D14" s="25">
        <v>0</v>
      </c>
      <c r="F14" s="25">
        <v>0</v>
      </c>
      <c r="H14" s="25">
        <v>0</v>
      </c>
      <c r="J14" s="25">
        <v>0</v>
      </c>
      <c r="L14" s="25">
        <v>0</v>
      </c>
      <c r="N14" s="25">
        <v>0</v>
      </c>
      <c r="P14" s="25">
        <v>0</v>
      </c>
      <c r="R14" s="25">
        <v>0</v>
      </c>
      <c r="T14" s="25">
        <v>0</v>
      </c>
      <c r="V14" s="25">
        <v>0</v>
      </c>
      <c r="X14" s="25">
        <v>0</v>
      </c>
    </row>
    <row r="15" spans="1:24 16384:16384" x14ac:dyDescent="0.25">
      <c r="A15" s="53"/>
      <c r="B15" s="25"/>
      <c r="D15" s="25"/>
      <c r="F15" s="25"/>
      <c r="H15" s="25"/>
      <c r="J15" s="25"/>
      <c r="L15" s="25"/>
      <c r="N15" s="25"/>
      <c r="P15" s="25"/>
      <c r="R15" s="25"/>
      <c r="T15" s="25"/>
      <c r="V15" s="25"/>
      <c r="X15" s="25"/>
    </row>
    <row r="16" spans="1:24 16384:16384" x14ac:dyDescent="0.25">
      <c r="A16" s="53" t="s">
        <v>174</v>
      </c>
      <c r="B16" s="25">
        <v>430000</v>
      </c>
      <c r="D16" s="25">
        <v>0</v>
      </c>
      <c r="F16" s="25">
        <v>143000</v>
      </c>
      <c r="H16" s="25">
        <v>143000</v>
      </c>
      <c r="J16" s="25">
        <v>143000</v>
      </c>
      <c r="L16" s="25">
        <v>143000</v>
      </c>
      <c r="N16" s="25">
        <v>143000</v>
      </c>
      <c r="P16" s="25">
        <v>143000</v>
      </c>
      <c r="R16" s="25">
        <v>143000</v>
      </c>
      <c r="T16" s="25">
        <v>143000</v>
      </c>
      <c r="V16" s="25">
        <v>143000</v>
      </c>
      <c r="X16" s="25">
        <v>143000</v>
      </c>
    </row>
    <row r="17" spans="1:24" x14ac:dyDescent="0.25">
      <c r="A17" s="53"/>
      <c r="B17" s="25"/>
      <c r="D17" s="25"/>
      <c r="F17" s="25"/>
      <c r="H17" s="25"/>
      <c r="J17" s="25"/>
      <c r="L17" s="25"/>
      <c r="N17" s="25"/>
      <c r="P17" s="25"/>
      <c r="R17" s="25"/>
      <c r="T17" s="25"/>
      <c r="V17" s="25"/>
      <c r="X17" s="25"/>
    </row>
    <row r="18" spans="1:24" x14ac:dyDescent="0.25">
      <c r="A18" s="53" t="s">
        <v>175</v>
      </c>
      <c r="B18" s="25">
        <v>97221.08</v>
      </c>
      <c r="D18" s="25">
        <v>0</v>
      </c>
      <c r="F18" s="25">
        <v>0</v>
      </c>
      <c r="H18" s="25">
        <v>93569</v>
      </c>
      <c r="J18" s="25">
        <v>0</v>
      </c>
      <c r="L18" s="25">
        <v>0</v>
      </c>
      <c r="N18" s="25">
        <v>0</v>
      </c>
      <c r="P18" s="25">
        <v>0</v>
      </c>
      <c r="R18" s="25">
        <v>0</v>
      </c>
      <c r="T18" s="25">
        <v>0</v>
      </c>
      <c r="V18" s="25">
        <v>0</v>
      </c>
      <c r="X18" s="25">
        <v>-80000</v>
      </c>
    </row>
    <row r="19" spans="1:24" x14ac:dyDescent="0.25">
      <c r="A19" s="53"/>
      <c r="B19" s="25"/>
      <c r="D19" s="25"/>
      <c r="F19" s="25"/>
      <c r="H19" s="25"/>
      <c r="J19" s="25"/>
      <c r="L19" s="25"/>
      <c r="N19" s="25"/>
      <c r="P19" s="25"/>
      <c r="R19" s="25"/>
      <c r="T19" s="25"/>
      <c r="V19" s="25"/>
      <c r="X19" s="25"/>
    </row>
    <row r="20" spans="1:24" x14ac:dyDescent="0.25">
      <c r="A20" s="53" t="s">
        <v>176</v>
      </c>
      <c r="B20" s="25">
        <v>0</v>
      </c>
      <c r="D20" s="25">
        <v>0</v>
      </c>
      <c r="F20" s="25">
        <v>1500</v>
      </c>
      <c r="H20" s="25">
        <v>1500</v>
      </c>
      <c r="J20" s="25">
        <v>1500</v>
      </c>
      <c r="L20" s="25">
        <v>-18000</v>
      </c>
      <c r="N20" s="25">
        <v>1500</v>
      </c>
      <c r="P20" s="25">
        <v>1500</v>
      </c>
      <c r="R20" s="25">
        <v>1500</v>
      </c>
      <c r="T20" s="25">
        <v>1500</v>
      </c>
      <c r="V20" s="25">
        <v>1500</v>
      </c>
      <c r="X20" s="25">
        <v>1500</v>
      </c>
    </row>
    <row r="21" spans="1:24" x14ac:dyDescent="0.25">
      <c r="A21" s="53"/>
      <c r="B21" s="25"/>
      <c r="D21" s="25"/>
      <c r="F21" s="25"/>
      <c r="H21" s="25"/>
      <c r="J21" s="25"/>
      <c r="L21" s="25"/>
      <c r="N21" s="25"/>
      <c r="P21" s="25"/>
      <c r="R21" s="25"/>
      <c r="T21" s="25"/>
      <c r="V21" s="25"/>
      <c r="X21" s="25"/>
    </row>
    <row r="22" spans="1:24" x14ac:dyDescent="0.25">
      <c r="A22" s="53" t="s">
        <v>177</v>
      </c>
      <c r="B22" s="25">
        <v>0</v>
      </c>
      <c r="D22" s="25">
        <v>0</v>
      </c>
      <c r="F22" s="25">
        <v>0</v>
      </c>
      <c r="H22" s="25">
        <v>0</v>
      </c>
      <c r="J22" s="25">
        <v>0</v>
      </c>
      <c r="L22" s="25">
        <v>0</v>
      </c>
      <c r="N22" s="25">
        <v>0</v>
      </c>
      <c r="P22" s="25">
        <v>0</v>
      </c>
      <c r="R22" s="25">
        <v>0</v>
      </c>
      <c r="T22" s="25">
        <v>0</v>
      </c>
      <c r="V22" s="25">
        <v>0</v>
      </c>
      <c r="X22" s="25">
        <v>0</v>
      </c>
    </row>
    <row r="23" spans="1:24" x14ac:dyDescent="0.25">
      <c r="A23" s="53"/>
      <c r="B23" s="25"/>
      <c r="D23" s="25"/>
      <c r="F23" s="25"/>
      <c r="H23" s="25"/>
      <c r="J23" s="25"/>
      <c r="L23" s="25"/>
      <c r="N23" s="25"/>
      <c r="P23" s="25"/>
      <c r="R23" s="25"/>
      <c r="T23" s="25"/>
      <c r="V23" s="25"/>
      <c r="X23" s="25"/>
    </row>
    <row r="24" spans="1:24" x14ac:dyDescent="0.25">
      <c r="A24" s="53" t="s">
        <v>178</v>
      </c>
      <c r="B24" s="25">
        <v>0</v>
      </c>
      <c r="D24" s="25">
        <v>0</v>
      </c>
      <c r="F24" s="25">
        <v>0</v>
      </c>
      <c r="H24" s="25">
        <v>0</v>
      </c>
      <c r="J24" s="25">
        <v>0</v>
      </c>
      <c r="L24" s="25">
        <v>0</v>
      </c>
      <c r="N24" s="25">
        <v>0</v>
      </c>
      <c r="P24" s="25">
        <v>0</v>
      </c>
      <c r="R24" s="25">
        <v>0</v>
      </c>
      <c r="T24" s="25">
        <v>0</v>
      </c>
      <c r="V24" s="25">
        <v>0</v>
      </c>
      <c r="X24" s="25">
        <v>0</v>
      </c>
    </row>
    <row r="25" spans="1:24" x14ac:dyDescent="0.25">
      <c r="A25" s="53"/>
      <c r="B25" s="25"/>
      <c r="D25" s="25"/>
      <c r="F25" s="25"/>
      <c r="H25" s="25"/>
      <c r="J25" s="25"/>
      <c r="L25" s="25"/>
      <c r="N25" s="25"/>
      <c r="P25" s="25"/>
      <c r="R25" s="25"/>
      <c r="T25" s="25"/>
      <c r="V25" s="25"/>
      <c r="X25" s="25"/>
    </row>
    <row r="26" spans="1:24" x14ac:dyDescent="0.25">
      <c r="A26" s="53" t="s">
        <v>179</v>
      </c>
      <c r="B26" s="25">
        <v>0</v>
      </c>
      <c r="D26" s="25">
        <v>0</v>
      </c>
      <c r="F26" s="25">
        <v>0</v>
      </c>
      <c r="H26" s="25">
        <v>0</v>
      </c>
      <c r="J26" s="25">
        <v>0</v>
      </c>
      <c r="L26" s="25">
        <v>0</v>
      </c>
      <c r="N26" s="25">
        <v>0</v>
      </c>
      <c r="P26" s="25">
        <v>0</v>
      </c>
      <c r="R26" s="25">
        <v>0</v>
      </c>
      <c r="T26" s="25">
        <v>0</v>
      </c>
      <c r="V26" s="25">
        <v>0</v>
      </c>
      <c r="X26" s="25">
        <v>0</v>
      </c>
    </row>
    <row r="27" spans="1:24" x14ac:dyDescent="0.25">
      <c r="A27" s="53"/>
      <c r="B27" s="25"/>
      <c r="D27" s="25"/>
      <c r="F27" s="25"/>
      <c r="H27" s="25"/>
      <c r="J27" s="25"/>
      <c r="L27" s="25"/>
      <c r="N27" s="25"/>
      <c r="P27" s="25"/>
      <c r="R27" s="25"/>
      <c r="T27" s="25"/>
      <c r="V27" s="25"/>
      <c r="X27" s="25"/>
    </row>
    <row r="28" spans="1:24" x14ac:dyDescent="0.25">
      <c r="A28" s="53" t="s">
        <v>142</v>
      </c>
      <c r="B28" s="25">
        <v>0</v>
      </c>
      <c r="D28" s="25">
        <v>0</v>
      </c>
      <c r="F28" s="25">
        <v>0</v>
      </c>
      <c r="H28" s="25">
        <v>0</v>
      </c>
      <c r="J28" s="25">
        <v>-384400</v>
      </c>
      <c r="L28" s="25">
        <v>0</v>
      </c>
      <c r="N28" s="25">
        <v>0</v>
      </c>
      <c r="P28" s="25">
        <v>0</v>
      </c>
      <c r="R28" s="25">
        <v>0</v>
      </c>
      <c r="T28" s="25">
        <v>0</v>
      </c>
      <c r="V28" s="25">
        <v>0</v>
      </c>
      <c r="X28" s="25">
        <v>0</v>
      </c>
    </row>
    <row r="29" spans="1:24" x14ac:dyDescent="0.25">
      <c r="A29" s="53"/>
      <c r="B29" s="25"/>
      <c r="D29" s="25"/>
      <c r="F29" s="25"/>
      <c r="H29" s="25"/>
      <c r="J29" s="25"/>
      <c r="L29" s="25"/>
      <c r="N29" s="25"/>
      <c r="P29" s="25"/>
      <c r="R29" s="25"/>
      <c r="T29" s="25"/>
      <c r="V29" s="25"/>
      <c r="X29" s="25"/>
    </row>
    <row r="30" spans="1:24" x14ac:dyDescent="0.25">
      <c r="A30" s="1" t="s">
        <v>180</v>
      </c>
      <c r="B30" s="25">
        <v>-450</v>
      </c>
      <c r="D30" s="25">
        <v>-450</v>
      </c>
      <c r="F30" s="25">
        <v>-450</v>
      </c>
      <c r="H30" s="25">
        <v>-450</v>
      </c>
      <c r="J30" s="25">
        <v>-450</v>
      </c>
      <c r="L30" s="25">
        <v>-450</v>
      </c>
      <c r="N30" s="25">
        <v>-450</v>
      </c>
      <c r="P30" s="25">
        <v>-450</v>
      </c>
      <c r="R30" s="25">
        <v>-450</v>
      </c>
      <c r="T30" s="25">
        <v>-450</v>
      </c>
      <c r="V30" s="25">
        <v>-450</v>
      </c>
      <c r="X30" s="25">
        <v>-450</v>
      </c>
    </row>
    <row r="31" spans="1:24" x14ac:dyDescent="0.25">
      <c r="A31" s="1"/>
      <c r="B31" s="25"/>
      <c r="D31" s="25"/>
      <c r="F31" s="25"/>
      <c r="H31" s="25"/>
      <c r="J31" s="25"/>
      <c r="L31" s="25"/>
      <c r="N31" s="25"/>
      <c r="P31" s="25"/>
      <c r="R31" s="25"/>
      <c r="T31" s="25"/>
      <c r="V31" s="25"/>
      <c r="X31" s="25"/>
    </row>
    <row r="32" spans="1:24" x14ac:dyDescent="0.25">
      <c r="A32" s="53" t="s">
        <v>181</v>
      </c>
      <c r="B32" s="25">
        <v>0</v>
      </c>
      <c r="D32" s="25">
        <v>0</v>
      </c>
      <c r="F32" s="25">
        <v>156068.19444444444</v>
      </c>
      <c r="H32" s="25">
        <v>-124854.55555555556</v>
      </c>
      <c r="J32" s="25">
        <v>156068.19444444444</v>
      </c>
      <c r="L32" s="25">
        <v>-124854.55555555556</v>
      </c>
      <c r="N32" s="25">
        <v>-124854.55555555556</v>
      </c>
      <c r="P32" s="25">
        <v>156068.19444444444</v>
      </c>
      <c r="R32" s="25">
        <v>-124854.55555555556</v>
      </c>
      <c r="T32" s="25">
        <v>-124854.55555555556</v>
      </c>
      <c r="V32" s="25">
        <v>156068.19444444444</v>
      </c>
      <c r="X32" s="25">
        <v>0</v>
      </c>
    </row>
    <row r="33" spans="1:24" x14ac:dyDescent="0.25">
      <c r="A33" s="53"/>
      <c r="B33" s="25"/>
      <c r="D33" s="25"/>
      <c r="F33" s="25"/>
      <c r="H33" s="25"/>
      <c r="J33" s="25"/>
      <c r="L33" s="25"/>
      <c r="N33" s="25"/>
      <c r="P33" s="25"/>
      <c r="R33" s="25"/>
      <c r="T33" s="25"/>
      <c r="V33" s="25"/>
      <c r="X33" s="25"/>
    </row>
    <row r="34" spans="1:24" ht="15.75" thickBot="1" x14ac:dyDescent="0.3">
      <c r="A34" s="53" t="s">
        <v>182</v>
      </c>
      <c r="B34" s="54">
        <v>0</v>
      </c>
      <c r="D34" s="54">
        <v>0</v>
      </c>
      <c r="F34" s="54">
        <v>0</v>
      </c>
      <c r="H34" s="54">
        <v>0</v>
      </c>
      <c r="J34" s="54">
        <v>0</v>
      </c>
      <c r="L34" s="54">
        <v>0</v>
      </c>
      <c r="N34" s="54">
        <v>0</v>
      </c>
      <c r="P34" s="54">
        <v>0</v>
      </c>
      <c r="R34" s="54">
        <v>0</v>
      </c>
      <c r="T34" s="54">
        <v>0</v>
      </c>
      <c r="V34" s="54">
        <v>0</v>
      </c>
      <c r="X34" s="54">
        <v>0</v>
      </c>
    </row>
    <row r="35" spans="1:24" x14ac:dyDescent="0.25">
      <c r="A35" s="53"/>
      <c r="B35" s="25"/>
      <c r="D35" s="25"/>
      <c r="F35" s="25"/>
      <c r="H35" s="25"/>
      <c r="J35" s="25"/>
      <c r="L35" s="25"/>
      <c r="N35" s="25"/>
      <c r="P35" s="25"/>
      <c r="R35" s="25"/>
      <c r="T35" s="25"/>
      <c r="V35" s="25"/>
      <c r="X35" s="25"/>
    </row>
    <row r="36" spans="1:24" x14ac:dyDescent="0.25">
      <c r="A36" s="53" t="s">
        <v>183</v>
      </c>
      <c r="B36" s="25">
        <f>SUM(B8:B34)</f>
        <v>329351.86666666664</v>
      </c>
      <c r="D36" s="25">
        <f>SUM(D8:D34)</f>
        <v>-200339.01333333334</v>
      </c>
      <c r="F36" s="25">
        <f>SUM(F8:F34)</f>
        <v>268132.72222222213</v>
      </c>
      <c r="H36" s="25">
        <f>SUM(H8:H34)</f>
        <v>-28567.027777777839</v>
      </c>
      <c r="J36" s="25">
        <f>SUM(J8:J34)</f>
        <v>158786.72222222219</v>
      </c>
      <c r="L36" s="25">
        <f>SUM(L8:L34)</f>
        <v>-32290.027777777868</v>
      </c>
      <c r="N36" s="25">
        <f>SUM(N8:N34)</f>
        <v>-122136.02777777784</v>
      </c>
      <c r="P36" s="25">
        <f>SUM(P8:P34)</f>
        <v>158786.72222222216</v>
      </c>
      <c r="R36" s="25">
        <f>SUM(R8:R34)</f>
        <v>-12790.027777777868</v>
      </c>
      <c r="T36" s="25">
        <f>SUM(T8:T34)</f>
        <v>-122136.02777777784</v>
      </c>
      <c r="V36" s="25">
        <f>SUM(V8:V34)</f>
        <v>158786.72222222216</v>
      </c>
      <c r="X36" s="25">
        <f>SUM(X8:X34)</f>
        <v>-32872.916666666715</v>
      </c>
    </row>
    <row r="37" spans="1:24" x14ac:dyDescent="0.25">
      <c r="A37" s="53"/>
      <c r="B37" s="25"/>
      <c r="D37" s="25"/>
      <c r="F37" s="25"/>
      <c r="H37" s="25"/>
      <c r="J37" s="25"/>
      <c r="L37" s="25"/>
      <c r="N37" s="25"/>
      <c r="P37" s="25"/>
      <c r="R37" s="25"/>
      <c r="T37" s="25"/>
      <c r="V37" s="25"/>
      <c r="X37" s="25"/>
    </row>
    <row r="38" spans="1:24" ht="15.75" thickBot="1" x14ac:dyDescent="0.3">
      <c r="A38" s="53" t="s">
        <v>184</v>
      </c>
      <c r="B38" s="54">
        <f>+[1]SFP!F10</f>
        <v>593886.63</v>
      </c>
      <c r="D38" s="54">
        <f>+B40</f>
        <v>923238.49666666659</v>
      </c>
      <c r="F38" s="54">
        <f>+SFP!J9</f>
        <v>504180.26</v>
      </c>
      <c r="H38" s="54">
        <f>+F40</f>
        <v>772312.98222222214</v>
      </c>
      <c r="J38" s="54">
        <f>+H40</f>
        <v>743745.95444444427</v>
      </c>
      <c r="L38" s="54">
        <f>+J40</f>
        <v>902532.67666666652</v>
      </c>
      <c r="N38" s="54">
        <f>+L40</f>
        <v>870242.64888888865</v>
      </c>
      <c r="P38" s="54">
        <f>+N40</f>
        <v>748106.62111111078</v>
      </c>
      <c r="R38" s="54">
        <f>+P40</f>
        <v>906893.34333333292</v>
      </c>
      <c r="T38" s="54">
        <f>+R40</f>
        <v>894103.31555555505</v>
      </c>
      <c r="V38" s="54">
        <f>+T40</f>
        <v>771967.28777777718</v>
      </c>
      <c r="X38" s="54">
        <f>+V40</f>
        <v>930754.00999999931</v>
      </c>
    </row>
    <row r="39" spans="1:24" x14ac:dyDescent="0.25">
      <c r="A39" s="53"/>
      <c r="B39" s="25"/>
      <c r="D39" s="25"/>
      <c r="F39" s="25"/>
      <c r="H39" s="25"/>
      <c r="J39" s="25"/>
      <c r="L39" s="25"/>
      <c r="N39" s="25"/>
      <c r="P39" s="25"/>
      <c r="R39" s="25"/>
      <c r="T39" s="25"/>
      <c r="V39" s="25"/>
      <c r="X39" s="25"/>
    </row>
    <row r="40" spans="1:24" ht="15.75" thickBot="1" x14ac:dyDescent="0.3">
      <c r="A40" s="53" t="s">
        <v>185</v>
      </c>
      <c r="B40" s="55">
        <f>SUM(B36:B38)</f>
        <v>923238.49666666659</v>
      </c>
      <c r="D40" s="55">
        <f>SUM(D36:D38)</f>
        <v>722899.48333333328</v>
      </c>
      <c r="F40" s="55">
        <f>SUM(F36:F38)</f>
        <v>772312.98222222214</v>
      </c>
      <c r="H40" s="55">
        <f>SUM(H36:H38)</f>
        <v>743745.95444444427</v>
      </c>
      <c r="J40" s="55">
        <f>SUM(J36:J38)</f>
        <v>902532.67666666652</v>
      </c>
      <c r="L40" s="55">
        <f>SUM(L36:L38)</f>
        <v>870242.64888888865</v>
      </c>
      <c r="N40" s="55">
        <f>SUM(N36:N38)</f>
        <v>748106.62111111078</v>
      </c>
      <c r="P40" s="55">
        <f>SUM(P36:P38)</f>
        <v>906893.34333333292</v>
      </c>
      <c r="R40" s="55">
        <f>SUM(R36:R38)</f>
        <v>894103.31555555505</v>
      </c>
      <c r="T40" s="55">
        <f>SUM(T36:T38)</f>
        <v>771967.28777777718</v>
      </c>
      <c r="V40" s="55">
        <f>SUM(V36:V38)</f>
        <v>930754.00999999931</v>
      </c>
      <c r="X40" s="55">
        <f>SUM(X36:X38)</f>
        <v>897881.09333333257</v>
      </c>
    </row>
    <row r="41" spans="1:24" ht="15.75" thickTop="1" x14ac:dyDescent="0.25">
      <c r="A41" s="51"/>
    </row>
    <row r="42" spans="1:24" x14ac:dyDescent="0.25">
      <c r="A42" s="51"/>
    </row>
    <row r="43" spans="1:24" x14ac:dyDescent="0.25">
      <c r="A43" s="51"/>
    </row>
    <row r="44" spans="1:24" x14ac:dyDescent="0.25">
      <c r="A44" s="51"/>
    </row>
    <row r="45" spans="1:24" x14ac:dyDescent="0.25">
      <c r="A45" s="51"/>
    </row>
    <row r="46" spans="1:24" x14ac:dyDescent="0.25">
      <c r="A46" s="51"/>
    </row>
    <row r="47" spans="1:24" x14ac:dyDescent="0.25">
      <c r="A47" s="51"/>
    </row>
    <row r="48" spans="1:24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  <row r="54" spans="1:1" x14ac:dyDescent="0.25">
      <c r="A54" s="51"/>
    </row>
    <row r="55" spans="1:1" x14ac:dyDescent="0.25">
      <c r="A55" s="51"/>
    </row>
    <row r="56" spans="1:1" x14ac:dyDescent="0.25">
      <c r="A56" s="51"/>
    </row>
    <row r="57" spans="1:1" x14ac:dyDescent="0.25">
      <c r="A57" s="51"/>
    </row>
    <row r="58" spans="1:1" x14ac:dyDescent="0.25">
      <c r="A58" s="51"/>
    </row>
    <row r="59" spans="1:1" x14ac:dyDescent="0.25">
      <c r="A59" s="51"/>
    </row>
    <row r="60" spans="1:1" x14ac:dyDescent="0.25">
      <c r="A60" s="51"/>
    </row>
    <row r="61" spans="1:1" x14ac:dyDescent="0.25">
      <c r="A61" s="51"/>
    </row>
    <row r="62" spans="1:1" x14ac:dyDescent="0.25">
      <c r="A62" s="51"/>
    </row>
    <row r="63" spans="1:1" x14ac:dyDescent="0.25">
      <c r="A63" s="51"/>
    </row>
    <row r="64" spans="1:1" x14ac:dyDescent="0.25">
      <c r="A64" s="51"/>
    </row>
    <row r="65" spans="1:1" x14ac:dyDescent="0.25">
      <c r="A65" s="51"/>
    </row>
    <row r="66" spans="1:1" x14ac:dyDescent="0.25">
      <c r="A66" s="51"/>
    </row>
    <row r="67" spans="1:1" x14ac:dyDescent="0.25">
      <c r="A67" s="51"/>
    </row>
    <row r="68" spans="1:1" x14ac:dyDescent="0.25">
      <c r="A68" s="51"/>
    </row>
    <row r="69" spans="1:1" x14ac:dyDescent="0.25">
      <c r="A69" s="51"/>
    </row>
    <row r="70" spans="1:1" x14ac:dyDescent="0.25">
      <c r="A70" s="51"/>
    </row>
    <row r="71" spans="1:1" x14ac:dyDescent="0.25">
      <c r="A71" s="51"/>
    </row>
    <row r="72" spans="1:1" x14ac:dyDescent="0.25">
      <c r="A72" s="51"/>
    </row>
    <row r="73" spans="1:1" x14ac:dyDescent="0.25">
      <c r="A73" s="51"/>
    </row>
    <row r="74" spans="1:1" x14ac:dyDescent="0.25">
      <c r="A74" s="51"/>
    </row>
    <row r="75" spans="1:1" x14ac:dyDescent="0.25">
      <c r="A75" s="51"/>
    </row>
    <row r="76" spans="1:1" x14ac:dyDescent="0.25">
      <c r="A76" s="51"/>
    </row>
    <row r="77" spans="1:1" x14ac:dyDescent="0.25">
      <c r="A77" s="51"/>
    </row>
    <row r="78" spans="1:1" x14ac:dyDescent="0.25">
      <c r="A78" s="51"/>
    </row>
    <row r="79" spans="1:1" x14ac:dyDescent="0.25">
      <c r="A79" s="51"/>
    </row>
    <row r="80" spans="1:1" x14ac:dyDescent="0.25">
      <c r="A80" s="51"/>
    </row>
    <row r="81" spans="1:1" x14ac:dyDescent="0.25">
      <c r="A81" s="51"/>
    </row>
    <row r="82" spans="1:1" x14ac:dyDescent="0.25">
      <c r="A82" s="51"/>
    </row>
    <row r="83" spans="1:1" x14ac:dyDescent="0.25">
      <c r="A83" s="51"/>
    </row>
    <row r="84" spans="1:1" x14ac:dyDescent="0.25">
      <c r="A84" s="51"/>
    </row>
    <row r="85" spans="1:1" x14ac:dyDescent="0.25">
      <c r="A85" s="51"/>
    </row>
    <row r="86" spans="1:1" x14ac:dyDescent="0.25">
      <c r="A86" s="51"/>
    </row>
    <row r="87" spans="1:1" x14ac:dyDescent="0.25">
      <c r="A87" s="51"/>
    </row>
    <row r="88" spans="1:1" x14ac:dyDescent="0.25">
      <c r="A88" s="51"/>
    </row>
    <row r="89" spans="1:1" x14ac:dyDescent="0.25">
      <c r="A89" s="51"/>
    </row>
    <row r="90" spans="1:1" x14ac:dyDescent="0.25">
      <c r="A90" s="51"/>
    </row>
    <row r="91" spans="1:1" x14ac:dyDescent="0.25">
      <c r="A91" s="51"/>
    </row>
    <row r="92" spans="1:1" x14ac:dyDescent="0.25">
      <c r="A92" s="51"/>
    </row>
    <row r="93" spans="1:1" x14ac:dyDescent="0.25">
      <c r="A93" s="51"/>
    </row>
    <row r="94" spans="1:1" x14ac:dyDescent="0.25">
      <c r="A94" s="51"/>
    </row>
    <row r="95" spans="1:1" x14ac:dyDescent="0.25">
      <c r="A95" s="51"/>
    </row>
    <row r="96" spans="1:1" x14ac:dyDescent="0.25">
      <c r="A96" s="51"/>
    </row>
    <row r="97" spans="1:1" x14ac:dyDescent="0.25">
      <c r="A97" s="51"/>
    </row>
    <row r="98" spans="1:1" x14ac:dyDescent="0.25">
      <c r="A98" s="51"/>
    </row>
    <row r="99" spans="1:1" x14ac:dyDescent="0.25">
      <c r="A99" s="51"/>
    </row>
    <row r="100" spans="1:1" x14ac:dyDescent="0.25">
      <c r="A100" s="51"/>
    </row>
    <row r="101" spans="1:1" x14ac:dyDescent="0.25">
      <c r="A101" s="51"/>
    </row>
    <row r="102" spans="1:1" x14ac:dyDescent="0.25">
      <c r="A102" s="51"/>
    </row>
    <row r="103" spans="1:1" x14ac:dyDescent="0.25">
      <c r="A103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267A-3A9F-43DE-B52B-7436928D20C0}">
  <sheetPr>
    <pageSetUpPr fitToPage="1"/>
  </sheetPr>
  <dimension ref="A1:M44"/>
  <sheetViews>
    <sheetView topLeftCell="A2" workbookViewId="0">
      <selection activeCell="G8" sqref="G8"/>
    </sheetView>
  </sheetViews>
  <sheetFormatPr defaultRowHeight="15" x14ac:dyDescent="0.25"/>
  <cols>
    <col min="3" max="3" width="7.5703125" customWidth="1"/>
    <col min="4" max="4" width="34.5703125" bestFit="1" customWidth="1"/>
    <col min="5" max="5" width="14.5703125" bestFit="1" customWidth="1"/>
    <col min="6" max="6" width="3" customWidth="1"/>
    <col min="7" max="7" width="15.28515625" bestFit="1" customWidth="1"/>
    <col min="8" max="8" width="3.28515625" customWidth="1"/>
    <col min="9" max="9" width="11" bestFit="1" customWidth="1"/>
    <col min="10" max="10" width="3.7109375" customWidth="1"/>
    <col min="11" max="11" width="15.28515625" customWidth="1"/>
    <col min="12" max="12" width="3.28515625" customWidth="1"/>
    <col min="13" max="13" width="11.42578125" bestFit="1" customWidth="1"/>
  </cols>
  <sheetData>
    <row r="1" spans="1:13" ht="15.75" x14ac:dyDescent="0.25">
      <c r="A1" s="2" t="s">
        <v>34</v>
      </c>
    </row>
    <row r="2" spans="1:13" ht="18" x14ac:dyDescent="0.25">
      <c r="A2" s="3" t="s">
        <v>70</v>
      </c>
    </row>
    <row r="3" spans="1:13" x14ac:dyDescent="0.25">
      <c r="A3" s="4" t="s">
        <v>148</v>
      </c>
    </row>
    <row r="4" spans="1:13" x14ac:dyDescent="0.25">
      <c r="E4" s="1" t="s">
        <v>71</v>
      </c>
      <c r="G4" s="1" t="s">
        <v>143</v>
      </c>
      <c r="I4" s="1" t="s">
        <v>72</v>
      </c>
      <c r="K4" s="1" t="s">
        <v>73</v>
      </c>
    </row>
    <row r="5" spans="1:13" x14ac:dyDescent="0.25">
      <c r="E5" s="1" t="s">
        <v>152</v>
      </c>
      <c r="G5" s="1" t="s">
        <v>153</v>
      </c>
      <c r="I5" s="1" t="s">
        <v>154</v>
      </c>
      <c r="K5" s="1" t="s">
        <v>154</v>
      </c>
      <c r="M5" s="1" t="s">
        <v>74</v>
      </c>
    </row>
    <row r="6" spans="1:13" x14ac:dyDescent="0.25">
      <c r="C6" s="1" t="s">
        <v>39</v>
      </c>
      <c r="D6" s="1"/>
      <c r="E6" s="14"/>
    </row>
    <row r="7" spans="1:13" x14ac:dyDescent="0.25">
      <c r="C7" s="1" t="s">
        <v>40</v>
      </c>
      <c r="D7" s="1"/>
      <c r="E7" s="14"/>
    </row>
    <row r="8" spans="1:13" x14ac:dyDescent="0.25">
      <c r="C8" s="1"/>
      <c r="D8" s="1" t="s">
        <v>63</v>
      </c>
      <c r="E8" s="5">
        <f>SUM(SFA!D9:F9)</f>
        <v>0</v>
      </c>
      <c r="G8" s="5">
        <f>SUM(SFA!H9:Z9)</f>
        <v>1123690.9999999998</v>
      </c>
      <c r="I8" s="5">
        <f>SUM(E8:G8)</f>
        <v>1123690.9999999998</v>
      </c>
      <c r="K8" s="25">
        <v>1123691</v>
      </c>
      <c r="M8" s="5">
        <f>+I8-K8</f>
        <v>0</v>
      </c>
    </row>
    <row r="9" spans="1:13" x14ac:dyDescent="0.25">
      <c r="C9" s="1"/>
      <c r="D9" s="1" t="s">
        <v>75</v>
      </c>
      <c r="E9" s="25">
        <f>SUM(SFA!D10:F10)</f>
        <v>0</v>
      </c>
      <c r="F9" s="24"/>
      <c r="G9" s="25">
        <f>SUM(SFA!H10:Z10)</f>
        <v>65180</v>
      </c>
      <c r="I9" s="5">
        <f t="shared" ref="I9:I19" si="0">SUM(E9:G9)</f>
        <v>65180</v>
      </c>
      <c r="K9" s="25">
        <v>65180</v>
      </c>
      <c r="M9" s="5">
        <f t="shared" ref="M9:M19" si="1">+I9-K9</f>
        <v>0</v>
      </c>
    </row>
    <row r="10" spans="1:13" x14ac:dyDescent="0.25">
      <c r="C10" s="1"/>
      <c r="D10" s="1" t="s">
        <v>41</v>
      </c>
      <c r="E10" s="25">
        <f>SUM(SFA!D11:F11)</f>
        <v>0</v>
      </c>
      <c r="F10" s="24"/>
      <c r="G10" s="25">
        <f>SUM(SFA!H11:Z11)</f>
        <v>285187.5</v>
      </c>
      <c r="I10" s="5">
        <f t="shared" si="0"/>
        <v>285187.5</v>
      </c>
      <c r="K10" s="25">
        <v>342225</v>
      </c>
      <c r="M10" s="5">
        <f t="shared" si="1"/>
        <v>-57037.5</v>
      </c>
    </row>
    <row r="11" spans="1:13" x14ac:dyDescent="0.25">
      <c r="C11" s="1"/>
      <c r="D11" s="1" t="s">
        <v>42</v>
      </c>
      <c r="E11" s="25">
        <f>SUM(SFA!D12:F12)</f>
        <v>124685.03</v>
      </c>
      <c r="F11" s="24"/>
      <c r="G11" s="25">
        <f>SUM(SFA!H12:Z12)</f>
        <v>372204</v>
      </c>
      <c r="I11" s="5">
        <f t="shared" si="0"/>
        <v>496889.03</v>
      </c>
      <c r="K11" s="25">
        <v>372204</v>
      </c>
      <c r="M11" s="5">
        <f t="shared" si="1"/>
        <v>124685.03000000003</v>
      </c>
    </row>
    <row r="12" spans="1:13" x14ac:dyDescent="0.25">
      <c r="C12" s="1"/>
      <c r="D12" s="1" t="s">
        <v>64</v>
      </c>
      <c r="E12" s="25">
        <f>SUM(SFA!D13:F13)</f>
        <v>0</v>
      </c>
      <c r="F12" s="24"/>
      <c r="G12" s="25">
        <f>SUM(SFA!H13:Z13)</f>
        <v>0</v>
      </c>
      <c r="I12" s="5">
        <f t="shared" si="0"/>
        <v>0</v>
      </c>
      <c r="K12" s="25">
        <v>0</v>
      </c>
      <c r="M12" s="5">
        <f t="shared" si="1"/>
        <v>0</v>
      </c>
    </row>
    <row r="13" spans="1:13" x14ac:dyDescent="0.25">
      <c r="C13" s="1"/>
      <c r="D13" s="1" t="s">
        <v>65</v>
      </c>
      <c r="E13" s="25">
        <f>SUM(SFA!D14:F14)</f>
        <v>0</v>
      </c>
      <c r="F13" s="24"/>
      <c r="G13" s="25">
        <f>SUM(SFA!H14:Z14)</f>
        <v>0</v>
      </c>
      <c r="I13" s="5">
        <f t="shared" si="0"/>
        <v>0</v>
      </c>
      <c r="K13" s="25">
        <v>0</v>
      </c>
      <c r="M13" s="5">
        <f t="shared" si="1"/>
        <v>0</v>
      </c>
    </row>
    <row r="14" spans="1:13" x14ac:dyDescent="0.25">
      <c r="C14" s="1"/>
      <c r="D14" s="1" t="s">
        <v>43</v>
      </c>
      <c r="E14" s="25">
        <f>SUM(SFA!D15:F15)</f>
        <v>0</v>
      </c>
      <c r="F14" s="24"/>
      <c r="G14" s="25">
        <f>SUM(SFA!H15:Z15)</f>
        <v>80000</v>
      </c>
      <c r="I14" s="5">
        <f t="shared" si="0"/>
        <v>80000</v>
      </c>
      <c r="K14" s="25">
        <v>80000</v>
      </c>
      <c r="M14" s="5">
        <f t="shared" si="1"/>
        <v>0</v>
      </c>
    </row>
    <row r="15" spans="1:13" x14ac:dyDescent="0.25">
      <c r="C15" s="1"/>
      <c r="D15" s="1" t="s">
        <v>85</v>
      </c>
      <c r="E15" s="25">
        <f>SUM(SFA!D16:F16)</f>
        <v>350</v>
      </c>
      <c r="F15" s="24"/>
      <c r="G15" s="25">
        <f>SUM(SFA!H16:Z16)</f>
        <v>280798.49999999994</v>
      </c>
      <c r="I15" s="5">
        <f t="shared" si="0"/>
        <v>281148.49999999994</v>
      </c>
      <c r="K15" s="25">
        <v>300809</v>
      </c>
      <c r="M15" s="5">
        <f t="shared" si="1"/>
        <v>-19660.500000000058</v>
      </c>
    </row>
    <row r="16" spans="1:13" s="24" customFormat="1" x14ac:dyDescent="0.25">
      <c r="C16" s="1"/>
      <c r="D16" s="1" t="s">
        <v>87</v>
      </c>
      <c r="E16" s="25">
        <f>SUM(SFA!D17:F17)</f>
        <v>580.87</v>
      </c>
      <c r="G16" s="25">
        <f>SUM(SFA!H17:Z17)</f>
        <v>0</v>
      </c>
      <c r="I16" s="25">
        <f t="shared" si="0"/>
        <v>580.87</v>
      </c>
      <c r="K16" s="25">
        <v>0</v>
      </c>
      <c r="M16" s="25">
        <f t="shared" si="1"/>
        <v>580.87</v>
      </c>
    </row>
    <row r="17" spans="3:13" x14ac:dyDescent="0.25">
      <c r="C17" s="1"/>
      <c r="D17" s="1" t="s">
        <v>84</v>
      </c>
      <c r="E17" s="25">
        <f>SUM(SFA!D18:F18)</f>
        <v>0</v>
      </c>
      <c r="F17" s="24"/>
      <c r="G17" s="25">
        <f>SUM(SFA!H18:Z18)</f>
        <v>384400</v>
      </c>
      <c r="I17" s="5">
        <f t="shared" si="0"/>
        <v>384400</v>
      </c>
      <c r="K17" s="25">
        <v>384400</v>
      </c>
      <c r="M17" s="5">
        <f t="shared" si="1"/>
        <v>0</v>
      </c>
    </row>
    <row r="18" spans="3:13" x14ac:dyDescent="0.25">
      <c r="C18" s="1"/>
      <c r="D18" s="1" t="s">
        <v>66</v>
      </c>
      <c r="E18" s="25">
        <f>SUM(SFA!D19:F19)</f>
        <v>0</v>
      </c>
      <c r="F18" s="24"/>
      <c r="G18" s="25">
        <f>SUM(SFA!H19:Z19)</f>
        <v>0</v>
      </c>
      <c r="I18" s="5">
        <f t="shared" si="0"/>
        <v>0</v>
      </c>
      <c r="K18" s="25">
        <v>0</v>
      </c>
      <c r="M18" s="5">
        <f t="shared" si="1"/>
        <v>0</v>
      </c>
    </row>
    <row r="19" spans="3:13" ht="15.75" thickBot="1" x14ac:dyDescent="0.3">
      <c r="C19" s="1"/>
      <c r="D19" s="1" t="s">
        <v>67</v>
      </c>
      <c r="E19" s="25">
        <f>SUM(SFA!D20:F20)</f>
        <v>0</v>
      </c>
      <c r="F19" s="24"/>
      <c r="G19" s="25">
        <f>SUM(SFA!H20:Z20)</f>
        <v>2250</v>
      </c>
      <c r="I19" s="5">
        <f t="shared" si="0"/>
        <v>2250</v>
      </c>
      <c r="K19" s="25">
        <v>2700</v>
      </c>
      <c r="M19" s="5">
        <f t="shared" si="1"/>
        <v>-450</v>
      </c>
    </row>
    <row r="20" spans="3:13" ht="15.75" thickBot="1" x14ac:dyDescent="0.3">
      <c r="C20" s="1" t="s">
        <v>44</v>
      </c>
      <c r="D20" s="1"/>
      <c r="E20" s="9">
        <f>SUM(E8:E19)</f>
        <v>125615.9</v>
      </c>
      <c r="G20" s="9">
        <f>SUM(G8:G19)</f>
        <v>2593710.9999999995</v>
      </c>
      <c r="I20" s="9">
        <f>SUM(I8:I19)</f>
        <v>2719326.9</v>
      </c>
      <c r="K20" s="9">
        <f>SUM(K8:K19)</f>
        <v>2671209</v>
      </c>
      <c r="M20" s="9">
        <f>SUM(M8:M19)</f>
        <v>48117.899999999972</v>
      </c>
    </row>
    <row r="22" spans="3:13" x14ac:dyDescent="0.25">
      <c r="C22" s="1" t="s">
        <v>45</v>
      </c>
      <c r="D22" s="1"/>
      <c r="E22" s="5"/>
      <c r="G22" s="5"/>
    </row>
    <row r="23" spans="3:13" x14ac:dyDescent="0.25">
      <c r="C23" s="1"/>
      <c r="D23" s="1" t="s">
        <v>46</v>
      </c>
      <c r="E23" s="25">
        <f>SUM(SFA!D24:F24)</f>
        <v>418550.13</v>
      </c>
      <c r="G23" s="25">
        <f>SUM(SFA!H24:Z24)</f>
        <v>2503075</v>
      </c>
      <c r="I23" s="5">
        <f t="shared" ref="I23:I30" si="2">SUM(E23:G23)</f>
        <v>2921625.13</v>
      </c>
      <c r="K23" s="5">
        <v>3003690</v>
      </c>
      <c r="M23" s="5">
        <f>+K23-I23</f>
        <v>82064.870000000112</v>
      </c>
    </row>
    <row r="24" spans="3:13" x14ac:dyDescent="0.25">
      <c r="C24" s="1"/>
      <c r="D24" s="1" t="s">
        <v>47</v>
      </c>
      <c r="E24" s="25">
        <f>SUM(SFA!D25:F25)</f>
        <v>78657.850000000006</v>
      </c>
      <c r="F24" s="24"/>
      <c r="G24" s="25">
        <f>SUM(SFA!H25:Z25)</f>
        <v>347836.66666666669</v>
      </c>
      <c r="I24" s="5">
        <f t="shared" si="2"/>
        <v>426494.51666666672</v>
      </c>
      <c r="K24" s="5">
        <v>417404</v>
      </c>
      <c r="M24" s="5">
        <f t="shared" ref="M24:M30" si="3">+K24-I24</f>
        <v>-9090.516666666721</v>
      </c>
    </row>
    <row r="25" spans="3:13" x14ac:dyDescent="0.25">
      <c r="C25" s="1"/>
      <c r="D25" s="1" t="s">
        <v>68</v>
      </c>
      <c r="E25" s="25">
        <f>SUM(SFA!D26:F26)</f>
        <v>0</v>
      </c>
      <c r="F25" s="24"/>
      <c r="G25" s="25">
        <f>SUM(SFA!H26:Z26)</f>
        <v>18225</v>
      </c>
      <c r="I25" s="5">
        <f t="shared" si="2"/>
        <v>18225</v>
      </c>
      <c r="K25" s="5">
        <v>21870</v>
      </c>
      <c r="M25" s="5">
        <f t="shared" si="3"/>
        <v>3645</v>
      </c>
    </row>
    <row r="26" spans="3:13" x14ac:dyDescent="0.25">
      <c r="C26" s="1"/>
      <c r="D26" s="1" t="s">
        <v>48</v>
      </c>
      <c r="E26" s="25">
        <f>SUM(SFA!D27:F27)</f>
        <v>23681.07</v>
      </c>
      <c r="F26" s="24"/>
      <c r="G26" s="25">
        <f>SUM(SFA!H27:Z27)</f>
        <v>656454.16666666663</v>
      </c>
      <c r="I26" s="5">
        <f t="shared" si="2"/>
        <v>680135.23666666658</v>
      </c>
      <c r="K26" s="5">
        <v>787745</v>
      </c>
      <c r="M26" s="5">
        <f t="shared" si="3"/>
        <v>107609.76333333342</v>
      </c>
    </row>
    <row r="27" spans="3:13" x14ac:dyDescent="0.25">
      <c r="C27" s="1"/>
      <c r="D27" s="1" t="s">
        <v>49</v>
      </c>
      <c r="E27" s="25">
        <f>SUM(SFA!D28:F28)</f>
        <v>39924.740000000005</v>
      </c>
      <c r="F27" s="24"/>
      <c r="G27" s="25">
        <f>SUM(SFA!H28:Z28)</f>
        <v>183541.66666666666</v>
      </c>
      <c r="I27" s="5">
        <f t="shared" si="2"/>
        <v>223466.40666666668</v>
      </c>
      <c r="K27" s="5">
        <v>220250</v>
      </c>
      <c r="M27" s="5">
        <f t="shared" si="3"/>
        <v>-3216.4066666666768</v>
      </c>
    </row>
    <row r="28" spans="3:13" x14ac:dyDescent="0.25">
      <c r="C28" s="1"/>
      <c r="D28" s="1" t="s">
        <v>50</v>
      </c>
      <c r="E28" s="25">
        <f>SUM(SFA!D29:F29)</f>
        <v>45702.69</v>
      </c>
      <c r="F28" s="24"/>
      <c r="G28" s="25">
        <f>SUM(SFA!H29:Z29)</f>
        <v>61217.5</v>
      </c>
      <c r="I28" s="5">
        <f t="shared" si="2"/>
        <v>106920.19</v>
      </c>
      <c r="K28" s="5">
        <v>73461</v>
      </c>
      <c r="M28" s="5">
        <f t="shared" si="3"/>
        <v>-33459.19</v>
      </c>
    </row>
    <row r="29" spans="3:13" x14ac:dyDescent="0.25">
      <c r="C29" s="1"/>
      <c r="D29" s="1" t="s">
        <v>76</v>
      </c>
      <c r="E29" s="25">
        <f>SUM(SFA!D30:F30)</f>
        <v>81.58</v>
      </c>
      <c r="F29" s="24"/>
      <c r="G29" s="25">
        <f>SUM(SFA!H30:Z30)</f>
        <v>0</v>
      </c>
      <c r="I29" s="5">
        <f t="shared" si="2"/>
        <v>81.58</v>
      </c>
      <c r="K29" s="5">
        <v>0</v>
      </c>
      <c r="M29" s="5">
        <f t="shared" si="3"/>
        <v>-81.58</v>
      </c>
    </row>
    <row r="30" spans="3:13" ht="15.75" thickBot="1" x14ac:dyDescent="0.3">
      <c r="C30" s="1"/>
      <c r="D30" s="1" t="s">
        <v>51</v>
      </c>
      <c r="E30" s="25">
        <f>SUM(SFA!D31:F31)</f>
        <v>0</v>
      </c>
      <c r="F30" s="24"/>
      <c r="G30" s="25">
        <f>SUM(SFA!H31:Z31)</f>
        <v>67500</v>
      </c>
      <c r="H30" s="24"/>
      <c r="I30" s="25">
        <f t="shared" si="2"/>
        <v>67500</v>
      </c>
      <c r="J30" s="24"/>
      <c r="K30" s="25">
        <v>81000</v>
      </c>
      <c r="L30" s="24"/>
      <c r="M30" s="25">
        <f t="shared" si="3"/>
        <v>13500</v>
      </c>
    </row>
    <row r="31" spans="3:13" ht="15.75" thickBot="1" x14ac:dyDescent="0.3">
      <c r="C31" s="1" t="s">
        <v>52</v>
      </c>
      <c r="D31" s="1"/>
      <c r="E31" s="27">
        <f>SUM(E23:E30)</f>
        <v>606598.05999999994</v>
      </c>
      <c r="F31" s="24"/>
      <c r="G31" s="27">
        <f>SUM(G23:G30)</f>
        <v>3837849.9999999995</v>
      </c>
      <c r="H31" s="24"/>
      <c r="I31" s="27">
        <f>SUM(I23:I30)</f>
        <v>4444448.0599999996</v>
      </c>
      <c r="J31" s="24"/>
      <c r="K31" s="27">
        <f>SUM(K23:K30)</f>
        <v>4605420</v>
      </c>
      <c r="L31" s="24"/>
      <c r="M31" s="27">
        <f>SUM(M23:M30)</f>
        <v>160971.94000000015</v>
      </c>
    </row>
    <row r="33" spans="3:13" x14ac:dyDescent="0.25">
      <c r="C33" s="1" t="s">
        <v>53</v>
      </c>
      <c r="D33" s="1"/>
      <c r="E33" s="5"/>
      <c r="G33" s="5"/>
    </row>
    <row r="34" spans="3:13" x14ac:dyDescent="0.25">
      <c r="C34" s="1" t="s">
        <v>54</v>
      </c>
      <c r="D34" s="1"/>
      <c r="E34" s="5"/>
      <c r="G34" s="5"/>
    </row>
    <row r="35" spans="3:13" ht="15.75" thickBot="1" x14ac:dyDescent="0.3">
      <c r="C35" s="1"/>
      <c r="D35" s="1" t="s">
        <v>78</v>
      </c>
      <c r="E35" s="25">
        <f>SUM(SFA!D36:F36)</f>
        <v>0</v>
      </c>
      <c r="F35" s="24"/>
      <c r="G35" s="25">
        <f>SUM(SFA!H36:Z36)</f>
        <v>0</v>
      </c>
      <c r="H35" s="24"/>
      <c r="I35" s="25">
        <f t="shared" ref="I35" si="4">SUM(E35:G35)</f>
        <v>0</v>
      </c>
      <c r="J35" s="24"/>
      <c r="K35" s="25">
        <v>0</v>
      </c>
      <c r="L35" s="24"/>
      <c r="M35" s="25">
        <f>+I35-K35</f>
        <v>0</v>
      </c>
    </row>
    <row r="36" spans="3:13" x14ac:dyDescent="0.25">
      <c r="C36" s="1" t="s">
        <v>56</v>
      </c>
      <c r="D36" s="1"/>
      <c r="E36" s="26">
        <f>+E35</f>
        <v>0</v>
      </c>
      <c r="F36" s="24"/>
      <c r="G36" s="26">
        <f>+G35</f>
        <v>0</v>
      </c>
      <c r="H36" s="24"/>
      <c r="I36" s="26">
        <f>+I35</f>
        <v>0</v>
      </c>
      <c r="J36" s="24"/>
      <c r="K36" s="26">
        <f>+K35</f>
        <v>0</v>
      </c>
      <c r="L36" s="24"/>
      <c r="M36" s="26">
        <f>+M35</f>
        <v>0</v>
      </c>
    </row>
    <row r="37" spans="3:13" x14ac:dyDescent="0.25">
      <c r="C37" s="1" t="s">
        <v>57</v>
      </c>
      <c r="D37" s="1"/>
      <c r="E37" s="5"/>
      <c r="G37" s="5"/>
    </row>
    <row r="38" spans="3:13" x14ac:dyDescent="0.25">
      <c r="C38" s="1"/>
      <c r="D38" s="1" t="s">
        <v>58</v>
      </c>
      <c r="E38" s="25">
        <f>SUM(SFA!D40:F40)</f>
        <v>12640.46</v>
      </c>
      <c r="G38" s="25">
        <f>SUM(SFA!H40:Z40)</f>
        <v>61892.9</v>
      </c>
      <c r="I38" s="5">
        <f t="shared" ref="I38:I39" si="5">SUM(E38:G38)</f>
        <v>74533.36</v>
      </c>
      <c r="K38" s="5">
        <v>74271.48</v>
      </c>
      <c r="M38" s="5">
        <f>+K38-I38</f>
        <v>-261.88000000000466</v>
      </c>
    </row>
    <row r="39" spans="3:13" ht="15.75" thickBot="1" x14ac:dyDescent="0.3">
      <c r="C39" s="1"/>
      <c r="D39" s="1" t="s">
        <v>59</v>
      </c>
      <c r="E39" s="25">
        <f>SUM(SFA!D41:F41)</f>
        <v>41237.519999999997</v>
      </c>
      <c r="G39" s="25">
        <f>SUM(SFA!H41:Z41)</f>
        <v>38195.833333333328</v>
      </c>
      <c r="I39" s="5">
        <f t="shared" si="5"/>
        <v>79433.353333333333</v>
      </c>
      <c r="K39" s="5">
        <v>45834.999999999993</v>
      </c>
      <c r="M39" s="5">
        <f t="shared" ref="M39" si="6">+K39-I39</f>
        <v>-33598.35333333334</v>
      </c>
    </row>
    <row r="40" spans="3:13" ht="15.75" thickBot="1" x14ac:dyDescent="0.3">
      <c r="C40" s="1" t="s">
        <v>61</v>
      </c>
      <c r="D40" s="1"/>
      <c r="E40" s="8">
        <f>SUM(E38:E39)</f>
        <v>53877.979999999996</v>
      </c>
      <c r="G40" s="8">
        <f>SUM(G38:G39)</f>
        <v>100088.73333333334</v>
      </c>
      <c r="I40" s="8">
        <f>SUM(I38:I39)</f>
        <v>153966.71333333332</v>
      </c>
      <c r="K40" s="8">
        <f>SUM(K38:K39)</f>
        <v>120106.47999999998</v>
      </c>
      <c r="M40" s="8">
        <f>SUM(M38:M39)</f>
        <v>-33860.233333333344</v>
      </c>
    </row>
    <row r="41" spans="3:13" ht="15.75" thickBot="1" x14ac:dyDescent="0.3">
      <c r="C41" s="1" t="s">
        <v>62</v>
      </c>
      <c r="D41" s="1"/>
      <c r="E41" s="8">
        <f>+E36-E40</f>
        <v>-53877.979999999996</v>
      </c>
      <c r="G41" s="8">
        <f>+G36-G40</f>
        <v>-100088.73333333334</v>
      </c>
      <c r="I41" s="8">
        <f>+I36-I40</f>
        <v>-153966.71333333332</v>
      </c>
      <c r="K41" s="8">
        <f>+K36-K40</f>
        <v>-120106.47999999998</v>
      </c>
      <c r="M41" s="8">
        <f>+M40</f>
        <v>-33860.233333333344</v>
      </c>
    </row>
    <row r="42" spans="3:13" ht="15.75" thickBot="1" x14ac:dyDescent="0.3">
      <c r="C42" s="1" t="s">
        <v>0</v>
      </c>
      <c r="D42" s="1"/>
      <c r="E42" s="10">
        <f>+E20-E31+E41</f>
        <v>-534860.1399999999</v>
      </c>
      <c r="G42" s="10">
        <f>+G20-G31+G41</f>
        <v>-1344227.7333333334</v>
      </c>
      <c r="I42" s="10">
        <f>+I20-I31+I41</f>
        <v>-1879087.8733333331</v>
      </c>
      <c r="K42" s="10">
        <f>+K20-K31+K41</f>
        <v>-2054317.48</v>
      </c>
      <c r="M42" s="10">
        <f>+M20+M31+M41</f>
        <v>175229.60666666678</v>
      </c>
    </row>
    <row r="43" spans="3:13" ht="15.75" thickTop="1" x14ac:dyDescent="0.25"/>
    <row r="44" spans="3:13" x14ac:dyDescent="0.25">
      <c r="E44" s="23">
        <f>+E42-SFP!J48</f>
        <v>0</v>
      </c>
      <c r="G44" s="23">
        <f>+G42-SUM(SFA!H45:Z45)</f>
        <v>0</v>
      </c>
      <c r="I44" s="23">
        <f>+I42-SFP!AD48</f>
        <v>0</v>
      </c>
    </row>
  </sheetData>
  <pageMargins left="0.7" right="0.7" top="0.75" bottom="0.75" header="0.3" footer="0.3"/>
  <pageSetup scale="8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B4FA-63DD-44C8-8D0E-7A3916BD453E}">
  <sheetPr codeName="Sheet4"/>
  <dimension ref="A1:AD71"/>
  <sheetViews>
    <sheetView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A4" sqref="A4"/>
    </sheetView>
  </sheetViews>
  <sheetFormatPr defaultRowHeight="15" x14ac:dyDescent="0.25"/>
  <cols>
    <col min="1" max="4" width="3" style="17" customWidth="1"/>
    <col min="5" max="5" width="32.42578125" style="17" customWidth="1"/>
    <col min="6" max="6" width="10.5703125" style="18" bestFit="1" customWidth="1"/>
    <col min="7" max="7" width="2.28515625" style="18" customWidth="1"/>
    <col min="8" max="8" width="10" style="18" bestFit="1" customWidth="1"/>
    <col min="9" max="9" width="2.28515625" style="18" customWidth="1"/>
    <col min="10" max="10" width="10" style="18" bestFit="1" customWidth="1"/>
    <col min="11" max="11" width="2.28515625" style="18" customWidth="1"/>
    <col min="12" max="12" width="10" style="18" hidden="1" customWidth="1"/>
    <col min="13" max="13" width="2.28515625" style="18" hidden="1" customWidth="1"/>
    <col min="14" max="14" width="10" style="18" hidden="1" customWidth="1"/>
    <col min="15" max="15" width="2.28515625" style="18" hidden="1" customWidth="1"/>
    <col min="16" max="16" width="10" style="18" hidden="1" customWidth="1"/>
    <col min="17" max="17" width="2.28515625" style="18" hidden="1" customWidth="1"/>
    <col min="18" max="18" width="10" style="18" hidden="1" customWidth="1"/>
    <col min="19" max="19" width="2.28515625" style="18" hidden="1" customWidth="1"/>
    <col min="20" max="20" width="10" style="18" hidden="1" customWidth="1"/>
    <col min="21" max="21" width="2.28515625" style="18" hidden="1" customWidth="1"/>
    <col min="22" max="22" width="10" style="18" hidden="1" customWidth="1"/>
    <col min="23" max="23" width="2.28515625" style="18" hidden="1" customWidth="1"/>
    <col min="24" max="24" width="11.5703125" style="18" hidden="1" customWidth="1"/>
    <col min="25" max="25" width="1.85546875" style="24" hidden="1" customWidth="1"/>
    <col min="26" max="26" width="11.5703125" style="31" hidden="1" customWidth="1"/>
    <col min="27" max="27" width="3.28515625" style="24" hidden="1" customWidth="1"/>
    <col min="28" max="28" width="11.5703125" style="31" hidden="1" customWidth="1"/>
    <col min="29" max="29" width="2.7109375" style="24" hidden="1" customWidth="1"/>
    <col min="30" max="30" width="11.5703125" style="31" hidden="1" customWidth="1"/>
    <col min="31" max="16384" width="9.140625" style="24"/>
  </cols>
  <sheetData>
    <row r="1" spans="1:30" ht="15.75" x14ac:dyDescent="0.25">
      <c r="A1" s="2" t="s">
        <v>88</v>
      </c>
      <c r="B1" s="1"/>
      <c r="C1" s="1"/>
      <c r="D1" s="1"/>
      <c r="E1" s="1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12"/>
      <c r="Z1" s="32"/>
      <c r="AB1" s="32"/>
      <c r="AD1" s="32"/>
    </row>
    <row r="2" spans="1:30" ht="18" x14ac:dyDescent="0.25">
      <c r="A2" s="3" t="s">
        <v>115</v>
      </c>
      <c r="B2" s="1"/>
      <c r="C2" s="1"/>
      <c r="D2" s="1"/>
      <c r="E2" s="1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3"/>
      <c r="Z2" s="33"/>
      <c r="AB2" s="33"/>
      <c r="AD2" s="33"/>
    </row>
    <row r="3" spans="1:30" x14ac:dyDescent="0.25">
      <c r="A3" s="4" t="s">
        <v>145</v>
      </c>
      <c r="B3" s="1"/>
      <c r="C3" s="1"/>
      <c r="D3" s="1"/>
      <c r="E3" s="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12"/>
      <c r="Z3" s="32"/>
      <c r="AB3" s="32"/>
      <c r="AD3" s="32"/>
    </row>
    <row r="4" spans="1:30" s="16" customFormat="1" ht="15.75" thickBot="1" x14ac:dyDescent="0.3">
      <c r="A4" s="14"/>
      <c r="B4" s="14"/>
      <c r="C4" s="14"/>
      <c r="D4" s="14"/>
      <c r="E4" s="14"/>
      <c r="F4" s="43">
        <v>44012</v>
      </c>
      <c r="G4" s="15"/>
      <c r="H4" s="43">
        <v>44043</v>
      </c>
      <c r="I4" s="15"/>
      <c r="J4" s="43">
        <v>44074</v>
      </c>
      <c r="K4" s="15"/>
      <c r="L4" s="43">
        <v>44104</v>
      </c>
      <c r="M4" s="15"/>
      <c r="N4" s="43">
        <v>44135</v>
      </c>
      <c r="O4" s="15"/>
      <c r="P4" s="43">
        <v>44165</v>
      </c>
      <c r="Q4" s="15"/>
      <c r="R4" s="43">
        <v>44196</v>
      </c>
      <c r="S4" s="15"/>
      <c r="T4" s="43">
        <v>44227</v>
      </c>
      <c r="U4" s="15"/>
      <c r="V4" s="19" t="s">
        <v>144</v>
      </c>
      <c r="W4" s="15"/>
      <c r="X4" s="43">
        <v>44286</v>
      </c>
      <c r="Z4" s="44">
        <v>44316</v>
      </c>
      <c r="AB4" s="44">
        <v>44347</v>
      </c>
      <c r="AD4" s="44">
        <v>44377</v>
      </c>
    </row>
    <row r="5" spans="1:30" ht="15.75" thickTop="1" x14ac:dyDescent="0.25">
      <c r="A5" s="1" t="s">
        <v>1</v>
      </c>
      <c r="B5" s="1"/>
      <c r="C5" s="1"/>
      <c r="D5" s="1"/>
      <c r="E5" s="1"/>
      <c r="F5" s="25"/>
      <c r="G5" s="28"/>
      <c r="H5" s="25"/>
      <c r="I5" s="28"/>
      <c r="J5" s="25"/>
      <c r="K5" s="28"/>
      <c r="L5" s="25"/>
      <c r="M5" s="28"/>
      <c r="N5" s="25"/>
      <c r="O5" s="28"/>
      <c r="P5" s="25"/>
      <c r="Q5" s="28"/>
      <c r="R5" s="25"/>
      <c r="S5" s="28"/>
      <c r="T5" s="25"/>
      <c r="U5" s="28"/>
      <c r="V5" s="25"/>
      <c r="W5" s="28"/>
      <c r="X5" s="25"/>
      <c r="Z5" s="34"/>
      <c r="AB5" s="34"/>
      <c r="AD5" s="34"/>
    </row>
    <row r="6" spans="1:30" x14ac:dyDescent="0.25">
      <c r="A6" s="1"/>
      <c r="B6" s="1" t="s">
        <v>2</v>
      </c>
      <c r="C6" s="1"/>
      <c r="D6" s="1"/>
      <c r="E6" s="1"/>
      <c r="F6" s="25"/>
      <c r="G6" s="28"/>
      <c r="H6" s="25"/>
      <c r="I6" s="28"/>
      <c r="J6" s="25"/>
      <c r="K6" s="28"/>
      <c r="L6" s="25"/>
      <c r="M6" s="28"/>
      <c r="N6" s="25"/>
      <c r="O6" s="28"/>
      <c r="P6" s="25"/>
      <c r="Q6" s="28"/>
      <c r="R6" s="25"/>
      <c r="S6" s="28"/>
      <c r="T6" s="25"/>
      <c r="U6" s="28"/>
      <c r="V6" s="25"/>
      <c r="W6" s="28"/>
      <c r="X6" s="25"/>
      <c r="Z6" s="34"/>
      <c r="AB6" s="34"/>
      <c r="AD6" s="34"/>
    </row>
    <row r="7" spans="1:30" x14ac:dyDescent="0.25">
      <c r="A7" s="1"/>
      <c r="B7" s="1"/>
      <c r="C7" s="1" t="s">
        <v>3</v>
      </c>
      <c r="D7" s="1"/>
      <c r="E7" s="1"/>
      <c r="F7" s="25"/>
      <c r="G7" s="28"/>
      <c r="H7" s="25"/>
      <c r="I7" s="28"/>
      <c r="J7" s="25"/>
      <c r="K7" s="28"/>
      <c r="L7" s="25"/>
      <c r="M7" s="28"/>
      <c r="N7" s="25"/>
      <c r="O7" s="28"/>
      <c r="P7" s="25"/>
      <c r="Q7" s="28"/>
      <c r="R7" s="25"/>
      <c r="S7" s="28"/>
      <c r="T7" s="25"/>
      <c r="U7" s="28"/>
      <c r="V7" s="25"/>
      <c r="W7" s="28"/>
      <c r="X7" s="25"/>
      <c r="Z7" s="34"/>
      <c r="AB7" s="34"/>
      <c r="AD7" s="34"/>
    </row>
    <row r="8" spans="1:30" x14ac:dyDescent="0.25">
      <c r="A8" s="1"/>
      <c r="B8" s="1"/>
      <c r="C8" s="1"/>
      <c r="D8" s="1" t="s">
        <v>116</v>
      </c>
      <c r="E8" s="1"/>
      <c r="F8" s="34">
        <v>382329.01</v>
      </c>
      <c r="G8" s="28"/>
      <c r="H8" s="34">
        <v>284842.65000000002</v>
      </c>
      <c r="I8" s="39"/>
      <c r="J8" s="34">
        <v>165415.71</v>
      </c>
      <c r="K8" s="28"/>
      <c r="L8" s="25">
        <v>259773.12</v>
      </c>
      <c r="M8" s="28"/>
      <c r="N8" s="25">
        <v>705961.57</v>
      </c>
      <c r="O8" s="28"/>
      <c r="P8" s="25">
        <v>180434.29</v>
      </c>
      <c r="Q8" s="28"/>
      <c r="R8" s="25">
        <v>814568.41</v>
      </c>
      <c r="S8" s="28"/>
      <c r="T8" s="25">
        <v>620315.56000000006</v>
      </c>
      <c r="U8" s="28"/>
      <c r="V8" s="25">
        <v>593783.03</v>
      </c>
      <c r="W8" s="28"/>
      <c r="X8" s="25">
        <v>441634.92</v>
      </c>
      <c r="Z8" s="34">
        <v>56296.37</v>
      </c>
      <c r="AB8" s="34">
        <v>358109.43</v>
      </c>
      <c r="AC8" s="39"/>
      <c r="AD8" s="34">
        <v>382329.01</v>
      </c>
    </row>
    <row r="9" spans="1:30" x14ac:dyDescent="0.25">
      <c r="A9" s="1"/>
      <c r="B9" s="1"/>
      <c r="C9" s="1"/>
      <c r="D9" s="1" t="s">
        <v>117</v>
      </c>
      <c r="E9" s="1"/>
      <c r="F9" s="34">
        <v>299456.95</v>
      </c>
      <c r="G9" s="28"/>
      <c r="H9" s="34">
        <v>299469.67</v>
      </c>
      <c r="I9" s="39"/>
      <c r="J9" s="34">
        <v>299482.39</v>
      </c>
      <c r="K9" s="28"/>
      <c r="L9" s="25">
        <v>32.4</v>
      </c>
      <c r="M9" s="28"/>
      <c r="N9" s="25">
        <v>43.06</v>
      </c>
      <c r="O9" s="28"/>
      <c r="P9" s="25">
        <v>500043.06</v>
      </c>
      <c r="Q9" s="28"/>
      <c r="R9" s="25">
        <v>500085.53</v>
      </c>
      <c r="S9" s="28"/>
      <c r="T9" s="25">
        <v>21.45</v>
      </c>
      <c r="U9" s="28"/>
      <c r="V9" s="25">
        <v>21.45</v>
      </c>
      <c r="W9" s="28"/>
      <c r="X9" s="25">
        <v>21.45</v>
      </c>
      <c r="Z9" s="34">
        <v>384430.41</v>
      </c>
      <c r="AB9" s="34">
        <v>299444.64</v>
      </c>
      <c r="AC9" s="39"/>
      <c r="AD9" s="34">
        <v>299456.95</v>
      </c>
    </row>
    <row r="10" spans="1:30" x14ac:dyDescent="0.25">
      <c r="A10" s="1"/>
      <c r="B10" s="1"/>
      <c r="C10" s="1"/>
      <c r="D10" s="1" t="s">
        <v>118</v>
      </c>
      <c r="E10" s="1"/>
      <c r="F10" s="34">
        <v>908959.67</v>
      </c>
      <c r="G10" s="28"/>
      <c r="H10" s="34">
        <v>909258.51</v>
      </c>
      <c r="I10" s="39"/>
      <c r="J10" s="34">
        <v>909515.1</v>
      </c>
      <c r="K10" s="28"/>
      <c r="L10" s="25">
        <v>0</v>
      </c>
      <c r="M10" s="28"/>
      <c r="N10" s="25">
        <v>0</v>
      </c>
      <c r="O10" s="28"/>
      <c r="P10" s="25">
        <v>0</v>
      </c>
      <c r="Q10" s="28"/>
      <c r="R10" s="25">
        <v>0</v>
      </c>
      <c r="S10" s="28"/>
      <c r="T10" s="25">
        <v>1138200.7</v>
      </c>
      <c r="U10" s="28"/>
      <c r="V10" s="25">
        <v>1139330.6299999999</v>
      </c>
      <c r="W10" s="28"/>
      <c r="X10" s="25">
        <v>907424.87</v>
      </c>
      <c r="Z10" s="34">
        <v>908021.54</v>
      </c>
      <c r="AB10" s="34">
        <v>908588.75</v>
      </c>
      <c r="AC10" s="39"/>
      <c r="AD10" s="34">
        <v>908959.67</v>
      </c>
    </row>
    <row r="11" spans="1:30" x14ac:dyDescent="0.25">
      <c r="A11" s="1"/>
      <c r="B11" s="1"/>
      <c r="C11" s="1"/>
      <c r="D11" s="1" t="s">
        <v>119</v>
      </c>
      <c r="E11" s="1"/>
      <c r="F11" s="25">
        <v>0</v>
      </c>
      <c r="G11" s="28"/>
      <c r="H11" s="25">
        <v>0</v>
      </c>
      <c r="I11" s="28"/>
      <c r="J11" s="25">
        <v>0</v>
      </c>
      <c r="K11" s="28"/>
      <c r="L11" s="25">
        <v>0</v>
      </c>
      <c r="M11" s="28"/>
      <c r="N11" s="25">
        <v>0</v>
      </c>
      <c r="O11" s="28"/>
      <c r="P11" s="25">
        <v>5028.96</v>
      </c>
      <c r="Q11" s="28"/>
      <c r="R11" s="25">
        <v>0</v>
      </c>
      <c r="S11" s="28"/>
      <c r="T11" s="25">
        <v>103820.64</v>
      </c>
      <c r="U11" s="28"/>
      <c r="V11" s="25">
        <v>0</v>
      </c>
      <c r="W11" s="28"/>
      <c r="X11" s="25">
        <v>0</v>
      </c>
      <c r="Z11" s="34">
        <v>0</v>
      </c>
      <c r="AB11" s="34">
        <v>0</v>
      </c>
      <c r="AD11" s="34">
        <v>0</v>
      </c>
    </row>
    <row r="12" spans="1:30" x14ac:dyDescent="0.25">
      <c r="A12" s="1"/>
      <c r="B12" s="1"/>
      <c r="C12" s="1"/>
      <c r="D12" s="1" t="s">
        <v>120</v>
      </c>
      <c r="E12" s="1"/>
      <c r="F12" s="25">
        <v>871</v>
      </c>
      <c r="G12" s="28"/>
      <c r="H12" s="25">
        <v>871</v>
      </c>
      <c r="I12" s="28"/>
      <c r="J12" s="25">
        <v>732.06</v>
      </c>
      <c r="K12" s="28"/>
      <c r="L12" s="25">
        <v>492.71</v>
      </c>
      <c r="M12" s="28"/>
      <c r="N12" s="25">
        <v>492.71</v>
      </c>
      <c r="O12" s="28"/>
      <c r="P12" s="25">
        <v>983.16</v>
      </c>
      <c r="Q12" s="28"/>
      <c r="R12" s="25">
        <v>591.45000000000005</v>
      </c>
      <c r="S12" s="28"/>
      <c r="T12" s="25">
        <v>951.45</v>
      </c>
      <c r="U12" s="28"/>
      <c r="V12" s="25">
        <v>601.45000000000005</v>
      </c>
      <c r="W12" s="28"/>
      <c r="X12" s="25">
        <v>360</v>
      </c>
      <c r="Z12" s="34">
        <v>101</v>
      </c>
      <c r="AB12" s="34">
        <v>101</v>
      </c>
      <c r="AD12" s="34">
        <v>101</v>
      </c>
    </row>
    <row r="13" spans="1:30" ht="15.75" thickBot="1" x14ac:dyDescent="0.3">
      <c r="A13" s="1"/>
      <c r="B13" s="1"/>
      <c r="C13" s="1"/>
      <c r="D13" s="1" t="s">
        <v>121</v>
      </c>
      <c r="E13" s="1"/>
      <c r="F13" s="6">
        <v>0</v>
      </c>
      <c r="G13" s="28"/>
      <c r="H13" s="6">
        <v>0</v>
      </c>
      <c r="I13" s="28"/>
      <c r="J13" s="6">
        <v>0</v>
      </c>
      <c r="K13" s="28"/>
      <c r="L13" s="6">
        <v>0</v>
      </c>
      <c r="M13" s="28"/>
      <c r="N13" s="6">
        <v>0</v>
      </c>
      <c r="O13" s="28"/>
      <c r="P13" s="6">
        <v>0</v>
      </c>
      <c r="Q13" s="28"/>
      <c r="R13" s="6">
        <v>100130.01</v>
      </c>
      <c r="S13" s="28"/>
      <c r="T13" s="6">
        <v>0</v>
      </c>
      <c r="U13" s="28"/>
      <c r="V13" s="6">
        <v>0</v>
      </c>
      <c r="W13" s="28"/>
      <c r="X13" s="6">
        <v>0</v>
      </c>
      <c r="Z13" s="35">
        <v>0</v>
      </c>
      <c r="AB13" s="35">
        <v>0</v>
      </c>
      <c r="AD13" s="35">
        <v>0</v>
      </c>
    </row>
    <row r="14" spans="1:30" x14ac:dyDescent="0.25">
      <c r="A14" s="1"/>
      <c r="B14" s="1"/>
      <c r="C14" s="1" t="s">
        <v>4</v>
      </c>
      <c r="D14" s="1"/>
      <c r="E14" s="1"/>
      <c r="F14" s="25">
        <f>ROUND(SUM(F7:F13),5)</f>
        <v>1591616.63</v>
      </c>
      <c r="G14" s="28"/>
      <c r="H14" s="25">
        <f>ROUND(SUM(H7:H13),5)</f>
        <v>1494441.83</v>
      </c>
      <c r="I14" s="28"/>
      <c r="J14" s="25">
        <f>ROUND(SUM(J7:J13),5)</f>
        <v>1375145.26</v>
      </c>
      <c r="K14" s="28"/>
      <c r="L14" s="25">
        <f>ROUND(SUM(L7:L13),5)</f>
        <v>260298.23</v>
      </c>
      <c r="M14" s="28"/>
      <c r="N14" s="25">
        <f>ROUND(SUM(N7:N13),5)</f>
        <v>706497.34</v>
      </c>
      <c r="O14" s="28"/>
      <c r="P14" s="25">
        <f>ROUND(SUM(P7:P13),5)</f>
        <v>686489.47</v>
      </c>
      <c r="Q14" s="28"/>
      <c r="R14" s="25">
        <f>ROUND(SUM(R7:R13),5)</f>
        <v>1415375.4</v>
      </c>
      <c r="S14" s="28"/>
      <c r="T14" s="25">
        <f>ROUND(SUM(T7:T13),5)</f>
        <v>1863309.8</v>
      </c>
      <c r="U14" s="28"/>
      <c r="V14" s="25">
        <f>ROUND(SUM(V7:V13),5)</f>
        <v>1733736.56</v>
      </c>
      <c r="W14" s="28"/>
      <c r="X14" s="25">
        <f>ROUND(SUM(X7:X13),5)</f>
        <v>1349441.24</v>
      </c>
      <c r="Z14" s="34">
        <f>ROUND(SUM(Z7:Z13),5)</f>
        <v>1348849.32</v>
      </c>
      <c r="AB14" s="34">
        <f>ROUND(SUM(AB7:AB13),5)</f>
        <v>1566243.82</v>
      </c>
      <c r="AD14" s="34">
        <f>ROUND(SUM(AD7:AD13),5)</f>
        <v>1590846.63</v>
      </c>
    </row>
    <row r="15" spans="1:30" x14ac:dyDescent="0.25">
      <c r="A15" s="1"/>
      <c r="B15" s="1"/>
      <c r="C15" s="1" t="s">
        <v>5</v>
      </c>
      <c r="D15" s="1"/>
      <c r="E15" s="1"/>
      <c r="F15" s="25"/>
      <c r="G15" s="28"/>
      <c r="H15" s="25"/>
      <c r="I15" s="28"/>
      <c r="J15" s="25"/>
      <c r="K15" s="28"/>
      <c r="L15" s="25"/>
      <c r="M15" s="28"/>
      <c r="N15" s="25"/>
      <c r="O15" s="28"/>
      <c r="P15" s="25"/>
      <c r="Q15" s="28"/>
      <c r="R15" s="25"/>
      <c r="S15" s="28"/>
      <c r="T15" s="25"/>
      <c r="U15" s="28"/>
      <c r="V15" s="25"/>
      <c r="W15" s="28"/>
      <c r="X15" s="25"/>
      <c r="Z15" s="34"/>
      <c r="AB15" s="34"/>
      <c r="AD15" s="34"/>
    </row>
    <row r="16" spans="1:30" x14ac:dyDescent="0.25">
      <c r="A16" s="1"/>
      <c r="B16" s="1"/>
      <c r="C16" s="1"/>
      <c r="D16" s="1" t="s">
        <v>122</v>
      </c>
      <c r="E16" s="1"/>
      <c r="F16" s="34">
        <f>3271102-59603</f>
        <v>3211499</v>
      </c>
      <c r="G16" s="39"/>
      <c r="H16" s="34">
        <f>3111807-59603</f>
        <v>3052204</v>
      </c>
      <c r="I16" s="39"/>
      <c r="J16" s="34">
        <f>3028472-59603</f>
        <v>2968869</v>
      </c>
      <c r="K16" s="39"/>
      <c r="L16" s="34">
        <v>35439.269999999997</v>
      </c>
      <c r="M16" s="39"/>
      <c r="N16" s="34">
        <v>4020459.27</v>
      </c>
      <c r="O16" s="39"/>
      <c r="P16" s="34">
        <v>4009979.27</v>
      </c>
      <c r="Q16" s="39"/>
      <c r="R16" s="34">
        <v>4308734.7699999996</v>
      </c>
      <c r="S16" s="39"/>
      <c r="T16" s="34">
        <v>3778754.77</v>
      </c>
      <c r="U16" s="39"/>
      <c r="V16" s="34">
        <v>3778754.77</v>
      </c>
      <c r="W16" s="39"/>
      <c r="X16" s="34">
        <v>3775774.77</v>
      </c>
      <c r="Y16" s="39"/>
      <c r="Z16" s="34">
        <v>3780774.77</v>
      </c>
      <c r="AA16" s="39"/>
      <c r="AB16" s="34">
        <v>3515314.77</v>
      </c>
      <c r="AC16" s="39"/>
      <c r="AD16" s="34">
        <v>3271102</v>
      </c>
    </row>
    <row r="17" spans="1:30" x14ac:dyDescent="0.25">
      <c r="A17" s="1"/>
      <c r="B17" s="1"/>
      <c r="C17" s="1"/>
      <c r="D17" s="1" t="s">
        <v>104</v>
      </c>
      <c r="E17" s="1"/>
      <c r="F17" s="34">
        <v>100693.06</v>
      </c>
      <c r="G17" s="39"/>
      <c r="H17" s="34">
        <v>100693.06</v>
      </c>
      <c r="I17" s="39"/>
      <c r="J17" s="34">
        <v>93569</v>
      </c>
      <c r="K17" s="39"/>
      <c r="L17" s="34">
        <v>0</v>
      </c>
      <c r="M17" s="39"/>
      <c r="N17" s="34">
        <v>0</v>
      </c>
      <c r="O17" s="39"/>
      <c r="P17" s="34">
        <v>0</v>
      </c>
      <c r="Q17" s="39"/>
      <c r="R17" s="34">
        <v>7500</v>
      </c>
      <c r="S17" s="39"/>
      <c r="T17" s="34">
        <v>0</v>
      </c>
      <c r="U17" s="39"/>
      <c r="V17" s="34">
        <v>0</v>
      </c>
      <c r="W17" s="39"/>
      <c r="X17" s="34">
        <v>0</v>
      </c>
      <c r="Y17" s="39"/>
      <c r="Z17" s="34">
        <v>0</v>
      </c>
      <c r="AA17" s="39"/>
      <c r="AB17" s="34">
        <v>0</v>
      </c>
      <c r="AC17" s="39"/>
      <c r="AD17" s="34">
        <v>87124.06</v>
      </c>
    </row>
    <row r="18" spans="1:30" x14ac:dyDescent="0.25">
      <c r="A18" s="1"/>
      <c r="B18" s="1"/>
      <c r="C18" s="1"/>
      <c r="D18" s="1" t="s">
        <v>123</v>
      </c>
      <c r="E18" s="1"/>
      <c r="F18" s="34">
        <v>30581.919999999998</v>
      </c>
      <c r="G18" s="39"/>
      <c r="H18" s="34">
        <v>30581.919999999998</v>
      </c>
      <c r="I18" s="39"/>
      <c r="J18" s="34">
        <v>30581.919999999998</v>
      </c>
      <c r="K18" s="39"/>
      <c r="L18" s="34">
        <v>29721.93</v>
      </c>
      <c r="M18" s="39"/>
      <c r="N18" s="34">
        <v>34727.25</v>
      </c>
      <c r="O18" s="39"/>
      <c r="P18" s="34">
        <v>41365.910000000003</v>
      </c>
      <c r="Q18" s="39"/>
      <c r="R18" s="34">
        <v>36800.910000000003</v>
      </c>
      <c r="S18" s="39"/>
      <c r="T18" s="34">
        <v>28709.5</v>
      </c>
      <c r="U18" s="39"/>
      <c r="V18" s="34">
        <v>26699.91</v>
      </c>
      <c r="W18" s="39"/>
      <c r="X18" s="34">
        <v>27340.37</v>
      </c>
      <c r="Y18" s="39"/>
      <c r="Z18" s="34">
        <v>30984.99</v>
      </c>
      <c r="AA18" s="39"/>
      <c r="AB18" s="34">
        <v>30581.919999999998</v>
      </c>
      <c r="AC18" s="39"/>
      <c r="AD18" s="34">
        <v>30581.919999999998</v>
      </c>
    </row>
    <row r="19" spans="1:30" x14ac:dyDescent="0.25">
      <c r="A19" s="1"/>
      <c r="B19" s="1"/>
      <c r="C19" s="1"/>
      <c r="D19" s="1" t="s">
        <v>124</v>
      </c>
      <c r="E19" s="1"/>
      <c r="F19" s="34">
        <v>0</v>
      </c>
      <c r="G19" s="39"/>
      <c r="H19" s="34">
        <v>0</v>
      </c>
      <c r="I19" s="39"/>
      <c r="J19" s="34">
        <v>0</v>
      </c>
      <c r="K19" s="39"/>
      <c r="L19" s="34">
        <v>0</v>
      </c>
      <c r="M19" s="39"/>
      <c r="N19" s="34">
        <v>0</v>
      </c>
      <c r="O19" s="39"/>
      <c r="P19" s="34">
        <v>0</v>
      </c>
      <c r="Q19" s="39"/>
      <c r="R19" s="34">
        <v>1155</v>
      </c>
      <c r="S19" s="39"/>
      <c r="T19" s="34">
        <v>0</v>
      </c>
      <c r="U19" s="39"/>
      <c r="V19" s="34">
        <v>0</v>
      </c>
      <c r="W19" s="39"/>
      <c r="X19" s="34">
        <v>0</v>
      </c>
      <c r="Y19" s="39"/>
      <c r="Z19" s="34">
        <v>0</v>
      </c>
      <c r="AA19" s="39"/>
      <c r="AB19" s="34">
        <v>0</v>
      </c>
      <c r="AC19" s="39"/>
      <c r="AD19" s="34">
        <v>0</v>
      </c>
    </row>
    <row r="20" spans="1:30" ht="15.75" thickBot="1" x14ac:dyDescent="0.3">
      <c r="A20" s="1"/>
      <c r="B20" s="1"/>
      <c r="C20" s="1"/>
      <c r="D20" s="1" t="s">
        <v>125</v>
      </c>
      <c r="E20" s="1"/>
      <c r="F20" s="42">
        <v>-25872.63</v>
      </c>
      <c r="G20" s="39"/>
      <c r="H20" s="42">
        <v>-25954.21</v>
      </c>
      <c r="I20" s="39"/>
      <c r="J20" s="42">
        <v>-25954.21</v>
      </c>
      <c r="K20" s="39"/>
      <c r="L20" s="42">
        <v>-21593.85</v>
      </c>
      <c r="M20" s="39"/>
      <c r="N20" s="42">
        <v>-21816.13</v>
      </c>
      <c r="O20" s="39"/>
      <c r="P20" s="42">
        <v>-28719.040000000001</v>
      </c>
      <c r="Q20" s="39"/>
      <c r="R20" s="42">
        <v>-28550.83</v>
      </c>
      <c r="S20" s="39"/>
      <c r="T20" s="42">
        <v>-19848.11</v>
      </c>
      <c r="U20" s="39"/>
      <c r="V20" s="42">
        <v>-16854.72</v>
      </c>
      <c r="W20" s="39"/>
      <c r="X20" s="42">
        <v>-17755.02</v>
      </c>
      <c r="Y20" s="39"/>
      <c r="Z20" s="42">
        <v>-22620.48</v>
      </c>
      <c r="AA20" s="39"/>
      <c r="AB20" s="42">
        <v>-25653.5</v>
      </c>
      <c r="AC20" s="39"/>
      <c r="AD20" s="42">
        <v>-25872.63</v>
      </c>
    </row>
    <row r="21" spans="1:30" x14ac:dyDescent="0.25">
      <c r="A21" s="1"/>
      <c r="B21" s="1"/>
      <c r="C21" s="1" t="s">
        <v>6</v>
      </c>
      <c r="D21" s="1"/>
      <c r="E21" s="1"/>
      <c r="F21" s="25">
        <f>ROUND(SUM(F15:F20),5)</f>
        <v>3316901.35</v>
      </c>
      <c r="G21" s="28"/>
      <c r="H21" s="25">
        <f>ROUND(SUM(H15:H20),5)</f>
        <v>3157524.77</v>
      </c>
      <c r="I21" s="28"/>
      <c r="J21" s="25">
        <f>ROUND(SUM(J15:J20),5)</f>
        <v>3067065.71</v>
      </c>
      <c r="K21" s="28"/>
      <c r="L21" s="25">
        <f>ROUND(SUM(L15:L20),5)</f>
        <v>43567.35</v>
      </c>
      <c r="M21" s="28"/>
      <c r="N21" s="25">
        <f>ROUND(SUM(N15:N20),5)</f>
        <v>4033370.39</v>
      </c>
      <c r="O21" s="28"/>
      <c r="P21" s="25">
        <f>ROUND(SUM(P15:P20),5)</f>
        <v>4022626.14</v>
      </c>
      <c r="Q21" s="28"/>
      <c r="R21" s="25">
        <f>ROUND(SUM(R15:R20),5)</f>
        <v>4325639.8499999996</v>
      </c>
      <c r="S21" s="28"/>
      <c r="T21" s="25">
        <f>ROUND(SUM(T15:T20),5)</f>
        <v>3787616.16</v>
      </c>
      <c r="U21" s="28"/>
      <c r="V21" s="25">
        <f>ROUND(SUM(V15:V20),5)</f>
        <v>3788599.96</v>
      </c>
      <c r="W21" s="28"/>
      <c r="X21" s="25">
        <f>ROUND(SUM(X15:X20),5)</f>
        <v>3785360.12</v>
      </c>
      <c r="Z21" s="34">
        <f>ROUND(SUM(Z15:Z20),5)</f>
        <v>3789139.28</v>
      </c>
      <c r="AB21" s="34">
        <f>ROUND(SUM(AB15:AB20),5)</f>
        <v>3520243.19</v>
      </c>
      <c r="AD21" s="34">
        <f>ROUND(SUM(AD15:AD20),5)</f>
        <v>3362935.35</v>
      </c>
    </row>
    <row r="22" spans="1:30" x14ac:dyDescent="0.25">
      <c r="A22" s="1"/>
      <c r="B22" s="1"/>
      <c r="C22" s="1" t="s">
        <v>7</v>
      </c>
      <c r="D22" s="1"/>
      <c r="E22" s="1"/>
      <c r="F22" s="25"/>
      <c r="G22" s="28"/>
      <c r="H22" s="25"/>
      <c r="I22" s="28"/>
      <c r="J22" s="25"/>
      <c r="K22" s="28"/>
      <c r="L22" s="25"/>
      <c r="M22" s="28"/>
      <c r="N22" s="25"/>
      <c r="O22" s="28"/>
      <c r="P22" s="25"/>
      <c r="Q22" s="28"/>
      <c r="R22" s="25"/>
      <c r="S22" s="28"/>
      <c r="T22" s="25"/>
      <c r="U22" s="28"/>
      <c r="V22" s="25"/>
      <c r="W22" s="28"/>
      <c r="X22" s="25"/>
      <c r="Z22" s="34"/>
      <c r="AB22" s="34"/>
      <c r="AD22" s="34"/>
    </row>
    <row r="23" spans="1:30" x14ac:dyDescent="0.25">
      <c r="A23" s="1"/>
      <c r="B23" s="1"/>
      <c r="C23" s="1"/>
      <c r="D23" s="1" t="s">
        <v>126</v>
      </c>
      <c r="E23" s="1"/>
      <c r="F23" s="25">
        <v>0</v>
      </c>
      <c r="G23" s="28"/>
      <c r="H23" s="25">
        <v>0</v>
      </c>
      <c r="I23" s="28"/>
      <c r="J23" s="25">
        <v>0</v>
      </c>
      <c r="K23" s="28"/>
      <c r="L23" s="25">
        <v>0</v>
      </c>
      <c r="M23" s="28"/>
      <c r="N23" s="25">
        <v>0</v>
      </c>
      <c r="O23" s="28"/>
      <c r="P23" s="25">
        <v>0</v>
      </c>
      <c r="Q23" s="28"/>
      <c r="R23" s="25">
        <v>0</v>
      </c>
      <c r="S23" s="28"/>
      <c r="T23" s="25">
        <v>0</v>
      </c>
      <c r="U23" s="28"/>
      <c r="V23" s="25">
        <v>0</v>
      </c>
      <c r="W23" s="28"/>
      <c r="X23" s="25">
        <v>0</v>
      </c>
      <c r="Z23" s="25">
        <v>0</v>
      </c>
      <c r="AB23" s="25">
        <v>0</v>
      </c>
      <c r="AD23" s="25">
        <v>0</v>
      </c>
    </row>
    <row r="24" spans="1:30" x14ac:dyDescent="0.25">
      <c r="A24" s="1"/>
      <c r="B24" s="1"/>
      <c r="C24" s="1"/>
      <c r="D24" s="1" t="s">
        <v>105</v>
      </c>
      <c r="E24" s="1"/>
      <c r="F24" s="34">
        <v>17838.79</v>
      </c>
      <c r="G24" s="39"/>
      <c r="H24" s="34">
        <v>14651.04</v>
      </c>
      <c r="I24" s="39"/>
      <c r="J24" s="34">
        <v>11463.3</v>
      </c>
      <c r="K24" s="39"/>
      <c r="L24" s="34">
        <v>2164.9299999999998</v>
      </c>
      <c r="M24" s="39"/>
      <c r="N24" s="34">
        <v>480.84</v>
      </c>
      <c r="O24" s="39"/>
      <c r="P24" s="34">
        <v>23823.08</v>
      </c>
      <c r="Q24" s="39"/>
      <c r="R24" s="34">
        <v>21841.75</v>
      </c>
      <c r="S24" s="39"/>
      <c r="T24" s="34">
        <v>19704.330000000002</v>
      </c>
      <c r="U24" s="39"/>
      <c r="V24" s="34">
        <v>17566.91</v>
      </c>
      <c r="W24" s="39"/>
      <c r="X24" s="34">
        <v>15462.49</v>
      </c>
      <c r="Y24" s="39"/>
      <c r="Z24" s="34">
        <v>13358.07</v>
      </c>
      <c r="AA24" s="39"/>
      <c r="AB24" s="34">
        <v>15068.21</v>
      </c>
      <c r="AC24" s="39"/>
      <c r="AD24" s="34">
        <v>17838.79</v>
      </c>
    </row>
    <row r="25" spans="1:30" ht="15.75" thickBot="1" x14ac:dyDescent="0.3">
      <c r="A25" s="1"/>
      <c r="B25" s="1"/>
      <c r="C25" s="1"/>
      <c r="D25" s="1" t="s">
        <v>108</v>
      </c>
      <c r="E25" s="1"/>
      <c r="F25" s="34">
        <v>835.62</v>
      </c>
      <c r="G25" s="39"/>
      <c r="H25" s="34">
        <v>837.61</v>
      </c>
      <c r="I25" s="39"/>
      <c r="J25" s="34">
        <v>837.61</v>
      </c>
      <c r="K25" s="39"/>
      <c r="L25" s="34">
        <v>718.45</v>
      </c>
      <c r="M25" s="39"/>
      <c r="N25" s="34">
        <v>718.45</v>
      </c>
      <c r="O25" s="39"/>
      <c r="P25" s="34">
        <v>718.45</v>
      </c>
      <c r="Q25" s="39"/>
      <c r="R25" s="34">
        <v>800.85</v>
      </c>
      <c r="S25" s="39"/>
      <c r="T25" s="34">
        <v>800.85</v>
      </c>
      <c r="U25" s="39"/>
      <c r="V25" s="34">
        <v>800.85</v>
      </c>
      <c r="W25" s="39"/>
      <c r="X25" s="34">
        <v>800.85</v>
      </c>
      <c r="Y25" s="39"/>
      <c r="Z25" s="34">
        <v>800.85</v>
      </c>
      <c r="AA25" s="39"/>
      <c r="AB25" s="34">
        <v>800.85</v>
      </c>
      <c r="AC25" s="39"/>
      <c r="AD25" s="34">
        <v>835.62</v>
      </c>
    </row>
    <row r="26" spans="1:30" ht="15.75" thickBot="1" x14ac:dyDescent="0.3">
      <c r="A26" s="1"/>
      <c r="B26" s="1"/>
      <c r="C26" s="1" t="s">
        <v>8</v>
      </c>
      <c r="D26" s="1"/>
      <c r="E26" s="1"/>
      <c r="F26" s="27">
        <f>ROUND(SUM(F22:F25),5)</f>
        <v>18674.41</v>
      </c>
      <c r="G26" s="28"/>
      <c r="H26" s="27">
        <f>ROUND(SUM(H22:H25),5)</f>
        <v>15488.65</v>
      </c>
      <c r="I26" s="28"/>
      <c r="J26" s="27">
        <f>ROUND(SUM(J22:J25),5)</f>
        <v>12300.91</v>
      </c>
      <c r="K26" s="28"/>
      <c r="L26" s="27">
        <f>ROUND(SUM(L22:L25),5)</f>
        <v>2883.38</v>
      </c>
      <c r="M26" s="28"/>
      <c r="N26" s="27">
        <f>ROUND(SUM(N22:N25),5)</f>
        <v>1199.29</v>
      </c>
      <c r="O26" s="28"/>
      <c r="P26" s="27">
        <f>ROUND(SUM(P22:P25),5)</f>
        <v>24541.53</v>
      </c>
      <c r="Q26" s="28"/>
      <c r="R26" s="27">
        <f>ROUND(SUM(R22:R25),5)</f>
        <v>22642.6</v>
      </c>
      <c r="S26" s="28"/>
      <c r="T26" s="27">
        <f>ROUND(SUM(T22:T25),5)</f>
        <v>20505.18</v>
      </c>
      <c r="U26" s="28"/>
      <c r="V26" s="27">
        <f>ROUND(SUM(V22:V25),5)</f>
        <v>18367.759999999998</v>
      </c>
      <c r="W26" s="28"/>
      <c r="X26" s="27">
        <f>ROUND(SUM(X22:X25),5)</f>
        <v>16263.34</v>
      </c>
      <c r="Z26" s="36">
        <f>ROUND(SUM(Z22:Z25),5)</f>
        <v>14158.92</v>
      </c>
      <c r="AB26" s="36">
        <f>ROUND(SUM(AB22:AB25),5)</f>
        <v>15869.06</v>
      </c>
      <c r="AD26" s="36">
        <f>ROUND(SUM(AD22:AD25),5)</f>
        <v>18674.41</v>
      </c>
    </row>
    <row r="27" spans="1:30" x14ac:dyDescent="0.25">
      <c r="A27" s="1"/>
      <c r="B27" s="1" t="s">
        <v>9</v>
      </c>
      <c r="C27" s="1"/>
      <c r="D27" s="1"/>
      <c r="E27" s="1"/>
      <c r="F27" s="25">
        <f>ROUND(F6+F14+F21+F26,5)</f>
        <v>4927192.3899999997</v>
      </c>
      <c r="G27" s="28"/>
      <c r="H27" s="25">
        <f>ROUND(H6+H14+H21+H26,5)</f>
        <v>4667455.25</v>
      </c>
      <c r="I27" s="28"/>
      <c r="J27" s="25">
        <f>ROUND(J6+J14+J21+J26,5)</f>
        <v>4454511.88</v>
      </c>
      <c r="K27" s="28"/>
      <c r="L27" s="25">
        <f>ROUND(L6+L14+L21+L26,5)</f>
        <v>306748.96000000002</v>
      </c>
      <c r="M27" s="28"/>
      <c r="N27" s="25">
        <f>ROUND(N6+N14+N21+N26,5)</f>
        <v>4741067.0199999996</v>
      </c>
      <c r="O27" s="28"/>
      <c r="P27" s="25">
        <f>ROUND(P6+P14+P21+P26,5)</f>
        <v>4733657.1399999997</v>
      </c>
      <c r="Q27" s="28"/>
      <c r="R27" s="25">
        <f>ROUND(R6+R14+R21+R26,5)</f>
        <v>5763657.8499999996</v>
      </c>
      <c r="S27" s="28"/>
      <c r="T27" s="25">
        <f>ROUND(T6+T14+T21+T26,5)</f>
        <v>5671431.1399999997</v>
      </c>
      <c r="U27" s="28"/>
      <c r="V27" s="25">
        <f>ROUND(V6+V14+V21+V26,5)</f>
        <v>5540704.2800000003</v>
      </c>
      <c r="W27" s="28"/>
      <c r="X27" s="25">
        <f>ROUND(X6+X14+X21+X26,5)</f>
        <v>5151064.7</v>
      </c>
      <c r="Z27" s="34">
        <f>ROUND(Z6+Z14+Z21+Z26,5)</f>
        <v>5152147.5199999996</v>
      </c>
      <c r="AB27" s="34">
        <f>ROUND(AB6+AB14+AB21+AB26,5)</f>
        <v>5102356.07</v>
      </c>
      <c r="AD27" s="34">
        <f>ROUND(AD6+AD14+AD21+AD26,5)</f>
        <v>4972456.3899999997</v>
      </c>
    </row>
    <row r="28" spans="1:30" x14ac:dyDescent="0.25">
      <c r="A28" s="1"/>
      <c r="B28" s="1" t="s">
        <v>10</v>
      </c>
      <c r="C28" s="1"/>
      <c r="D28" s="1"/>
      <c r="E28" s="1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Z28" s="34"/>
      <c r="AB28" s="34"/>
      <c r="AD28" s="34"/>
    </row>
    <row r="29" spans="1:30" ht="15.75" thickBot="1" x14ac:dyDescent="0.3">
      <c r="A29" s="1"/>
      <c r="B29" s="1"/>
      <c r="C29" s="1" t="s">
        <v>11</v>
      </c>
      <c r="D29" s="1"/>
      <c r="E29" s="1"/>
      <c r="F29" s="6">
        <v>1318982.4099999999</v>
      </c>
      <c r="G29" s="28"/>
      <c r="H29" s="45">
        <v>1314430.29</v>
      </c>
      <c r="I29" s="39"/>
      <c r="J29" s="45">
        <v>1317414.17</v>
      </c>
      <c r="K29" s="28"/>
      <c r="L29" s="6">
        <v>1350295.41</v>
      </c>
      <c r="M29" s="28"/>
      <c r="N29" s="6">
        <v>1345804.75</v>
      </c>
      <c r="O29" s="28"/>
      <c r="P29" s="6">
        <v>1341314.0900000001</v>
      </c>
      <c r="Q29" s="28"/>
      <c r="R29" s="6">
        <v>1346347.99</v>
      </c>
      <c r="S29" s="28"/>
      <c r="T29" s="6">
        <v>1341795</v>
      </c>
      <c r="U29" s="28"/>
      <c r="V29" s="6">
        <v>1337190.92</v>
      </c>
      <c r="W29" s="28"/>
      <c r="X29" s="6">
        <v>1332638.74</v>
      </c>
      <c r="Z29" s="35">
        <v>1328086.5900000001</v>
      </c>
      <c r="AB29" s="35">
        <v>1323534.5</v>
      </c>
      <c r="AD29" s="42">
        <v>1318982.4099999999</v>
      </c>
    </row>
    <row r="30" spans="1:30" x14ac:dyDescent="0.25">
      <c r="A30" s="1"/>
      <c r="B30" s="1" t="s">
        <v>12</v>
      </c>
      <c r="C30" s="1"/>
      <c r="D30" s="1"/>
      <c r="E30" s="1"/>
      <c r="F30" s="25">
        <f>ROUND(SUM(F28:F29),5)</f>
        <v>1318982.4099999999</v>
      </c>
      <c r="G30" s="28"/>
      <c r="H30" s="25">
        <f>ROUND(SUM(H28:H29),5)</f>
        <v>1314430.29</v>
      </c>
      <c r="I30" s="28"/>
      <c r="J30" s="25">
        <f>ROUND(SUM(J28:J29),5)</f>
        <v>1317414.17</v>
      </c>
      <c r="K30" s="28"/>
      <c r="L30" s="25">
        <f>ROUND(SUM(L28:L29),5)</f>
        <v>1350295.41</v>
      </c>
      <c r="M30" s="28"/>
      <c r="N30" s="25">
        <f>ROUND(SUM(N28:N29),5)</f>
        <v>1345804.75</v>
      </c>
      <c r="O30" s="28"/>
      <c r="P30" s="25">
        <f>ROUND(SUM(P28:P29),5)</f>
        <v>1341314.0900000001</v>
      </c>
      <c r="Q30" s="28"/>
      <c r="R30" s="25">
        <f>ROUND(SUM(R28:R29),5)</f>
        <v>1346347.99</v>
      </c>
      <c r="S30" s="28"/>
      <c r="T30" s="25">
        <f>ROUND(SUM(T28:T29),5)</f>
        <v>1341795</v>
      </c>
      <c r="U30" s="28"/>
      <c r="V30" s="25">
        <f>ROUND(SUM(V28:V29),5)</f>
        <v>1337190.92</v>
      </c>
      <c r="W30" s="28"/>
      <c r="X30" s="25">
        <f>ROUND(SUM(X28:X29),5)</f>
        <v>1332638.74</v>
      </c>
      <c r="Z30" s="34">
        <f>ROUND(SUM(Z28:Z29),5)</f>
        <v>1328086.5900000001</v>
      </c>
      <c r="AB30" s="34">
        <f>ROUND(SUM(AB28:AB29),5)</f>
        <v>1323534.5</v>
      </c>
      <c r="AD30" s="34">
        <f>ROUND(SUM(AD28:AD29),5)</f>
        <v>1318982.4099999999</v>
      </c>
    </row>
    <row r="31" spans="1:30" x14ac:dyDescent="0.25">
      <c r="A31" s="1"/>
      <c r="B31" s="1" t="s">
        <v>109</v>
      </c>
      <c r="C31" s="1"/>
      <c r="D31" s="1"/>
      <c r="E31" s="1"/>
      <c r="F31" s="25"/>
      <c r="G31" s="28"/>
      <c r="H31" s="25"/>
      <c r="I31" s="28"/>
      <c r="J31" s="25"/>
      <c r="K31" s="28"/>
      <c r="L31" s="25"/>
      <c r="M31" s="28"/>
      <c r="N31" s="25"/>
      <c r="O31" s="28"/>
      <c r="P31" s="25"/>
      <c r="Q31" s="28"/>
      <c r="R31" s="25"/>
      <c r="S31" s="28"/>
      <c r="T31" s="25"/>
      <c r="U31" s="28"/>
      <c r="V31" s="25"/>
      <c r="W31" s="28"/>
      <c r="X31" s="25"/>
      <c r="Z31" s="34"/>
      <c r="AB31" s="34"/>
      <c r="AD31" s="34"/>
    </row>
    <row r="32" spans="1:30" x14ac:dyDescent="0.25">
      <c r="A32" s="1"/>
      <c r="B32" s="1"/>
      <c r="C32" s="1" t="s">
        <v>127</v>
      </c>
      <c r="D32" s="1"/>
      <c r="E32" s="1"/>
      <c r="F32" s="25">
        <v>15193.05</v>
      </c>
      <c r="G32" s="28"/>
      <c r="H32" s="25">
        <v>15193.05</v>
      </c>
      <c r="I32" s="28"/>
      <c r="J32" s="25">
        <v>15193.05</v>
      </c>
      <c r="K32" s="28"/>
      <c r="L32" s="25">
        <v>15193.05</v>
      </c>
      <c r="M32" s="28"/>
      <c r="N32" s="25">
        <v>15193.05</v>
      </c>
      <c r="O32" s="28"/>
      <c r="P32" s="25">
        <v>15193.05</v>
      </c>
      <c r="Q32" s="28"/>
      <c r="R32" s="25">
        <v>15193.05</v>
      </c>
      <c r="S32" s="28"/>
      <c r="T32" s="25">
        <v>15193.05</v>
      </c>
      <c r="U32" s="28"/>
      <c r="V32" s="25">
        <v>15193.05</v>
      </c>
      <c r="W32" s="28"/>
      <c r="X32" s="25">
        <v>15193.05</v>
      </c>
      <c r="Z32" s="34">
        <v>15193.05</v>
      </c>
      <c r="AB32" s="34">
        <v>15193.05</v>
      </c>
      <c r="AD32" s="34">
        <v>15193.05</v>
      </c>
    </row>
    <row r="33" spans="1:30" ht="15.75" thickBot="1" x14ac:dyDescent="0.3">
      <c r="A33" s="1"/>
      <c r="B33" s="1"/>
      <c r="C33" s="1" t="s">
        <v>128</v>
      </c>
      <c r="D33" s="1"/>
      <c r="E33" s="1"/>
      <c r="F33" s="7">
        <v>-15193.05</v>
      </c>
      <c r="G33" s="28"/>
      <c r="H33" s="7">
        <v>-15193.05</v>
      </c>
      <c r="I33" s="28"/>
      <c r="J33" s="7">
        <v>-15193.05</v>
      </c>
      <c r="K33" s="28"/>
      <c r="L33" s="7">
        <v>-15193.05</v>
      </c>
      <c r="M33" s="28"/>
      <c r="N33" s="7">
        <v>-15193.05</v>
      </c>
      <c r="O33" s="28"/>
      <c r="P33" s="7">
        <v>-15193.05</v>
      </c>
      <c r="Q33" s="28"/>
      <c r="R33" s="7">
        <v>-15193.05</v>
      </c>
      <c r="S33" s="28"/>
      <c r="T33" s="7">
        <v>-15193.05</v>
      </c>
      <c r="U33" s="28"/>
      <c r="V33" s="7">
        <v>-15193.05</v>
      </c>
      <c r="W33" s="28"/>
      <c r="X33" s="7">
        <v>-15193.05</v>
      </c>
      <c r="Z33" s="34">
        <v>-15193.05</v>
      </c>
      <c r="AB33" s="34">
        <v>-15193.05</v>
      </c>
      <c r="AD33" s="34">
        <v>-15193.05</v>
      </c>
    </row>
    <row r="34" spans="1:30" ht="15.75" thickBot="1" x14ac:dyDescent="0.3">
      <c r="A34" s="1"/>
      <c r="B34" s="1" t="s">
        <v>111</v>
      </c>
      <c r="C34" s="1"/>
      <c r="D34" s="1"/>
      <c r="E34" s="1"/>
      <c r="F34" s="26">
        <f>ROUND(SUM(F31:F33),5)</f>
        <v>0</v>
      </c>
      <c r="G34" s="28"/>
      <c r="H34" s="26">
        <f>ROUND(SUM(H31:H33),5)</f>
        <v>0</v>
      </c>
      <c r="I34" s="28"/>
      <c r="J34" s="26">
        <f>ROUND(SUM(J31:J33),5)</f>
        <v>0</v>
      </c>
      <c r="K34" s="28"/>
      <c r="L34" s="26">
        <f>ROUND(SUM(L31:L33),5)</f>
        <v>0</v>
      </c>
      <c r="M34" s="28"/>
      <c r="N34" s="26">
        <f>ROUND(SUM(N31:N33),5)</f>
        <v>0</v>
      </c>
      <c r="O34" s="28"/>
      <c r="P34" s="26">
        <f>ROUND(SUM(P31:P33),5)</f>
        <v>0</v>
      </c>
      <c r="Q34" s="28"/>
      <c r="R34" s="26">
        <f>ROUND(SUM(R31:R33),5)</f>
        <v>0</v>
      </c>
      <c r="S34" s="28"/>
      <c r="T34" s="26">
        <f>ROUND(SUM(T31:T33),5)</f>
        <v>0</v>
      </c>
      <c r="U34" s="28"/>
      <c r="V34" s="26">
        <f>ROUND(SUM(V31:V33),5)</f>
        <v>0</v>
      </c>
      <c r="W34" s="28"/>
      <c r="X34" s="26">
        <f>ROUND(SUM(X31:X33),5)</f>
        <v>0</v>
      </c>
      <c r="Z34" s="37">
        <f>ROUND(SUM(Z31:Z33),5)</f>
        <v>0</v>
      </c>
      <c r="AB34" s="37">
        <f>ROUND(SUM(AB31:AB33),5)</f>
        <v>0</v>
      </c>
      <c r="AD34" s="37">
        <f>ROUND(SUM(AD31:AD33),5)</f>
        <v>0</v>
      </c>
    </row>
    <row r="35" spans="1:30" s="11" customFormat="1" ht="12" thickBot="1" x14ac:dyDescent="0.25">
      <c r="A35" s="1" t="s">
        <v>13</v>
      </c>
      <c r="B35" s="1"/>
      <c r="C35" s="1"/>
      <c r="D35" s="1"/>
      <c r="E35" s="1"/>
      <c r="F35" s="10">
        <f>ROUND(F5+F27+F30+F34,5)</f>
        <v>6246174.7999999998</v>
      </c>
      <c r="G35" s="1"/>
      <c r="H35" s="10">
        <f>ROUND(H5+H27+H30+H34,5)</f>
        <v>5981885.54</v>
      </c>
      <c r="I35" s="1"/>
      <c r="J35" s="10">
        <f>ROUND(J5+J27+J30+J34,5)</f>
        <v>5771926.0499999998</v>
      </c>
      <c r="K35" s="1"/>
      <c r="L35" s="10">
        <f>ROUND(L5+L27+L30+L34,5)</f>
        <v>1657044.37</v>
      </c>
      <c r="M35" s="1"/>
      <c r="N35" s="10">
        <f>ROUND(N5+N27+N30+N34,5)</f>
        <v>6086871.7699999996</v>
      </c>
      <c r="O35" s="1"/>
      <c r="P35" s="10">
        <f>ROUND(P5+P27+P30+P34,5)</f>
        <v>6074971.2300000004</v>
      </c>
      <c r="Q35" s="1"/>
      <c r="R35" s="10">
        <f>ROUND(R5+R27+R30+R34,5)</f>
        <v>7110005.8399999999</v>
      </c>
      <c r="S35" s="1"/>
      <c r="T35" s="10">
        <f>ROUND(T5+T27+T30+T34,5)</f>
        <v>7013226.1399999997</v>
      </c>
      <c r="U35" s="1"/>
      <c r="V35" s="10">
        <f>ROUND(V5+V27+V30+V34,5)</f>
        <v>6877895.2000000002</v>
      </c>
      <c r="W35" s="1"/>
      <c r="X35" s="10">
        <f>ROUND(X5+X27+X30+X34,5)</f>
        <v>6483703.4400000004</v>
      </c>
      <c r="Z35" s="38">
        <f>ROUND(Z5+Z27+Z30+Z34,5)</f>
        <v>6480234.1100000003</v>
      </c>
      <c r="AB35" s="38">
        <f>ROUND(AB5+AB27+AB30+AB34,5)</f>
        <v>6425890.5700000003</v>
      </c>
      <c r="AD35" s="38">
        <f>ROUND(AD5+AD27+AD30+AD34,5)</f>
        <v>6291438.7999999998</v>
      </c>
    </row>
    <row r="36" spans="1:30" ht="15.75" thickTop="1" x14ac:dyDescent="0.25">
      <c r="A36" s="1" t="s">
        <v>14</v>
      </c>
      <c r="B36" s="1"/>
      <c r="C36" s="1"/>
      <c r="D36" s="1"/>
      <c r="E36" s="1"/>
      <c r="F36" s="25"/>
      <c r="G36" s="28"/>
      <c r="H36" s="25"/>
      <c r="I36" s="28"/>
      <c r="J36" s="25"/>
      <c r="K36" s="28"/>
      <c r="L36" s="25"/>
      <c r="M36" s="28"/>
      <c r="N36" s="25"/>
      <c r="O36" s="28"/>
      <c r="P36" s="25"/>
      <c r="Q36" s="28"/>
      <c r="R36" s="25"/>
      <c r="S36" s="28"/>
      <c r="T36" s="25"/>
      <c r="U36" s="28"/>
      <c r="V36" s="25"/>
      <c r="W36" s="28"/>
      <c r="X36" s="25"/>
      <c r="Z36" s="34"/>
      <c r="AB36" s="34"/>
      <c r="AD36" s="34"/>
    </row>
    <row r="37" spans="1:30" x14ac:dyDescent="0.25">
      <c r="A37" s="1"/>
      <c r="B37" s="1" t="s">
        <v>15</v>
      </c>
      <c r="C37" s="1"/>
      <c r="D37" s="1"/>
      <c r="E37" s="1"/>
      <c r="F37" s="25"/>
      <c r="G37" s="28"/>
      <c r="H37" s="25"/>
      <c r="I37" s="28"/>
      <c r="J37" s="25"/>
      <c r="K37" s="28"/>
      <c r="L37" s="25"/>
      <c r="M37" s="28"/>
      <c r="N37" s="25"/>
      <c r="O37" s="28"/>
      <c r="P37" s="25"/>
      <c r="Q37" s="28"/>
      <c r="R37" s="25"/>
      <c r="S37" s="28"/>
      <c r="T37" s="25"/>
      <c r="U37" s="28"/>
      <c r="V37" s="25"/>
      <c r="W37" s="28"/>
      <c r="X37" s="25"/>
      <c r="Z37" s="34"/>
      <c r="AB37" s="34"/>
      <c r="AD37" s="34"/>
    </row>
    <row r="38" spans="1:30" x14ac:dyDescent="0.25">
      <c r="A38" s="1"/>
      <c r="B38" s="1"/>
      <c r="C38" s="1" t="s">
        <v>16</v>
      </c>
      <c r="D38" s="1"/>
      <c r="E38" s="1"/>
      <c r="F38" s="25"/>
      <c r="G38" s="28"/>
      <c r="H38" s="25"/>
      <c r="I38" s="28"/>
      <c r="J38" s="25"/>
      <c r="K38" s="28"/>
      <c r="L38" s="25"/>
      <c r="M38" s="28"/>
      <c r="N38" s="25"/>
      <c r="O38" s="28"/>
      <c r="P38" s="25"/>
      <c r="Q38" s="28"/>
      <c r="R38" s="25"/>
      <c r="S38" s="28"/>
      <c r="T38" s="25"/>
      <c r="U38" s="28"/>
      <c r="V38" s="25"/>
      <c r="W38" s="28"/>
      <c r="X38" s="25"/>
      <c r="Z38" s="34"/>
      <c r="AB38" s="34"/>
      <c r="AD38" s="34"/>
    </row>
    <row r="39" spans="1:30" x14ac:dyDescent="0.25">
      <c r="A39" s="1"/>
      <c r="B39" s="1"/>
      <c r="C39" s="1"/>
      <c r="D39" s="1" t="s">
        <v>17</v>
      </c>
      <c r="E39" s="1"/>
      <c r="F39" s="25"/>
      <c r="G39" s="28"/>
      <c r="H39" s="25"/>
      <c r="I39" s="28"/>
      <c r="J39" s="25"/>
      <c r="K39" s="28"/>
      <c r="L39" s="25"/>
      <c r="M39" s="28"/>
      <c r="N39" s="25"/>
      <c r="O39" s="28"/>
      <c r="P39" s="25"/>
      <c r="Q39" s="28"/>
      <c r="R39" s="25"/>
      <c r="S39" s="28"/>
      <c r="T39" s="25"/>
      <c r="U39" s="28"/>
      <c r="V39" s="25"/>
      <c r="W39" s="28"/>
      <c r="X39" s="25"/>
      <c r="Z39" s="34"/>
      <c r="AB39" s="34"/>
      <c r="AD39" s="34"/>
    </row>
    <row r="40" spans="1:30" ht="15.75" thickBot="1" x14ac:dyDescent="0.3">
      <c r="A40" s="1"/>
      <c r="B40" s="1"/>
      <c r="C40" s="1"/>
      <c r="D40" s="1"/>
      <c r="E40" s="1" t="s">
        <v>18</v>
      </c>
      <c r="F40" s="42">
        <v>62898.13</v>
      </c>
      <c r="G40" s="39"/>
      <c r="H40" s="45">
        <v>29809.5</v>
      </c>
      <c r="I40" s="39"/>
      <c r="J40" s="45">
        <v>34296.160000000003</v>
      </c>
      <c r="K40" s="39"/>
      <c r="L40" s="42">
        <v>55534.91</v>
      </c>
      <c r="M40" s="39"/>
      <c r="N40" s="42">
        <v>48599.839999999997</v>
      </c>
      <c r="O40" s="39"/>
      <c r="P40" s="42">
        <v>53250.76</v>
      </c>
      <c r="Q40" s="39"/>
      <c r="R40" s="42">
        <v>37621.06</v>
      </c>
      <c r="S40" s="39"/>
      <c r="T40" s="42">
        <v>77728.47</v>
      </c>
      <c r="U40" s="39"/>
      <c r="V40" s="42">
        <v>116838.16</v>
      </c>
      <c r="W40" s="39"/>
      <c r="X40" s="42">
        <v>138605.42000000001</v>
      </c>
      <c r="Y40" s="39"/>
      <c r="Z40" s="42">
        <v>29036.87</v>
      </c>
      <c r="AA40" s="39"/>
      <c r="AB40" s="42">
        <v>44066.86</v>
      </c>
      <c r="AC40" s="39"/>
      <c r="AD40" s="42">
        <v>55933.13</v>
      </c>
    </row>
    <row r="41" spans="1:30" x14ac:dyDescent="0.25">
      <c r="A41" s="1"/>
      <c r="B41" s="1"/>
      <c r="C41" s="1"/>
      <c r="D41" s="1" t="s">
        <v>19</v>
      </c>
      <c r="E41" s="1"/>
      <c r="F41" s="25">
        <f>ROUND(SUM(F39:F40),5)</f>
        <v>62898.13</v>
      </c>
      <c r="G41" s="28"/>
      <c r="H41" s="25">
        <f>ROUND(SUM(H39:H40),5)</f>
        <v>29809.5</v>
      </c>
      <c r="I41" s="28"/>
      <c r="J41" s="25">
        <f>ROUND(SUM(J39:J40),5)</f>
        <v>34296.160000000003</v>
      </c>
      <c r="K41" s="28"/>
      <c r="L41" s="25">
        <f>ROUND(SUM(L39:L40),5)</f>
        <v>55534.91</v>
      </c>
      <c r="M41" s="28"/>
      <c r="N41" s="25">
        <f>ROUND(SUM(N39:N40),5)</f>
        <v>48599.839999999997</v>
      </c>
      <c r="O41" s="28"/>
      <c r="P41" s="25">
        <f>ROUND(SUM(P39:P40),5)</f>
        <v>53250.76</v>
      </c>
      <c r="Q41" s="28"/>
      <c r="R41" s="25">
        <f>ROUND(SUM(R39:R40),5)</f>
        <v>37621.06</v>
      </c>
      <c r="S41" s="28"/>
      <c r="T41" s="25">
        <f>ROUND(SUM(T39:T40),5)</f>
        <v>77728.47</v>
      </c>
      <c r="U41" s="28"/>
      <c r="V41" s="25">
        <f>ROUND(SUM(V39:V40),5)</f>
        <v>116838.16</v>
      </c>
      <c r="W41" s="28"/>
      <c r="X41" s="25">
        <f>ROUND(SUM(X39:X40),5)</f>
        <v>138605.42000000001</v>
      </c>
      <c r="Z41" s="34">
        <f>ROUND(SUM(Z39:Z40),5)</f>
        <v>29036.87</v>
      </c>
      <c r="AB41" s="34">
        <f>ROUND(SUM(AB39:AB40),5)</f>
        <v>44066.86</v>
      </c>
      <c r="AD41" s="34">
        <f>ROUND(SUM(AD39:AD40),5)</f>
        <v>55933.13</v>
      </c>
    </row>
    <row r="42" spans="1:30" x14ac:dyDescent="0.25">
      <c r="A42" s="1"/>
      <c r="B42" s="1"/>
      <c r="C42" s="1"/>
      <c r="D42" s="1" t="s">
        <v>20</v>
      </c>
      <c r="E42" s="1"/>
      <c r="F42" s="25"/>
      <c r="G42" s="28"/>
      <c r="H42" s="25"/>
      <c r="I42" s="28"/>
      <c r="J42" s="25"/>
      <c r="K42" s="28"/>
      <c r="L42" s="25"/>
      <c r="M42" s="28"/>
      <c r="N42" s="25"/>
      <c r="O42" s="28"/>
      <c r="P42" s="25"/>
      <c r="Q42" s="28"/>
      <c r="R42" s="25"/>
      <c r="S42" s="28"/>
      <c r="T42" s="25"/>
      <c r="U42" s="28"/>
      <c r="V42" s="25"/>
      <c r="W42" s="28"/>
      <c r="X42" s="25"/>
      <c r="Z42" s="34"/>
      <c r="AB42" s="34"/>
      <c r="AD42" s="34"/>
    </row>
    <row r="43" spans="1:30" x14ac:dyDescent="0.25">
      <c r="A43" s="1"/>
      <c r="B43" s="1"/>
      <c r="C43" s="1"/>
      <c r="D43" s="1"/>
      <c r="E43" s="1" t="s">
        <v>129</v>
      </c>
      <c r="F43" s="34">
        <v>-584.20000000000005</v>
      </c>
      <c r="G43" s="39"/>
      <c r="H43" s="34">
        <v>-571.15</v>
      </c>
      <c r="I43" s="39"/>
      <c r="J43" s="34">
        <v>-558.1</v>
      </c>
      <c r="K43" s="39"/>
      <c r="L43" s="34">
        <v>562.32000000000005</v>
      </c>
      <c r="M43" s="39"/>
      <c r="N43" s="34">
        <v>13.07</v>
      </c>
      <c r="O43" s="39"/>
      <c r="P43" s="34">
        <v>-675.57</v>
      </c>
      <c r="Q43" s="39"/>
      <c r="R43" s="34">
        <v>-662.5</v>
      </c>
      <c r="S43" s="39"/>
      <c r="T43" s="34">
        <v>-649.45000000000005</v>
      </c>
      <c r="U43" s="39"/>
      <c r="V43" s="34">
        <v>-636.4</v>
      </c>
      <c r="W43" s="39"/>
      <c r="X43" s="34">
        <v>-623.35</v>
      </c>
      <c r="Y43" s="39"/>
      <c r="Z43" s="34">
        <v>-610.29999999999995</v>
      </c>
      <c r="AA43" s="39"/>
      <c r="AB43" s="34">
        <v>-597.25</v>
      </c>
      <c r="AC43" s="39"/>
      <c r="AD43" s="34">
        <v>-584.20000000000005</v>
      </c>
    </row>
    <row r="44" spans="1:30" x14ac:dyDescent="0.25">
      <c r="A44" s="1"/>
      <c r="B44" s="1"/>
      <c r="C44" s="1"/>
      <c r="D44" s="1"/>
      <c r="E44" s="1" t="s">
        <v>130</v>
      </c>
      <c r="F44" s="34">
        <v>-2116.79</v>
      </c>
      <c r="G44" s="39"/>
      <c r="H44" s="34">
        <v>4613.21</v>
      </c>
      <c r="I44" s="39"/>
      <c r="J44" s="34">
        <v>1723.79</v>
      </c>
      <c r="K44" s="39"/>
      <c r="L44" s="34">
        <v>4926.84</v>
      </c>
      <c r="M44" s="39"/>
      <c r="N44" s="34">
        <v>1111.98</v>
      </c>
      <c r="O44" s="39"/>
      <c r="P44" s="34">
        <v>2418.36</v>
      </c>
      <c r="Q44" s="39"/>
      <c r="R44" s="34">
        <v>2921.29</v>
      </c>
      <c r="S44" s="39"/>
      <c r="T44" s="34">
        <v>1170.06</v>
      </c>
      <c r="U44" s="39"/>
      <c r="V44" s="34">
        <v>1963.58</v>
      </c>
      <c r="W44" s="39"/>
      <c r="X44" s="34">
        <v>965.07</v>
      </c>
      <c r="Y44" s="39"/>
      <c r="Z44" s="34">
        <v>3017.78</v>
      </c>
      <c r="AA44" s="39"/>
      <c r="AB44" s="34">
        <v>2035.02</v>
      </c>
      <c r="AC44" s="39"/>
      <c r="AD44" s="34">
        <v>-2116.79</v>
      </c>
    </row>
    <row r="45" spans="1:30" x14ac:dyDescent="0.25">
      <c r="A45" s="1"/>
      <c r="B45" s="1"/>
      <c r="C45" s="1"/>
      <c r="D45" s="1"/>
      <c r="E45" s="1" t="s">
        <v>131</v>
      </c>
      <c r="F45" s="34">
        <v>395.27</v>
      </c>
      <c r="G45" s="39"/>
      <c r="H45" s="34">
        <v>174.13</v>
      </c>
      <c r="I45" s="39"/>
      <c r="J45" s="34">
        <v>1400.94</v>
      </c>
      <c r="K45" s="39"/>
      <c r="L45" s="34">
        <v>0</v>
      </c>
      <c r="M45" s="39"/>
      <c r="N45" s="34">
        <v>0</v>
      </c>
      <c r="O45" s="39"/>
      <c r="P45" s="34">
        <v>0</v>
      </c>
      <c r="Q45" s="39"/>
      <c r="R45" s="34">
        <v>0</v>
      </c>
      <c r="S45" s="39"/>
      <c r="T45" s="34">
        <v>91.55</v>
      </c>
      <c r="U45" s="39"/>
      <c r="V45" s="34">
        <v>240.19</v>
      </c>
      <c r="W45" s="39"/>
      <c r="X45" s="34">
        <v>0</v>
      </c>
      <c r="Y45" s="39"/>
      <c r="Z45" s="34">
        <v>0</v>
      </c>
      <c r="AA45" s="39"/>
      <c r="AB45" s="34">
        <v>0</v>
      </c>
      <c r="AC45" s="39"/>
      <c r="AD45" s="34">
        <v>395.27</v>
      </c>
    </row>
    <row r="46" spans="1:30" x14ac:dyDescent="0.25">
      <c r="A46" s="1"/>
      <c r="B46" s="1"/>
      <c r="C46" s="1"/>
      <c r="D46" s="1"/>
      <c r="E46" s="1" t="s">
        <v>132</v>
      </c>
      <c r="F46" s="34">
        <v>178.57</v>
      </c>
      <c r="G46" s="39"/>
      <c r="H46" s="34">
        <v>0</v>
      </c>
      <c r="I46" s="39"/>
      <c r="J46" s="34">
        <v>0</v>
      </c>
      <c r="K46" s="39"/>
      <c r="L46" s="34">
        <v>0</v>
      </c>
      <c r="M46" s="39"/>
      <c r="N46" s="34">
        <v>0</v>
      </c>
      <c r="O46" s="39"/>
      <c r="P46" s="34">
        <v>0</v>
      </c>
      <c r="Q46" s="39"/>
      <c r="R46" s="34">
        <v>0</v>
      </c>
      <c r="S46" s="39"/>
      <c r="T46" s="34">
        <v>0</v>
      </c>
      <c r="U46" s="39"/>
      <c r="V46" s="34">
        <v>703.4</v>
      </c>
      <c r="W46" s="39"/>
      <c r="X46" s="34">
        <v>143.76</v>
      </c>
      <c r="Y46" s="39"/>
      <c r="Z46" s="34">
        <v>144.58000000000001</v>
      </c>
      <c r="AA46" s="39"/>
      <c r="AB46" s="34">
        <v>58.4</v>
      </c>
      <c r="AC46" s="39"/>
      <c r="AD46" s="34">
        <v>178.57</v>
      </c>
    </row>
    <row r="47" spans="1:30" ht="15.75" thickBot="1" x14ac:dyDescent="0.3">
      <c r="A47" s="1"/>
      <c r="B47" s="1"/>
      <c r="C47" s="1"/>
      <c r="D47" s="1"/>
      <c r="E47" s="1" t="s">
        <v>133</v>
      </c>
      <c r="F47" s="42">
        <v>0</v>
      </c>
      <c r="G47" s="39"/>
      <c r="H47" s="45">
        <v>10</v>
      </c>
      <c r="I47" s="39"/>
      <c r="J47" s="45">
        <v>271.60000000000002</v>
      </c>
      <c r="K47" s="39"/>
      <c r="L47" s="42">
        <v>0</v>
      </c>
      <c r="M47" s="39"/>
      <c r="N47" s="42">
        <v>0</v>
      </c>
      <c r="O47" s="39"/>
      <c r="P47" s="42">
        <v>0</v>
      </c>
      <c r="Q47" s="39"/>
      <c r="R47" s="42">
        <v>0</v>
      </c>
      <c r="S47" s="39"/>
      <c r="T47" s="42">
        <v>0</v>
      </c>
      <c r="U47" s="39"/>
      <c r="V47" s="42">
        <v>375.89</v>
      </c>
      <c r="W47" s="39"/>
      <c r="X47" s="42">
        <v>0</v>
      </c>
      <c r="Y47" s="39"/>
      <c r="Z47" s="42">
        <v>32.85</v>
      </c>
      <c r="AA47" s="39"/>
      <c r="AB47" s="42">
        <v>43.2</v>
      </c>
      <c r="AC47" s="39"/>
      <c r="AD47" s="42">
        <v>0</v>
      </c>
    </row>
    <row r="48" spans="1:30" x14ac:dyDescent="0.25">
      <c r="A48" s="1"/>
      <c r="B48" s="1"/>
      <c r="C48" s="1"/>
      <c r="D48" s="1" t="s">
        <v>21</v>
      </c>
      <c r="E48" s="1"/>
      <c r="F48" s="25">
        <f>ROUND(SUM(F42:F47),5)</f>
        <v>-2127.15</v>
      </c>
      <c r="G48" s="28"/>
      <c r="H48" s="25">
        <f>ROUND(SUM(H42:H47),5)</f>
        <v>4226.1899999999996</v>
      </c>
      <c r="I48" s="28"/>
      <c r="J48" s="25">
        <f>ROUND(SUM(J42:J47),5)</f>
        <v>2838.23</v>
      </c>
      <c r="K48" s="28"/>
      <c r="L48" s="25">
        <f>ROUND(SUM(L42:L47),5)</f>
        <v>5489.16</v>
      </c>
      <c r="M48" s="28"/>
      <c r="N48" s="25">
        <f>ROUND(SUM(N42:N47),5)</f>
        <v>1125.05</v>
      </c>
      <c r="O48" s="28"/>
      <c r="P48" s="25">
        <f>ROUND(SUM(P42:P47),5)</f>
        <v>1742.79</v>
      </c>
      <c r="Q48" s="28"/>
      <c r="R48" s="25">
        <f>ROUND(SUM(R42:R47),5)</f>
        <v>2258.79</v>
      </c>
      <c r="S48" s="28"/>
      <c r="T48" s="25">
        <f>ROUND(SUM(T42:T47),5)</f>
        <v>612.16</v>
      </c>
      <c r="U48" s="28"/>
      <c r="V48" s="25">
        <f>ROUND(SUM(V42:V47),5)</f>
        <v>2646.66</v>
      </c>
      <c r="W48" s="28"/>
      <c r="X48" s="25">
        <f>ROUND(SUM(X42:X47),5)</f>
        <v>485.48</v>
      </c>
      <c r="Z48" s="34">
        <f>ROUND(SUM(Z42:Z47),5)</f>
        <v>2584.91</v>
      </c>
      <c r="AB48" s="34">
        <f>ROUND(SUM(AB42:AB47),5)</f>
        <v>1539.37</v>
      </c>
      <c r="AD48" s="34">
        <f>ROUND(SUM(AD42:AD47),5)</f>
        <v>-2127.15</v>
      </c>
    </row>
    <row r="49" spans="1:30" x14ac:dyDescent="0.25">
      <c r="A49" s="1"/>
      <c r="B49" s="1"/>
      <c r="C49" s="1"/>
      <c r="D49" s="1" t="s">
        <v>22</v>
      </c>
      <c r="E49" s="1"/>
      <c r="F49" s="25"/>
      <c r="G49" s="28"/>
      <c r="H49" s="25"/>
      <c r="I49" s="28"/>
      <c r="J49" s="25"/>
      <c r="K49" s="28"/>
      <c r="L49" s="25"/>
      <c r="M49" s="28"/>
      <c r="N49" s="25"/>
      <c r="O49" s="28"/>
      <c r="P49" s="25"/>
      <c r="Q49" s="28"/>
      <c r="R49" s="25"/>
      <c r="S49" s="28"/>
      <c r="T49" s="25"/>
      <c r="U49" s="28"/>
      <c r="V49" s="25"/>
      <c r="W49" s="28"/>
      <c r="X49" s="25"/>
      <c r="Z49" s="34"/>
      <c r="AB49" s="34"/>
      <c r="AD49" s="34"/>
    </row>
    <row r="50" spans="1:30" x14ac:dyDescent="0.25">
      <c r="A50" s="1"/>
      <c r="B50" s="1"/>
      <c r="C50" s="1"/>
      <c r="D50" s="1"/>
      <c r="E50" s="1" t="s">
        <v>112</v>
      </c>
      <c r="F50" s="25">
        <v>0</v>
      </c>
      <c r="G50" s="28"/>
      <c r="H50" s="25">
        <v>0</v>
      </c>
      <c r="I50" s="28"/>
      <c r="J50" s="25">
        <v>0</v>
      </c>
      <c r="K50" s="28"/>
      <c r="L50" s="25">
        <v>4815.76</v>
      </c>
      <c r="M50" s="28"/>
      <c r="N50" s="25">
        <v>0</v>
      </c>
      <c r="O50" s="28"/>
      <c r="P50" s="25">
        <v>0</v>
      </c>
      <c r="Q50" s="28"/>
      <c r="R50" s="25">
        <v>0</v>
      </c>
      <c r="S50" s="28"/>
      <c r="T50" s="25">
        <v>0</v>
      </c>
      <c r="U50" s="28"/>
      <c r="V50" s="25">
        <v>0</v>
      </c>
      <c r="W50" s="28"/>
      <c r="X50" s="25">
        <v>0</v>
      </c>
      <c r="Z50" s="34">
        <v>0</v>
      </c>
      <c r="AB50" s="34">
        <v>0</v>
      </c>
      <c r="AD50" s="34">
        <v>0</v>
      </c>
    </row>
    <row r="51" spans="1:30" x14ac:dyDescent="0.25">
      <c r="A51" s="1"/>
      <c r="B51" s="1"/>
      <c r="C51" s="1"/>
      <c r="D51" s="1"/>
      <c r="E51" s="1" t="s">
        <v>134</v>
      </c>
      <c r="F51" s="25">
        <v>75497.66</v>
      </c>
      <c r="G51" s="28"/>
      <c r="H51" s="34">
        <v>101808.69</v>
      </c>
      <c r="I51" s="39"/>
      <c r="J51" s="34">
        <v>90642.36</v>
      </c>
      <c r="K51" s="28"/>
      <c r="L51" s="25">
        <v>97832.72</v>
      </c>
      <c r="M51" s="28"/>
      <c r="N51" s="25">
        <v>33616.35</v>
      </c>
      <c r="O51" s="28"/>
      <c r="P51" s="25">
        <v>45578.36</v>
      </c>
      <c r="Q51" s="28"/>
      <c r="R51" s="25">
        <v>12934.7</v>
      </c>
      <c r="S51" s="28"/>
      <c r="T51" s="25">
        <v>77392.45</v>
      </c>
      <c r="U51" s="28"/>
      <c r="V51" s="25">
        <v>95977.38</v>
      </c>
      <c r="W51" s="28"/>
      <c r="X51" s="25">
        <v>118172.54</v>
      </c>
      <c r="Z51" s="34">
        <v>-348.58</v>
      </c>
      <c r="AB51" s="34">
        <v>30181.24</v>
      </c>
      <c r="AD51" s="34">
        <v>75497.66</v>
      </c>
    </row>
    <row r="52" spans="1:30" x14ac:dyDescent="0.25">
      <c r="A52" s="1"/>
      <c r="B52" s="1"/>
      <c r="C52" s="1"/>
      <c r="D52" s="1"/>
      <c r="E52" s="1" t="s">
        <v>135</v>
      </c>
      <c r="F52" s="25">
        <v>23138.53</v>
      </c>
      <c r="G52" s="28"/>
      <c r="H52" s="34">
        <v>23138.53</v>
      </c>
      <c r="I52" s="39"/>
      <c r="J52" s="34">
        <v>23138.53</v>
      </c>
      <c r="K52" s="28"/>
      <c r="L52" s="25">
        <v>10659.26</v>
      </c>
      <c r="M52" s="28"/>
      <c r="N52" s="25">
        <v>13670.87</v>
      </c>
      <c r="O52" s="28"/>
      <c r="P52" s="25">
        <v>13835.87</v>
      </c>
      <c r="Q52" s="28"/>
      <c r="R52" s="25">
        <v>14690.87</v>
      </c>
      <c r="S52" s="28"/>
      <c r="T52" s="25">
        <v>31547.86</v>
      </c>
      <c r="U52" s="28"/>
      <c r="V52" s="25">
        <v>40342.71</v>
      </c>
      <c r="W52" s="28"/>
      <c r="X52" s="25">
        <v>40457.71</v>
      </c>
      <c r="Z52" s="34">
        <v>30889.83</v>
      </c>
      <c r="AB52" s="34">
        <v>23138.53</v>
      </c>
      <c r="AD52" s="34">
        <v>23138.53</v>
      </c>
    </row>
    <row r="53" spans="1:30" x14ac:dyDescent="0.25">
      <c r="A53" s="1"/>
      <c r="B53" s="1"/>
      <c r="C53" s="1"/>
      <c r="D53" s="1"/>
      <c r="E53" s="1" t="s">
        <v>136</v>
      </c>
      <c r="F53" s="25">
        <v>0</v>
      </c>
      <c r="G53" s="28"/>
      <c r="H53" s="25">
        <v>0</v>
      </c>
      <c r="I53" s="28"/>
      <c r="J53" s="25">
        <v>0</v>
      </c>
      <c r="K53" s="28"/>
      <c r="L53" s="25">
        <v>100000</v>
      </c>
      <c r="M53" s="28"/>
      <c r="N53" s="25">
        <v>0</v>
      </c>
      <c r="O53" s="28"/>
      <c r="P53" s="25">
        <v>0</v>
      </c>
      <c r="Q53" s="28"/>
      <c r="R53" s="25">
        <v>0</v>
      </c>
      <c r="S53" s="28"/>
      <c r="T53" s="25">
        <v>0</v>
      </c>
      <c r="U53" s="28"/>
      <c r="V53" s="25">
        <v>0</v>
      </c>
      <c r="W53" s="28"/>
      <c r="X53" s="25">
        <v>0</v>
      </c>
      <c r="Z53" s="34">
        <v>0</v>
      </c>
      <c r="AB53" s="34">
        <v>0</v>
      </c>
      <c r="AD53" s="34">
        <v>0</v>
      </c>
    </row>
    <row r="54" spans="1:30" x14ac:dyDescent="0.25">
      <c r="A54" s="1"/>
      <c r="B54" s="1"/>
      <c r="C54" s="1"/>
      <c r="D54" s="1"/>
      <c r="E54" s="1" t="s">
        <v>137</v>
      </c>
      <c r="F54" s="25">
        <v>0</v>
      </c>
      <c r="G54" s="28"/>
      <c r="H54" s="25">
        <v>0</v>
      </c>
      <c r="I54" s="28"/>
      <c r="J54" s="25">
        <v>0</v>
      </c>
      <c r="K54" s="28"/>
      <c r="L54" s="25">
        <v>116000</v>
      </c>
      <c r="M54" s="28"/>
      <c r="N54" s="25">
        <v>0</v>
      </c>
      <c r="O54" s="28"/>
      <c r="P54" s="25">
        <v>0</v>
      </c>
      <c r="Q54" s="28"/>
      <c r="R54" s="25">
        <v>0</v>
      </c>
      <c r="S54" s="28"/>
      <c r="T54" s="25">
        <v>0</v>
      </c>
      <c r="U54" s="28"/>
      <c r="V54" s="25">
        <v>0</v>
      </c>
      <c r="W54" s="28"/>
      <c r="X54" s="25">
        <v>0</v>
      </c>
      <c r="Z54" s="34">
        <v>0</v>
      </c>
      <c r="AB54" s="34">
        <v>0</v>
      </c>
      <c r="AD54" s="34">
        <v>0</v>
      </c>
    </row>
    <row r="55" spans="1:30" x14ac:dyDescent="0.25">
      <c r="A55" s="1"/>
      <c r="B55" s="1"/>
      <c r="C55" s="1"/>
      <c r="D55" s="1"/>
      <c r="E55" s="1" t="s">
        <v>138</v>
      </c>
      <c r="F55" s="25">
        <v>0</v>
      </c>
      <c r="G55" s="28"/>
      <c r="H55" s="25">
        <v>0</v>
      </c>
      <c r="I55" s="28"/>
      <c r="J55" s="25">
        <v>0</v>
      </c>
      <c r="K55" s="28"/>
      <c r="L55" s="25">
        <v>37000</v>
      </c>
      <c r="M55" s="28"/>
      <c r="N55" s="25">
        <v>0</v>
      </c>
      <c r="O55" s="28"/>
      <c r="P55" s="25">
        <v>0</v>
      </c>
      <c r="Q55" s="28"/>
      <c r="R55" s="25">
        <v>0</v>
      </c>
      <c r="S55" s="28"/>
      <c r="T55" s="25">
        <v>0</v>
      </c>
      <c r="U55" s="28"/>
      <c r="V55" s="25">
        <v>0</v>
      </c>
      <c r="W55" s="28"/>
      <c r="X55" s="25">
        <v>0</v>
      </c>
      <c r="Z55" s="34">
        <v>0</v>
      </c>
      <c r="AB55" s="34">
        <v>0</v>
      </c>
      <c r="AD55" s="34">
        <v>0</v>
      </c>
    </row>
    <row r="56" spans="1:30" ht="15.75" thickBot="1" x14ac:dyDescent="0.3">
      <c r="A56" s="1"/>
      <c r="B56" s="1"/>
      <c r="C56" s="1"/>
      <c r="D56" s="1"/>
      <c r="E56" s="1" t="s">
        <v>141</v>
      </c>
      <c r="F56" s="25">
        <v>384400</v>
      </c>
      <c r="G56" s="28"/>
      <c r="H56" s="25">
        <v>384400</v>
      </c>
      <c r="I56" s="28"/>
      <c r="J56" s="25">
        <v>384400</v>
      </c>
      <c r="K56" s="28"/>
      <c r="L56" s="25">
        <v>0</v>
      </c>
      <c r="M56" s="28"/>
      <c r="N56" s="25">
        <v>0</v>
      </c>
      <c r="O56" s="28"/>
      <c r="P56" s="25">
        <v>0</v>
      </c>
      <c r="Q56" s="28"/>
      <c r="R56" s="25">
        <v>0</v>
      </c>
      <c r="S56" s="28"/>
      <c r="T56" s="25">
        <v>0</v>
      </c>
      <c r="U56" s="28"/>
      <c r="V56" s="25">
        <v>0</v>
      </c>
      <c r="W56" s="28"/>
      <c r="X56" s="25">
        <v>0</v>
      </c>
      <c r="Z56" s="34">
        <v>384400</v>
      </c>
      <c r="AB56" s="34">
        <v>384400</v>
      </c>
      <c r="AD56" s="34">
        <v>384400</v>
      </c>
    </row>
    <row r="57" spans="1:30" ht="15.75" thickBot="1" x14ac:dyDescent="0.3">
      <c r="A57" s="1"/>
      <c r="B57" s="1"/>
      <c r="C57" s="1"/>
      <c r="D57" s="1" t="s">
        <v>23</v>
      </c>
      <c r="E57" s="1"/>
      <c r="F57" s="27">
        <f>ROUND(SUM(F49:F56),5)</f>
        <v>483036.19</v>
      </c>
      <c r="G57" s="28"/>
      <c r="H57" s="27">
        <f>ROUND(SUM(H49:H56),5)</f>
        <v>509347.22</v>
      </c>
      <c r="I57" s="28"/>
      <c r="J57" s="27">
        <f>ROUND(SUM(J49:J56),5)</f>
        <v>498180.89</v>
      </c>
      <c r="K57" s="28"/>
      <c r="L57" s="27">
        <f>ROUND(SUM(L49:L56),5)</f>
        <v>366307.74</v>
      </c>
      <c r="M57" s="28"/>
      <c r="N57" s="27">
        <f>ROUND(SUM(N49:N56),5)</f>
        <v>47287.22</v>
      </c>
      <c r="O57" s="28"/>
      <c r="P57" s="27">
        <f>ROUND(SUM(P49:P56),5)</f>
        <v>59414.23</v>
      </c>
      <c r="Q57" s="28"/>
      <c r="R57" s="27">
        <f>ROUND(SUM(R49:R56),5)</f>
        <v>27625.57</v>
      </c>
      <c r="S57" s="28"/>
      <c r="T57" s="27">
        <f>ROUND(SUM(T49:T56),5)</f>
        <v>108940.31</v>
      </c>
      <c r="U57" s="28"/>
      <c r="V57" s="27">
        <f>ROUND(SUM(V49:V56),5)</f>
        <v>136320.09</v>
      </c>
      <c r="W57" s="28"/>
      <c r="X57" s="27">
        <f>ROUND(SUM(X49:X56),5)</f>
        <v>158630.25</v>
      </c>
      <c r="Z57" s="36">
        <f>ROUND(SUM(Z49:Z56),5)</f>
        <v>414941.25</v>
      </c>
      <c r="AB57" s="36">
        <f>ROUND(SUM(AB49:AB56),5)</f>
        <v>437719.77</v>
      </c>
      <c r="AD57" s="36">
        <f>ROUND(SUM(AD49:AD56),5)</f>
        <v>483036.19</v>
      </c>
    </row>
    <row r="58" spans="1:30" x14ac:dyDescent="0.25">
      <c r="A58" s="1"/>
      <c r="B58" s="1"/>
      <c r="C58" s="1" t="s">
        <v>24</v>
      </c>
      <c r="D58" s="1"/>
      <c r="E58" s="1"/>
      <c r="F58" s="25">
        <f>ROUND(F38+F41+F48+F57,5)</f>
        <v>543807.17000000004</v>
      </c>
      <c r="G58" s="28"/>
      <c r="H58" s="25">
        <f>ROUND(H38+H41+H48+H57,5)</f>
        <v>543382.91</v>
      </c>
      <c r="I58" s="28"/>
      <c r="J58" s="25">
        <f>ROUND(J38+J41+J48+J57,5)</f>
        <v>535315.28</v>
      </c>
      <c r="K58" s="28"/>
      <c r="L58" s="25">
        <f>ROUND(L38+L41+L48+L57,5)</f>
        <v>427331.81</v>
      </c>
      <c r="M58" s="28"/>
      <c r="N58" s="25">
        <f>ROUND(N38+N41+N48+N57,5)</f>
        <v>97012.11</v>
      </c>
      <c r="O58" s="28"/>
      <c r="P58" s="25">
        <f>ROUND(P38+P41+P48+P57,5)</f>
        <v>114407.78</v>
      </c>
      <c r="Q58" s="28"/>
      <c r="R58" s="25">
        <f>ROUND(R38+R41+R48+R57,5)</f>
        <v>67505.42</v>
      </c>
      <c r="S58" s="28"/>
      <c r="T58" s="25">
        <f>ROUND(T38+T41+T48+T57,5)</f>
        <v>187280.94</v>
      </c>
      <c r="U58" s="28"/>
      <c r="V58" s="25">
        <f>ROUND(V38+V41+V48+V57,5)</f>
        <v>255804.91</v>
      </c>
      <c r="W58" s="28"/>
      <c r="X58" s="25">
        <f>ROUND(X38+X41+X48+X57,5)</f>
        <v>297721.15000000002</v>
      </c>
      <c r="Z58" s="34">
        <f>ROUND(Z38+Z41+Z48+Z57,5)</f>
        <v>446563.03</v>
      </c>
      <c r="AB58" s="34">
        <f>ROUND(AB38+AB41+AB48+AB57,5)</f>
        <v>483326</v>
      </c>
      <c r="AD58" s="34">
        <f>ROUND(AD38+AD41+AD48+AD57,5)</f>
        <v>536842.17000000004</v>
      </c>
    </row>
    <row r="59" spans="1:30" x14ac:dyDescent="0.25">
      <c r="A59" s="1"/>
      <c r="B59" s="1"/>
      <c r="C59" s="1" t="s">
        <v>25</v>
      </c>
      <c r="D59" s="1"/>
      <c r="E59" s="1"/>
      <c r="F59" s="25"/>
      <c r="G59" s="28"/>
      <c r="H59" s="25"/>
      <c r="I59" s="28"/>
      <c r="J59" s="25"/>
      <c r="K59" s="28"/>
      <c r="L59" s="25"/>
      <c r="M59" s="28"/>
      <c r="N59" s="25"/>
      <c r="O59" s="28"/>
      <c r="P59" s="25"/>
      <c r="Q59" s="28"/>
      <c r="R59" s="25"/>
      <c r="S59" s="28"/>
      <c r="T59" s="25"/>
      <c r="U59" s="28"/>
      <c r="V59" s="25"/>
      <c r="W59" s="28"/>
      <c r="X59" s="25"/>
      <c r="Z59" s="34"/>
      <c r="AB59" s="34"/>
      <c r="AD59" s="34"/>
    </row>
    <row r="60" spans="1:30" x14ac:dyDescent="0.25">
      <c r="A60" s="1"/>
      <c r="B60" s="1"/>
      <c r="C60" s="1"/>
      <c r="D60" s="1" t="s">
        <v>26</v>
      </c>
      <c r="E60" s="1"/>
      <c r="F60" s="25">
        <v>342542.14</v>
      </c>
      <c r="G60" s="28"/>
      <c r="H60" s="34">
        <v>342196.61</v>
      </c>
      <c r="I60" s="39"/>
      <c r="J60" s="34">
        <v>342196.61</v>
      </c>
      <c r="K60" s="28"/>
      <c r="L60" s="25">
        <v>346513.73</v>
      </c>
      <c r="M60" s="28"/>
      <c r="N60" s="25">
        <v>346314.93</v>
      </c>
      <c r="O60" s="28"/>
      <c r="P60" s="25">
        <v>345147.15</v>
      </c>
      <c r="Q60" s="28"/>
      <c r="R60" s="25">
        <v>344756.35</v>
      </c>
      <c r="S60" s="28"/>
      <c r="T60" s="25">
        <v>344420.12</v>
      </c>
      <c r="U60" s="28"/>
      <c r="V60" s="25">
        <v>344082.34</v>
      </c>
      <c r="W60" s="28"/>
      <c r="X60" s="25">
        <v>343629.58</v>
      </c>
      <c r="Z60" s="34">
        <v>343287.77</v>
      </c>
      <c r="AB60" s="34">
        <v>342887.67</v>
      </c>
      <c r="AD60" s="34">
        <v>342542.14</v>
      </c>
    </row>
    <row r="61" spans="1:30" ht="15.75" thickBot="1" x14ac:dyDescent="0.3">
      <c r="A61" s="1"/>
      <c r="B61" s="1"/>
      <c r="C61" s="1"/>
      <c r="D61" s="1" t="s">
        <v>77</v>
      </c>
      <c r="E61" s="1"/>
      <c r="F61" s="25">
        <v>300000</v>
      </c>
      <c r="G61" s="28"/>
      <c r="H61" s="34">
        <v>300000</v>
      </c>
      <c r="I61" s="39"/>
      <c r="J61" s="34">
        <v>300000</v>
      </c>
      <c r="K61" s="28"/>
      <c r="L61" s="25">
        <v>300000</v>
      </c>
      <c r="M61" s="28"/>
      <c r="N61" s="25">
        <v>300000</v>
      </c>
      <c r="O61" s="28"/>
      <c r="P61" s="25">
        <v>300000</v>
      </c>
      <c r="Q61" s="28"/>
      <c r="R61" s="25">
        <v>300000</v>
      </c>
      <c r="S61" s="28"/>
      <c r="T61" s="25">
        <v>300000</v>
      </c>
      <c r="U61" s="28"/>
      <c r="V61" s="25">
        <v>300000</v>
      </c>
      <c r="W61" s="28"/>
      <c r="X61" s="25">
        <v>300000</v>
      </c>
      <c r="Z61" s="34">
        <v>300000</v>
      </c>
      <c r="AB61" s="34">
        <v>300000</v>
      </c>
      <c r="AD61" s="34">
        <v>300000</v>
      </c>
    </row>
    <row r="62" spans="1:30" ht="15.75" thickBot="1" x14ac:dyDescent="0.3">
      <c r="A62" s="1"/>
      <c r="B62" s="1" t="s">
        <v>28</v>
      </c>
      <c r="C62" s="1" t="s">
        <v>27</v>
      </c>
      <c r="D62" s="1"/>
      <c r="E62" s="1"/>
      <c r="F62" s="27">
        <f>ROUND(SUM(F59:F61),5)</f>
        <v>642542.14</v>
      </c>
      <c r="G62" s="28"/>
      <c r="H62" s="27">
        <f>ROUND(SUM(H59:H61),5)</f>
        <v>642196.61</v>
      </c>
      <c r="I62" s="28"/>
      <c r="J62" s="27">
        <f>ROUND(SUM(J59:J61),5)</f>
        <v>642196.61</v>
      </c>
      <c r="K62" s="28"/>
      <c r="L62" s="27">
        <f>ROUND(SUM(L59:L61),5)</f>
        <v>646513.73</v>
      </c>
      <c r="M62" s="28"/>
      <c r="N62" s="27">
        <f>ROUND(SUM(N59:N61),5)</f>
        <v>646314.93000000005</v>
      </c>
      <c r="O62" s="28"/>
      <c r="P62" s="27">
        <f>ROUND(SUM(P59:P61),5)</f>
        <v>645147.15</v>
      </c>
      <c r="Q62" s="28"/>
      <c r="R62" s="27">
        <f>ROUND(SUM(R59:R61),5)</f>
        <v>644756.35</v>
      </c>
      <c r="S62" s="28"/>
      <c r="T62" s="27">
        <f>ROUND(SUM(T59:T61),5)</f>
        <v>644420.12</v>
      </c>
      <c r="U62" s="28"/>
      <c r="V62" s="27">
        <f>ROUND(SUM(V59:V61),5)</f>
        <v>644082.34</v>
      </c>
      <c r="W62" s="28"/>
      <c r="X62" s="27">
        <f>ROUND(SUM(X59:X61),5)</f>
        <v>643629.57999999996</v>
      </c>
      <c r="Z62" s="36">
        <f>ROUND(SUM(Z59:Z61),5)</f>
        <v>643287.77</v>
      </c>
      <c r="AB62" s="36">
        <f>ROUND(SUM(AB59:AB61),5)</f>
        <v>642887.67000000004</v>
      </c>
      <c r="AD62" s="36">
        <f>ROUND(SUM(AD59:AD61),5)</f>
        <v>642542.14</v>
      </c>
    </row>
    <row r="63" spans="1:30" x14ac:dyDescent="0.25">
      <c r="A63" s="1"/>
      <c r="B63" s="1" t="s">
        <v>29</v>
      </c>
      <c r="C63" s="1"/>
      <c r="D63" s="1"/>
      <c r="E63" s="1"/>
      <c r="F63" s="25">
        <f>ROUND(F37+F58+F62,5)</f>
        <v>1186349.31</v>
      </c>
      <c r="G63" s="28"/>
      <c r="H63" s="25">
        <f>ROUND(H37+H58+H62,5)</f>
        <v>1185579.52</v>
      </c>
      <c r="I63" s="28"/>
      <c r="J63" s="25">
        <f>ROUND(J37+J58+J62,5)</f>
        <v>1177511.8899999999</v>
      </c>
      <c r="K63" s="28"/>
      <c r="L63" s="25">
        <f>ROUND(L37+L58+L62,5)</f>
        <v>1073845.54</v>
      </c>
      <c r="M63" s="28"/>
      <c r="N63" s="25">
        <f>ROUND(N37+N58+N62,5)</f>
        <v>743327.04</v>
      </c>
      <c r="O63" s="28"/>
      <c r="P63" s="25">
        <f>ROUND(P37+P58+P62,5)</f>
        <v>759554.93</v>
      </c>
      <c r="Q63" s="28"/>
      <c r="R63" s="25">
        <f>ROUND(R37+R58+R62,5)</f>
        <v>712261.77</v>
      </c>
      <c r="S63" s="28"/>
      <c r="T63" s="25">
        <f>ROUND(T37+T58+T62,5)</f>
        <v>831701.06</v>
      </c>
      <c r="U63" s="28"/>
      <c r="V63" s="25">
        <f>ROUND(V37+V58+V62,5)</f>
        <v>899887.25</v>
      </c>
      <c r="W63" s="28"/>
      <c r="X63" s="25">
        <f>ROUND(X37+X58+X62,5)</f>
        <v>941350.73</v>
      </c>
      <c r="Z63" s="34">
        <f>ROUND(Z37+Z58+Z62,5)</f>
        <v>1089850.8</v>
      </c>
      <c r="AB63" s="34">
        <f>ROUND(AB37+AB58+AB62,5)</f>
        <v>1126213.67</v>
      </c>
      <c r="AD63" s="34">
        <f>ROUND(AD37+AD58+AD62,5)</f>
        <v>1179384.31</v>
      </c>
    </row>
    <row r="64" spans="1:30" x14ac:dyDescent="0.25">
      <c r="A64" s="1"/>
      <c r="B64" s="1"/>
      <c r="C64" s="1"/>
      <c r="D64" s="1"/>
      <c r="E64" s="1"/>
      <c r="F64" s="25"/>
      <c r="G64" s="28"/>
      <c r="H64" s="25"/>
      <c r="I64" s="28"/>
      <c r="J64" s="25"/>
      <c r="K64" s="28"/>
      <c r="L64" s="25"/>
      <c r="M64" s="28"/>
      <c r="N64" s="25"/>
      <c r="O64" s="28"/>
      <c r="P64" s="25"/>
      <c r="Q64" s="28"/>
      <c r="R64" s="25"/>
      <c r="S64" s="28"/>
      <c r="T64" s="25"/>
      <c r="U64" s="28"/>
      <c r="V64" s="25"/>
      <c r="W64" s="28"/>
      <c r="X64" s="25"/>
      <c r="Z64" s="34"/>
      <c r="AB64" s="34"/>
      <c r="AD64" s="34"/>
    </row>
    <row r="65" spans="1:30" x14ac:dyDescent="0.25">
      <c r="A65" s="1"/>
      <c r="B65" s="1"/>
      <c r="C65" s="1" t="s">
        <v>139</v>
      </c>
      <c r="D65" s="1"/>
      <c r="E65" s="1"/>
      <c r="F65" s="25">
        <v>3401847.71</v>
      </c>
      <c r="G65" s="28"/>
      <c r="H65" s="25">
        <v>3401847.71</v>
      </c>
      <c r="I65" s="28"/>
      <c r="J65" s="25">
        <v>3401847.71</v>
      </c>
      <c r="K65" s="28"/>
      <c r="L65" s="34">
        <v>377500</v>
      </c>
      <c r="M65" s="28"/>
      <c r="N65" s="34">
        <v>377500</v>
      </c>
      <c r="O65" s="39"/>
      <c r="P65" s="34">
        <v>377500</v>
      </c>
      <c r="Q65" s="39"/>
      <c r="R65" s="34">
        <v>377500</v>
      </c>
      <c r="S65" s="39"/>
      <c r="T65" s="34">
        <v>377500</v>
      </c>
      <c r="U65" s="39"/>
      <c r="V65" s="34">
        <v>377500</v>
      </c>
      <c r="W65" s="39"/>
      <c r="X65" s="34">
        <v>377500</v>
      </c>
      <c r="Y65" s="39"/>
      <c r="Z65" s="34">
        <v>377500</v>
      </c>
      <c r="AA65" s="39"/>
      <c r="AB65" s="34">
        <v>377500</v>
      </c>
      <c r="AC65" s="39"/>
      <c r="AD65" s="34">
        <v>377500</v>
      </c>
    </row>
    <row r="66" spans="1:30" x14ac:dyDescent="0.25">
      <c r="A66" s="1"/>
      <c r="B66" s="1"/>
      <c r="C66" s="1" t="s">
        <v>140</v>
      </c>
      <c r="D66" s="1"/>
      <c r="E66" s="1"/>
      <c r="F66" s="25">
        <v>-2513011.16</v>
      </c>
      <c r="G66" s="28"/>
      <c r="H66" s="34">
        <v>1657977.78</v>
      </c>
      <c r="I66" s="39"/>
      <c r="J66" s="34">
        <v>1657977.78</v>
      </c>
      <c r="K66" s="28"/>
      <c r="L66" s="34">
        <v>511363.95</v>
      </c>
      <c r="M66" s="28"/>
      <c r="N66" s="34">
        <v>511363.95</v>
      </c>
      <c r="O66" s="39"/>
      <c r="P66" s="34">
        <v>511363.95</v>
      </c>
      <c r="Q66" s="39"/>
      <c r="R66" s="34">
        <v>511363.95</v>
      </c>
      <c r="S66" s="39"/>
      <c r="T66" s="34">
        <v>511363.95</v>
      </c>
      <c r="U66" s="39"/>
      <c r="V66" s="34">
        <v>511363.95</v>
      </c>
      <c r="W66" s="39"/>
      <c r="X66" s="34">
        <v>511363.95</v>
      </c>
      <c r="Y66" s="39"/>
      <c r="Z66" s="34">
        <v>511363.95</v>
      </c>
      <c r="AA66" s="39"/>
      <c r="AB66" s="34">
        <v>511363.95</v>
      </c>
      <c r="AC66" s="39"/>
      <c r="AD66" s="34">
        <v>511363.95</v>
      </c>
    </row>
    <row r="67" spans="1:30" ht="15.75" thickBot="1" x14ac:dyDescent="0.3">
      <c r="A67" s="1"/>
      <c r="B67" s="1" t="s">
        <v>30</v>
      </c>
      <c r="C67" s="1" t="s">
        <v>0</v>
      </c>
      <c r="D67" s="1"/>
      <c r="E67" s="1"/>
      <c r="F67" s="25">
        <v>4170988.94</v>
      </c>
      <c r="G67" s="28"/>
      <c r="H67" s="34">
        <v>-263519.46999999997</v>
      </c>
      <c r="I67" s="39"/>
      <c r="J67" s="34">
        <v>-465411.33</v>
      </c>
      <c r="K67" s="28"/>
      <c r="L67" s="34">
        <v>-306236.78000000003</v>
      </c>
      <c r="M67" s="28"/>
      <c r="N67" s="34">
        <v>4454661.28</v>
      </c>
      <c r="O67" s="39"/>
      <c r="P67" s="34">
        <v>4426607.46</v>
      </c>
      <c r="Q67" s="39"/>
      <c r="R67" s="34">
        <v>5508751.6799999997</v>
      </c>
      <c r="S67" s="39"/>
      <c r="T67" s="34">
        <v>5292406.7300000004</v>
      </c>
      <c r="U67" s="39"/>
      <c r="V67" s="34">
        <v>5089080</v>
      </c>
      <c r="W67" s="39"/>
      <c r="X67" s="34">
        <v>4653552.76</v>
      </c>
      <c r="Y67" s="39"/>
      <c r="Z67" s="34">
        <v>4501302.43</v>
      </c>
      <c r="AA67" s="39"/>
      <c r="AB67" s="34">
        <v>4410387.74</v>
      </c>
      <c r="AC67" s="39"/>
      <c r="AD67" s="34">
        <f>60000+4163190.54</f>
        <v>4223190.54</v>
      </c>
    </row>
    <row r="68" spans="1:30" s="11" customFormat="1" ht="12" thickBot="1" x14ac:dyDescent="0.25">
      <c r="A68" s="1" t="s">
        <v>31</v>
      </c>
      <c r="B68" s="1"/>
      <c r="C68" s="1"/>
      <c r="D68" s="1"/>
      <c r="E68" s="1"/>
      <c r="F68" s="26">
        <f>ROUND(SUM(F64:F67),5)</f>
        <v>5059825.49</v>
      </c>
      <c r="G68" s="28"/>
      <c r="H68" s="26">
        <f>ROUND(SUM(H64:H67),5)</f>
        <v>4796306.0199999996</v>
      </c>
      <c r="I68" s="28"/>
      <c r="J68" s="26">
        <f>ROUND(SUM(J64:J67),5)</f>
        <v>4594414.16</v>
      </c>
      <c r="K68" s="28"/>
      <c r="L68" s="26">
        <f>ROUND(SUM(L64:L67),5)</f>
        <v>582627.17000000004</v>
      </c>
      <c r="M68" s="28"/>
      <c r="N68" s="26">
        <f>ROUND(SUM(N64:N67),5)</f>
        <v>5343525.2300000004</v>
      </c>
      <c r="O68" s="28"/>
      <c r="P68" s="26">
        <f>ROUND(SUM(P64:P67),5)</f>
        <v>5315471.41</v>
      </c>
      <c r="Q68" s="28"/>
      <c r="R68" s="26">
        <f>ROUND(SUM(R64:R67),5)</f>
        <v>6397615.6299999999</v>
      </c>
      <c r="S68" s="28"/>
      <c r="T68" s="26">
        <f>ROUND(SUM(T64:T67),5)</f>
        <v>6181270.6799999997</v>
      </c>
      <c r="U68" s="28"/>
      <c r="V68" s="26">
        <f>ROUND(SUM(V64:V67),5)</f>
        <v>5977943.9500000002</v>
      </c>
      <c r="W68" s="28"/>
      <c r="X68" s="26">
        <f>ROUND(SUM(X64:X67),5)</f>
        <v>5542416.71</v>
      </c>
      <c r="Z68" s="37">
        <f>ROUND(SUM(Z64:Z67),5)</f>
        <v>5390166.3799999999</v>
      </c>
      <c r="AB68" s="37">
        <f>ROUND(SUM(AB64:AB67),5)</f>
        <v>5299251.6900000004</v>
      </c>
      <c r="AD68" s="37">
        <f>ROUND(SUM(AD64:AD67),5)</f>
        <v>5112054.49</v>
      </c>
    </row>
    <row r="69" spans="1:30" ht="15.75" thickBot="1" x14ac:dyDescent="0.3">
      <c r="C69" s="1"/>
      <c r="D69" s="1"/>
      <c r="E69" s="1"/>
      <c r="F69" s="10">
        <f>ROUND(F36+F63+F68,5)</f>
        <v>6246174.7999999998</v>
      </c>
      <c r="G69" s="1"/>
      <c r="H69" s="10">
        <f>ROUND(H36+H63+H68,5)</f>
        <v>5981885.54</v>
      </c>
      <c r="I69" s="1"/>
      <c r="J69" s="10">
        <f>ROUND(J36+J63+J68,5)</f>
        <v>5771926.0499999998</v>
      </c>
      <c r="K69" s="1"/>
      <c r="L69" s="10">
        <f>ROUND(L36+L63+L68,5)</f>
        <v>1656472.71</v>
      </c>
      <c r="M69" s="1"/>
      <c r="N69" s="10">
        <f>ROUND(N36+N63+N68,5)</f>
        <v>6086852.2699999996</v>
      </c>
      <c r="O69" s="1"/>
      <c r="P69" s="10">
        <f>ROUND(P36+P63+P68,5)</f>
        <v>6075026.3399999999</v>
      </c>
      <c r="Q69" s="1"/>
      <c r="R69" s="10">
        <f>ROUND(R36+R63+R68,5)</f>
        <v>7109877.4000000004</v>
      </c>
      <c r="S69" s="1"/>
      <c r="T69" s="10">
        <f>ROUND(T36+T63+T68,5)</f>
        <v>7012971.7400000002</v>
      </c>
      <c r="U69" s="1"/>
      <c r="V69" s="10">
        <f>ROUND(V36+V63+V68,5)</f>
        <v>6877831.2000000002</v>
      </c>
      <c r="W69" s="1"/>
      <c r="X69" s="10">
        <f>ROUND(X36+X63+X68,5)</f>
        <v>6483767.4400000004</v>
      </c>
      <c r="Z69" s="38">
        <f>ROUND(Z36+Z63+Z68,5)</f>
        <v>6480017.1799999997</v>
      </c>
      <c r="AB69" s="38">
        <f>ROUND(AB36+AB63+AB68,5)</f>
        <v>6425465.3600000003</v>
      </c>
      <c r="AD69" s="38">
        <f>ROUND(AD36+AD63+AD68,5)</f>
        <v>6291438.7999999998</v>
      </c>
    </row>
    <row r="70" spans="1:30" ht="15.75" thickTop="1" x14ac:dyDescent="0.25"/>
    <row r="71" spans="1:30" x14ac:dyDescent="0.25">
      <c r="F71" s="30">
        <f>+F35-F69</f>
        <v>0</v>
      </c>
      <c r="H71" s="30">
        <f>+H35-H69</f>
        <v>0</v>
      </c>
      <c r="J71" s="30">
        <f>+J35-J69</f>
        <v>0</v>
      </c>
      <c r="L71" s="30">
        <f>+L35-L69</f>
        <v>571.66000000014901</v>
      </c>
      <c r="N71" s="30">
        <f>+N35-N69</f>
        <v>19.5</v>
      </c>
      <c r="P71" s="30">
        <f>+P35-P69</f>
        <v>-55.109999999403954</v>
      </c>
      <c r="R71" s="30">
        <f>+R35-R69</f>
        <v>128.43999999947846</v>
      </c>
      <c r="T71" s="30">
        <f>+T35-T69</f>
        <v>254.39999999944121</v>
      </c>
      <c r="U71" s="30"/>
      <c r="V71" s="30">
        <f>+V35-V69</f>
        <v>64</v>
      </c>
      <c r="X71" s="30">
        <f>+X35-X69</f>
        <v>-64</v>
      </c>
      <c r="Y71"/>
      <c r="Z71" s="30">
        <f>+Z35-Z69</f>
        <v>216.9300000006333</v>
      </c>
      <c r="AA71"/>
      <c r="AB71" s="30">
        <f>+AB35-AB69</f>
        <v>425.20999999996275</v>
      </c>
      <c r="AD71" s="30">
        <f>+AD35-AD69</f>
        <v>0</v>
      </c>
    </row>
  </sheetData>
  <pageMargins left="0.7" right="0.7" top="0.75" bottom="0.75" header="0.1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CA31-357D-4EB6-B4A7-4F2990D17796}">
  <sheetPr codeName="Sheet1"/>
  <dimension ref="A1:AB37"/>
  <sheetViews>
    <sheetView workbookViewId="0">
      <pane xSplit="5" ySplit="4" topLeftCell="F22" activePane="bottomRight" state="frozenSplit"/>
      <selection pane="topRight" activeCell="F1" sqref="F1"/>
      <selection pane="bottomLeft" activeCell="A5" sqref="A5"/>
      <selection pane="bottomRight" activeCell="H38" sqref="H38"/>
    </sheetView>
  </sheetViews>
  <sheetFormatPr defaultRowHeight="15" x14ac:dyDescent="0.25"/>
  <cols>
    <col min="1" max="4" width="3" style="17" customWidth="1"/>
    <col min="5" max="5" width="31.7109375" style="17" customWidth="1"/>
    <col min="6" max="6" width="9.28515625" style="18" bestFit="1" customWidth="1"/>
    <col min="7" max="7" width="2.28515625" style="18" customWidth="1"/>
    <col min="8" max="8" width="9.28515625" style="18" bestFit="1" customWidth="1"/>
    <col min="9" max="9" width="2.28515625" style="18" customWidth="1"/>
    <col min="10" max="10" width="8.42578125" style="18" customWidth="1"/>
    <col min="11" max="11" width="2.28515625" style="18" customWidth="1"/>
    <col min="12" max="12" width="10" style="18" customWidth="1"/>
    <col min="13" max="13" width="2.28515625" style="18" customWidth="1"/>
    <col min="14" max="14" width="8.42578125" style="18" customWidth="1"/>
    <col min="15" max="15" width="2.28515625" style="18" customWidth="1"/>
    <col min="16" max="16" width="10" style="18" customWidth="1"/>
    <col min="17" max="17" width="2.28515625" style="18" customWidth="1"/>
    <col min="18" max="18" width="9.28515625" style="18" customWidth="1"/>
    <col min="19" max="19" width="2.28515625" style="18" customWidth="1"/>
    <col min="20" max="20" width="9.28515625" style="18" customWidth="1"/>
    <col min="21" max="21" width="2.28515625" style="18" customWidth="1"/>
    <col min="22" max="22" width="9.28515625" style="18" customWidth="1"/>
    <col min="23" max="23" width="2.28515625" style="18" customWidth="1"/>
    <col min="24" max="24" width="11.5703125" style="31" customWidth="1"/>
    <col min="25" max="25" width="4.140625" style="24" customWidth="1"/>
    <col min="26" max="26" width="11.5703125" style="31" customWidth="1"/>
    <col min="27" max="27" width="4.140625" style="24" customWidth="1"/>
    <col min="28" max="28" width="11.5703125" style="31" customWidth="1"/>
    <col min="29" max="16384" width="9.140625" style="24"/>
  </cols>
  <sheetData>
    <row r="1" spans="1:28" ht="15.75" x14ac:dyDescent="0.25">
      <c r="A1" s="2" t="s">
        <v>88</v>
      </c>
      <c r="B1" s="1"/>
      <c r="C1" s="1"/>
      <c r="D1" s="1"/>
      <c r="E1" s="1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40"/>
      <c r="Z1" s="40"/>
      <c r="AB1" s="40"/>
    </row>
    <row r="2" spans="1:28" ht="18" x14ac:dyDescent="0.25">
      <c r="A2" s="3" t="s">
        <v>89</v>
      </c>
      <c r="B2" s="1"/>
      <c r="C2" s="1"/>
      <c r="D2" s="1"/>
      <c r="E2" s="1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40"/>
      <c r="Z2" s="40"/>
      <c r="AB2" s="40"/>
    </row>
    <row r="3" spans="1:28" x14ac:dyDescent="0.25">
      <c r="A3" s="4" t="s">
        <v>146</v>
      </c>
      <c r="B3" s="1"/>
      <c r="C3" s="1"/>
      <c r="D3" s="1"/>
      <c r="E3" s="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40"/>
      <c r="Z3" s="40"/>
      <c r="AB3" s="40"/>
    </row>
    <row r="4" spans="1:28" s="16" customFormat="1" ht="15.75" thickBot="1" x14ac:dyDescent="0.3">
      <c r="A4" s="14"/>
      <c r="B4" s="14"/>
      <c r="C4" s="14"/>
      <c r="D4" s="14"/>
      <c r="E4" s="14"/>
      <c r="F4" s="46">
        <v>44032</v>
      </c>
      <c r="G4" s="15"/>
      <c r="H4" s="46">
        <v>44063</v>
      </c>
      <c r="I4" s="15"/>
      <c r="J4" s="46">
        <v>44094</v>
      </c>
      <c r="K4" s="15"/>
      <c r="L4" s="46">
        <v>44124</v>
      </c>
      <c r="M4" s="15"/>
      <c r="N4" s="46">
        <v>44155</v>
      </c>
      <c r="O4" s="15"/>
      <c r="P4" s="46">
        <v>44185</v>
      </c>
      <c r="Q4" s="15"/>
      <c r="R4" s="46">
        <v>43851</v>
      </c>
      <c r="S4" s="15"/>
      <c r="T4" s="46">
        <v>43882</v>
      </c>
      <c r="U4" s="15"/>
      <c r="V4" s="46">
        <v>43911</v>
      </c>
      <c r="W4" s="15"/>
      <c r="X4" s="47">
        <v>43942</v>
      </c>
      <c r="Z4" s="47">
        <v>43972</v>
      </c>
      <c r="AB4" s="47">
        <v>44003</v>
      </c>
    </row>
    <row r="5" spans="1:28" ht="15.75" thickTop="1" x14ac:dyDescent="0.25">
      <c r="A5" s="1"/>
      <c r="B5" s="1" t="s">
        <v>39</v>
      </c>
      <c r="C5" s="1"/>
      <c r="D5" s="1"/>
      <c r="E5" s="1"/>
      <c r="F5" s="25"/>
      <c r="G5" s="28"/>
      <c r="H5" s="25"/>
      <c r="I5" s="28"/>
      <c r="J5" s="25"/>
      <c r="K5" s="28"/>
      <c r="L5" s="25"/>
      <c r="M5" s="28"/>
      <c r="N5" s="25"/>
      <c r="O5" s="28"/>
      <c r="P5" s="25"/>
      <c r="Q5" s="28"/>
      <c r="R5" s="25"/>
      <c r="S5" s="28"/>
      <c r="T5" s="25"/>
      <c r="U5" s="28"/>
      <c r="V5" s="25"/>
      <c r="W5" s="28"/>
      <c r="X5" s="34"/>
      <c r="Z5" s="34"/>
      <c r="AB5" s="34"/>
    </row>
    <row r="6" spans="1:28" x14ac:dyDescent="0.25">
      <c r="A6" s="1"/>
      <c r="B6" s="1"/>
      <c r="C6" s="1"/>
      <c r="D6" s="1" t="s">
        <v>40</v>
      </c>
      <c r="E6" s="1"/>
      <c r="F6" s="25"/>
      <c r="G6" s="28"/>
      <c r="H6" s="25"/>
      <c r="I6" s="28"/>
      <c r="J6" s="25"/>
      <c r="K6" s="28"/>
      <c r="L6" s="25"/>
      <c r="M6" s="28"/>
      <c r="N6" s="25"/>
      <c r="O6" s="28"/>
      <c r="P6" s="25"/>
      <c r="Q6" s="28"/>
      <c r="R6" s="25"/>
      <c r="S6" s="28"/>
      <c r="T6" s="25"/>
      <c r="U6" s="28"/>
      <c r="V6" s="25"/>
      <c r="W6" s="28"/>
      <c r="X6" s="34"/>
      <c r="Z6" s="34"/>
      <c r="AB6" s="34"/>
    </row>
    <row r="7" spans="1:28" x14ac:dyDescent="0.25">
      <c r="A7" s="1"/>
      <c r="B7" s="1"/>
      <c r="C7" s="1"/>
      <c r="D7" s="1"/>
      <c r="E7" s="1" t="s">
        <v>42</v>
      </c>
      <c r="F7" s="34">
        <v>47423.839999999997</v>
      </c>
      <c r="G7" s="39"/>
      <c r="H7" s="34">
        <v>16261.19</v>
      </c>
      <c r="I7" s="39"/>
      <c r="J7" s="34">
        <v>21553.63</v>
      </c>
      <c r="K7" s="39"/>
      <c r="L7" s="34">
        <v>4508223.63</v>
      </c>
      <c r="M7" s="39"/>
      <c r="N7" s="34">
        <v>5999.08</v>
      </c>
      <c r="O7" s="39"/>
      <c r="P7" s="34">
        <v>575356.81999999995</v>
      </c>
      <c r="Q7" s="39"/>
      <c r="R7" s="34">
        <v>28240.14</v>
      </c>
      <c r="S7" s="39"/>
      <c r="T7" s="34">
        <v>660.02</v>
      </c>
      <c r="U7" s="39"/>
      <c r="V7" s="34">
        <v>69093.929999999993</v>
      </c>
      <c r="W7" s="39"/>
      <c r="X7" s="34">
        <v>40833.910000000003</v>
      </c>
      <c r="Y7" s="39"/>
      <c r="Z7" s="34">
        <v>32070.52</v>
      </c>
      <c r="AA7" s="39"/>
      <c r="AB7" s="34">
        <f>60000+40293.63</f>
        <v>100293.63</v>
      </c>
    </row>
    <row r="8" spans="1:28" x14ac:dyDescent="0.25">
      <c r="A8" s="1"/>
      <c r="B8" s="1"/>
      <c r="C8" s="1"/>
      <c r="D8" s="1"/>
      <c r="E8" s="1" t="s">
        <v>87</v>
      </c>
      <c r="F8" s="34">
        <v>311.56</v>
      </c>
      <c r="G8" s="39"/>
      <c r="H8" s="34">
        <v>269.31</v>
      </c>
      <c r="I8" s="39"/>
      <c r="J8" s="34">
        <v>0</v>
      </c>
      <c r="K8" s="39"/>
      <c r="L8" s="34">
        <v>10.66</v>
      </c>
      <c r="M8" s="39"/>
      <c r="N8" s="34">
        <v>0</v>
      </c>
      <c r="O8" s="39"/>
      <c r="P8" s="34">
        <v>42.47</v>
      </c>
      <c r="Q8" s="39"/>
      <c r="R8" s="34">
        <v>755.72</v>
      </c>
      <c r="S8" s="39"/>
      <c r="T8" s="34">
        <v>1155.05</v>
      </c>
      <c r="U8" s="39"/>
      <c r="V8" s="34">
        <v>961.74</v>
      </c>
      <c r="W8" s="39"/>
      <c r="X8" s="34">
        <v>605.63</v>
      </c>
      <c r="Y8" s="39"/>
      <c r="Z8" s="34">
        <v>581.44000000000005</v>
      </c>
      <c r="AA8" s="39"/>
      <c r="AB8" s="34">
        <v>383.23</v>
      </c>
    </row>
    <row r="9" spans="1:28" x14ac:dyDescent="0.25">
      <c r="A9" s="1"/>
      <c r="B9" s="1"/>
      <c r="C9" s="1"/>
      <c r="D9" s="1"/>
      <c r="E9" s="1" t="s">
        <v>84</v>
      </c>
      <c r="F9" s="34">
        <v>0</v>
      </c>
      <c r="G9" s="39"/>
      <c r="H9" s="34">
        <v>0</v>
      </c>
      <c r="I9" s="39"/>
      <c r="J9" s="34">
        <v>75</v>
      </c>
      <c r="K9" s="39"/>
      <c r="L9" s="34">
        <v>0</v>
      </c>
      <c r="M9" s="39"/>
      <c r="N9" s="34">
        <v>2690.55</v>
      </c>
      <c r="O9" s="39"/>
      <c r="P9" s="34">
        <v>150</v>
      </c>
      <c r="Q9" s="39"/>
      <c r="R9" s="34">
        <v>0</v>
      </c>
      <c r="S9" s="39"/>
      <c r="T9" s="34">
        <v>0</v>
      </c>
      <c r="U9" s="39"/>
      <c r="V9" s="34">
        <v>0</v>
      </c>
      <c r="W9" s="39"/>
      <c r="X9" s="34">
        <v>0.01</v>
      </c>
      <c r="Y9" s="39"/>
      <c r="Z9" s="34">
        <v>280.05</v>
      </c>
      <c r="AA9" s="39"/>
      <c r="AB9" s="34">
        <v>0</v>
      </c>
    </row>
    <row r="10" spans="1:28" x14ac:dyDescent="0.25">
      <c r="A10" s="1"/>
      <c r="B10" s="1"/>
      <c r="C10" s="1"/>
      <c r="D10" s="1"/>
      <c r="E10" s="1" t="s">
        <v>41</v>
      </c>
      <c r="F10" s="34">
        <v>0</v>
      </c>
      <c r="G10" s="39"/>
      <c r="H10" s="34">
        <v>0</v>
      </c>
      <c r="I10" s="39"/>
      <c r="J10" s="34">
        <v>27907.5</v>
      </c>
      <c r="K10" s="39"/>
      <c r="L10" s="34">
        <v>24886.19</v>
      </c>
      <c r="M10" s="39"/>
      <c r="N10" s="34">
        <v>31162.67</v>
      </c>
      <c r="O10" s="39"/>
      <c r="P10" s="34">
        <v>18261.37</v>
      </c>
      <c r="Q10" s="39"/>
      <c r="R10" s="34">
        <v>290.56</v>
      </c>
      <c r="S10" s="39"/>
      <c r="T10" s="34">
        <v>14076.48</v>
      </c>
      <c r="U10" s="39"/>
      <c r="V10" s="34">
        <v>16493.59</v>
      </c>
      <c r="W10" s="39"/>
      <c r="X10" s="34">
        <v>32384.33</v>
      </c>
      <c r="Y10" s="39"/>
      <c r="Z10" s="34">
        <v>27735.08</v>
      </c>
      <c r="AA10" s="39"/>
      <c r="AB10" s="34">
        <v>10250.48</v>
      </c>
    </row>
    <row r="11" spans="1:28" ht="15.75" thickBot="1" x14ac:dyDescent="0.3">
      <c r="A11" s="1"/>
      <c r="B11" s="1"/>
      <c r="C11" s="1"/>
      <c r="D11" s="1"/>
      <c r="E11" s="1" t="s">
        <v>67</v>
      </c>
      <c r="F11" s="34">
        <v>0</v>
      </c>
      <c r="G11" s="39"/>
      <c r="H11" s="34">
        <v>0</v>
      </c>
      <c r="I11" s="39"/>
      <c r="J11" s="34">
        <v>100</v>
      </c>
      <c r="K11" s="39"/>
      <c r="L11" s="34">
        <v>0</v>
      </c>
      <c r="M11" s="39"/>
      <c r="N11" s="34">
        <v>0</v>
      </c>
      <c r="O11" s="39"/>
      <c r="P11" s="34">
        <v>0</v>
      </c>
      <c r="Q11" s="39"/>
      <c r="R11" s="34">
        <v>0</v>
      </c>
      <c r="S11" s="39"/>
      <c r="T11" s="34">
        <v>0</v>
      </c>
      <c r="U11" s="39"/>
      <c r="V11" s="34">
        <v>0</v>
      </c>
      <c r="W11" s="39"/>
      <c r="X11" s="34">
        <v>0</v>
      </c>
      <c r="Y11" s="39"/>
      <c r="Z11" s="34">
        <v>0</v>
      </c>
      <c r="AA11" s="39"/>
      <c r="AB11" s="34">
        <v>0</v>
      </c>
    </row>
    <row r="12" spans="1:28" ht="15.75" thickBot="1" x14ac:dyDescent="0.3">
      <c r="A12" s="1"/>
      <c r="B12" s="1"/>
      <c r="C12" s="1"/>
      <c r="D12" s="1" t="s">
        <v>44</v>
      </c>
      <c r="E12" s="1"/>
      <c r="F12" s="27">
        <f>ROUND(SUM(F6:F11),5)</f>
        <v>47735.4</v>
      </c>
      <c r="G12" s="28"/>
      <c r="H12" s="27">
        <f>ROUND(SUM(H6:H11),5)</f>
        <v>16530.5</v>
      </c>
      <c r="I12" s="28"/>
      <c r="J12" s="27">
        <f>ROUND(SUM(J6:J11),5)</f>
        <v>49636.13</v>
      </c>
      <c r="K12" s="28"/>
      <c r="L12" s="27">
        <f>ROUND(SUM(L6:L11),5)</f>
        <v>4533120.4800000004</v>
      </c>
      <c r="M12" s="28"/>
      <c r="N12" s="27">
        <f>ROUND(SUM(N6:N11),5)</f>
        <v>39852.300000000003</v>
      </c>
      <c r="O12" s="28"/>
      <c r="P12" s="27">
        <f>ROUND(SUM(P6:P11),5)</f>
        <v>593810.66</v>
      </c>
      <c r="Q12" s="28"/>
      <c r="R12" s="27">
        <f>ROUND(SUM(R6:R11),5)</f>
        <v>29286.42</v>
      </c>
      <c r="S12" s="28"/>
      <c r="T12" s="27">
        <f>ROUND(SUM(T6:T11),5)</f>
        <v>15891.55</v>
      </c>
      <c r="U12" s="28"/>
      <c r="V12" s="27">
        <f>ROUND(SUM(V6:V11),5)</f>
        <v>86549.26</v>
      </c>
      <c r="W12" s="28"/>
      <c r="X12" s="36">
        <f>ROUND(SUM(X6:X11),5)</f>
        <v>73823.88</v>
      </c>
      <c r="Z12" s="36">
        <f>ROUND(SUM(Z6:Z11),5)</f>
        <v>60667.09</v>
      </c>
      <c r="AB12" s="36">
        <f>ROUND(SUM(AB6:AB11),5)</f>
        <v>110927.34</v>
      </c>
    </row>
    <row r="13" spans="1:28" x14ac:dyDescent="0.25">
      <c r="A13" s="1"/>
      <c r="B13" s="1"/>
      <c r="C13" s="1" t="s">
        <v>90</v>
      </c>
      <c r="D13" s="1"/>
      <c r="E13" s="1"/>
      <c r="F13" s="25">
        <f>F12</f>
        <v>47735.4</v>
      </c>
      <c r="G13" s="28"/>
      <c r="H13" s="25">
        <f>H12</f>
        <v>16530.5</v>
      </c>
      <c r="I13" s="28"/>
      <c r="J13" s="25">
        <f>J12</f>
        <v>49636.13</v>
      </c>
      <c r="K13" s="28"/>
      <c r="L13" s="25">
        <f>L12</f>
        <v>4533120.4800000004</v>
      </c>
      <c r="M13" s="28"/>
      <c r="N13" s="25">
        <f>N12</f>
        <v>39852.300000000003</v>
      </c>
      <c r="O13" s="28"/>
      <c r="P13" s="25">
        <f>P12</f>
        <v>593810.66</v>
      </c>
      <c r="Q13" s="28"/>
      <c r="R13" s="25">
        <f>R12</f>
        <v>29286.42</v>
      </c>
      <c r="S13" s="28"/>
      <c r="T13" s="25">
        <f>T12</f>
        <v>15891.55</v>
      </c>
      <c r="U13" s="28"/>
      <c r="V13" s="25">
        <f>V12</f>
        <v>86549.26</v>
      </c>
      <c r="W13" s="28"/>
      <c r="X13" s="34">
        <f>X12</f>
        <v>73823.88</v>
      </c>
      <c r="Z13" s="34">
        <f>Z12</f>
        <v>60667.09</v>
      </c>
      <c r="AB13" s="34">
        <f>AB12</f>
        <v>110927.34</v>
      </c>
    </row>
    <row r="14" spans="1:28" x14ac:dyDescent="0.25">
      <c r="A14" s="1"/>
      <c r="B14" s="1"/>
      <c r="C14" s="1"/>
      <c r="D14" s="1" t="s">
        <v>45</v>
      </c>
      <c r="E14" s="1"/>
      <c r="F14" s="25"/>
      <c r="G14" s="28"/>
      <c r="H14" s="25"/>
      <c r="I14" s="28"/>
      <c r="J14" s="25"/>
      <c r="K14" s="28"/>
      <c r="L14" s="25"/>
      <c r="M14" s="28"/>
      <c r="N14" s="25"/>
      <c r="O14" s="28"/>
      <c r="P14" s="25"/>
      <c r="Q14" s="28"/>
      <c r="R14" s="25"/>
      <c r="S14" s="28"/>
      <c r="T14" s="25"/>
      <c r="U14" s="28"/>
      <c r="V14" s="25"/>
      <c r="W14" s="28"/>
      <c r="X14" s="34"/>
      <c r="Z14" s="34"/>
      <c r="AB14" s="34"/>
    </row>
    <row r="15" spans="1:28" x14ac:dyDescent="0.25">
      <c r="A15" s="1"/>
      <c r="B15" s="1"/>
      <c r="C15" s="1"/>
      <c r="D15" s="1"/>
      <c r="E15" s="1" t="s">
        <v>48</v>
      </c>
      <c r="F15" s="34">
        <v>2624.17</v>
      </c>
      <c r="G15" s="39"/>
      <c r="H15" s="34">
        <v>1266.1500000000001</v>
      </c>
      <c r="I15" s="39"/>
      <c r="J15" s="34">
        <v>8249.02</v>
      </c>
      <c r="K15" s="39"/>
      <c r="L15" s="34">
        <v>8887.94</v>
      </c>
      <c r="M15" s="39"/>
      <c r="N15" s="34">
        <v>3734.2</v>
      </c>
      <c r="O15" s="39"/>
      <c r="P15" s="34">
        <v>3997.65</v>
      </c>
      <c r="Q15" s="39"/>
      <c r="R15" s="34">
        <v>4898.33</v>
      </c>
      <c r="S15" s="39"/>
      <c r="T15" s="34">
        <v>5203</v>
      </c>
      <c r="U15" s="39"/>
      <c r="V15" s="34">
        <v>4624.0600000000004</v>
      </c>
      <c r="W15" s="39"/>
      <c r="X15" s="34">
        <v>3255.18</v>
      </c>
      <c r="Y15" s="39"/>
      <c r="Z15" s="34">
        <v>2961.42</v>
      </c>
      <c r="AA15" s="39"/>
      <c r="AB15" s="34">
        <v>4048.91</v>
      </c>
    </row>
    <row r="16" spans="1:28" x14ac:dyDescent="0.25">
      <c r="A16" s="1"/>
      <c r="B16" s="1"/>
      <c r="C16" s="1"/>
      <c r="D16" s="1"/>
      <c r="E16" s="1" t="s">
        <v>47</v>
      </c>
      <c r="F16" s="34">
        <v>2209.41</v>
      </c>
      <c r="G16" s="39"/>
      <c r="H16" s="34">
        <v>5705.26</v>
      </c>
      <c r="I16" s="39"/>
      <c r="J16" s="34">
        <v>6401.44</v>
      </c>
      <c r="K16" s="39"/>
      <c r="L16" s="34">
        <v>3569.89</v>
      </c>
      <c r="M16" s="39"/>
      <c r="N16" s="34">
        <v>3268.44</v>
      </c>
      <c r="O16" s="39"/>
      <c r="P16" s="34">
        <v>3447.32</v>
      </c>
      <c r="Q16" s="39"/>
      <c r="R16" s="34">
        <v>3940.89</v>
      </c>
      <c r="S16" s="39"/>
      <c r="T16" s="34">
        <v>4037.62</v>
      </c>
      <c r="U16" s="39"/>
      <c r="V16" s="34">
        <v>2321.2800000000002</v>
      </c>
      <c r="W16" s="39"/>
      <c r="X16" s="34">
        <v>1726.75</v>
      </c>
      <c r="Y16" s="39"/>
      <c r="Z16" s="34">
        <v>3450.34</v>
      </c>
      <c r="AA16" s="39"/>
      <c r="AB16" s="34">
        <v>3348.72</v>
      </c>
    </row>
    <row r="17" spans="1:28" x14ac:dyDescent="0.25">
      <c r="A17" s="1"/>
      <c r="B17" s="1"/>
      <c r="C17" s="1"/>
      <c r="D17" s="1"/>
      <c r="E17" s="1" t="s">
        <v>49</v>
      </c>
      <c r="F17" s="34">
        <v>9841.0300000000007</v>
      </c>
      <c r="G17" s="39"/>
      <c r="H17" s="34">
        <v>7149.51</v>
      </c>
      <c r="I17" s="39"/>
      <c r="J17" s="34">
        <v>7098</v>
      </c>
      <c r="K17" s="39"/>
      <c r="L17" s="34">
        <v>3435.95</v>
      </c>
      <c r="M17" s="39"/>
      <c r="N17" s="34">
        <v>17840.28</v>
      </c>
      <c r="O17" s="39"/>
      <c r="P17" s="34">
        <v>5182.03</v>
      </c>
      <c r="Q17" s="39"/>
      <c r="R17" s="34">
        <v>4862.5</v>
      </c>
      <c r="S17" s="39"/>
      <c r="T17" s="34">
        <v>6173.5</v>
      </c>
      <c r="U17" s="39"/>
      <c r="V17" s="34">
        <v>10370.799999999999</v>
      </c>
      <c r="W17" s="39"/>
      <c r="X17" s="34">
        <v>6315.99</v>
      </c>
      <c r="Y17" s="39"/>
      <c r="Z17" s="34">
        <v>2943.8</v>
      </c>
      <c r="AA17" s="39"/>
      <c r="AB17" s="34">
        <v>5851.63</v>
      </c>
    </row>
    <row r="18" spans="1:28" x14ac:dyDescent="0.25">
      <c r="A18" s="1"/>
      <c r="B18" s="1"/>
      <c r="C18" s="1"/>
      <c r="D18" s="1"/>
      <c r="E18" s="1" t="s">
        <v>50</v>
      </c>
      <c r="F18" s="34">
        <v>5848.58</v>
      </c>
      <c r="G18" s="39"/>
      <c r="H18" s="34">
        <v>13688.11</v>
      </c>
      <c r="I18" s="39"/>
      <c r="J18" s="34">
        <v>14695.41</v>
      </c>
      <c r="K18" s="39"/>
      <c r="L18" s="34">
        <v>7097.37</v>
      </c>
      <c r="M18" s="39"/>
      <c r="N18" s="34">
        <v>7289.54</v>
      </c>
      <c r="O18" s="39"/>
      <c r="P18" s="34">
        <v>12830.04</v>
      </c>
      <c r="Q18" s="39"/>
      <c r="R18" s="34">
        <v>8460.4500000000007</v>
      </c>
      <c r="S18" s="39"/>
      <c r="T18" s="34">
        <v>40712.120000000003</v>
      </c>
      <c r="U18" s="39"/>
      <c r="V18" s="34">
        <v>15826.51</v>
      </c>
      <c r="W18" s="39"/>
      <c r="X18" s="34">
        <v>11565.76</v>
      </c>
      <c r="Y18" s="39"/>
      <c r="Z18" s="34">
        <v>15549.42</v>
      </c>
      <c r="AA18" s="39"/>
      <c r="AB18" s="34">
        <v>6536.19</v>
      </c>
    </row>
    <row r="19" spans="1:28" x14ac:dyDescent="0.25">
      <c r="A19" s="1"/>
      <c r="B19" s="1"/>
      <c r="C19" s="1"/>
      <c r="D19" s="1"/>
      <c r="E19" s="1" t="s">
        <v>46</v>
      </c>
      <c r="F19" s="34">
        <v>60740.32</v>
      </c>
      <c r="G19" s="39"/>
      <c r="H19" s="34">
        <v>46442.51</v>
      </c>
      <c r="I19" s="39"/>
      <c r="J19" s="34">
        <v>49789.23</v>
      </c>
      <c r="K19" s="39"/>
      <c r="L19" s="34">
        <v>54506.43</v>
      </c>
      <c r="M19" s="39"/>
      <c r="N19" s="34">
        <v>56162.75</v>
      </c>
      <c r="O19" s="39"/>
      <c r="P19" s="34">
        <v>43769.52</v>
      </c>
      <c r="Q19" s="39"/>
      <c r="R19" s="34">
        <v>68136.58</v>
      </c>
      <c r="S19" s="39"/>
      <c r="T19" s="34">
        <v>62461.57</v>
      </c>
      <c r="U19" s="39"/>
      <c r="V19" s="34">
        <v>62194.38</v>
      </c>
      <c r="W19" s="39"/>
      <c r="X19" s="34">
        <v>54357.98</v>
      </c>
      <c r="Y19" s="39"/>
      <c r="Z19" s="34">
        <v>69454.06</v>
      </c>
      <c r="AA19" s="39"/>
      <c r="AB19" s="34">
        <v>59908.23</v>
      </c>
    </row>
    <row r="20" spans="1:28" x14ac:dyDescent="0.25">
      <c r="A20" s="1"/>
      <c r="B20" s="1"/>
      <c r="C20" s="1"/>
      <c r="D20" s="1"/>
      <c r="E20" s="1" t="s">
        <v>76</v>
      </c>
      <c r="F20" s="34">
        <v>81.58</v>
      </c>
      <c r="G20" s="39"/>
      <c r="H20" s="34">
        <v>0</v>
      </c>
      <c r="I20" s="39"/>
      <c r="J20" s="34">
        <v>-2296.35</v>
      </c>
      <c r="K20" s="39"/>
      <c r="L20" s="34">
        <v>222.28</v>
      </c>
      <c r="M20" s="39"/>
      <c r="N20" s="34">
        <v>6902.91</v>
      </c>
      <c r="O20" s="39"/>
      <c r="P20" s="34">
        <v>-168.21</v>
      </c>
      <c r="Q20" s="39"/>
      <c r="R20" s="34">
        <v>-8702.7199999999993</v>
      </c>
      <c r="S20" s="39"/>
      <c r="T20" s="34">
        <v>-2993.39</v>
      </c>
      <c r="U20" s="39"/>
      <c r="V20" s="34">
        <v>900.3</v>
      </c>
      <c r="W20" s="39"/>
      <c r="X20" s="34">
        <v>4865.46</v>
      </c>
      <c r="Y20" s="39"/>
      <c r="Z20" s="34">
        <v>3033.02</v>
      </c>
      <c r="AA20" s="39"/>
      <c r="AB20" s="34">
        <v>219.13</v>
      </c>
    </row>
    <row r="21" spans="1:28" ht="15.75" thickBot="1" x14ac:dyDescent="0.3">
      <c r="A21" s="1"/>
      <c r="B21" s="1"/>
      <c r="C21" s="1"/>
      <c r="D21" s="1"/>
      <c r="E21" s="1" t="s">
        <v>51</v>
      </c>
      <c r="F21" s="34">
        <v>0</v>
      </c>
      <c r="G21" s="39"/>
      <c r="H21" s="34">
        <v>0</v>
      </c>
      <c r="I21" s="39"/>
      <c r="J21" s="34">
        <v>8121.96</v>
      </c>
      <c r="K21" s="39"/>
      <c r="L21" s="34">
        <v>1930</v>
      </c>
      <c r="M21" s="39"/>
      <c r="N21" s="34">
        <v>4440</v>
      </c>
      <c r="O21" s="39"/>
      <c r="P21" s="34">
        <v>1005</v>
      </c>
      <c r="Q21" s="39"/>
      <c r="R21" s="34">
        <v>1865</v>
      </c>
      <c r="S21" s="39"/>
      <c r="T21" s="34">
        <v>617.5</v>
      </c>
      <c r="U21" s="39"/>
      <c r="V21" s="34">
        <v>380</v>
      </c>
      <c r="W21" s="39"/>
      <c r="X21" s="34">
        <v>0</v>
      </c>
      <c r="Y21" s="39"/>
      <c r="Z21" s="34">
        <v>0</v>
      </c>
      <c r="AA21" s="39"/>
      <c r="AB21" s="34">
        <v>0</v>
      </c>
    </row>
    <row r="22" spans="1:28" ht="15.75" thickBot="1" x14ac:dyDescent="0.3">
      <c r="A22" s="1"/>
      <c r="B22" s="1"/>
      <c r="C22" s="1"/>
      <c r="D22" s="1" t="s">
        <v>52</v>
      </c>
      <c r="E22" s="1"/>
      <c r="F22" s="27">
        <f>ROUND(SUM(F14:F21),5)</f>
        <v>81345.09</v>
      </c>
      <c r="G22" s="28"/>
      <c r="H22" s="27">
        <f>ROUND(SUM(H14:H21),5)</f>
        <v>74251.539999999994</v>
      </c>
      <c r="I22" s="28"/>
      <c r="J22" s="27">
        <f>ROUND(SUM(J14:J21),5)</f>
        <v>92058.71</v>
      </c>
      <c r="K22" s="28"/>
      <c r="L22" s="27">
        <f>ROUND(SUM(L14:L21),5)</f>
        <v>79649.86</v>
      </c>
      <c r="M22" s="28"/>
      <c r="N22" s="27">
        <f>ROUND(SUM(N14:N21),5)</f>
        <v>99638.12</v>
      </c>
      <c r="O22" s="28"/>
      <c r="P22" s="27">
        <f>ROUND(SUM(P14:P21),5)</f>
        <v>70063.350000000006</v>
      </c>
      <c r="Q22" s="28"/>
      <c r="R22" s="27">
        <f>ROUND(SUM(R14:R21),5)</f>
        <v>83461.03</v>
      </c>
      <c r="S22" s="28"/>
      <c r="T22" s="27">
        <f>ROUND(SUM(T14:T21),5)</f>
        <v>116211.92</v>
      </c>
      <c r="U22" s="28"/>
      <c r="V22" s="27">
        <f>ROUND(SUM(V14:V21),5)</f>
        <v>96617.33</v>
      </c>
      <c r="W22" s="28"/>
      <c r="X22" s="36">
        <f>ROUND(SUM(X14:X21),5)</f>
        <v>82087.12</v>
      </c>
      <c r="Z22" s="36">
        <f>ROUND(SUM(Z14:Z21),5)</f>
        <v>97392.06</v>
      </c>
      <c r="AB22" s="36">
        <f>ROUND(SUM(AB14:AB21),5)</f>
        <v>79912.81</v>
      </c>
    </row>
    <row r="23" spans="1:28" x14ac:dyDescent="0.25">
      <c r="A23" s="1"/>
      <c r="B23" s="1" t="s">
        <v>91</v>
      </c>
      <c r="C23" s="1"/>
      <c r="D23" s="1"/>
      <c r="E23" s="1"/>
      <c r="F23" s="25">
        <f>ROUND(F5+F13-F22,5)</f>
        <v>-33609.69</v>
      </c>
      <c r="G23" s="28"/>
      <c r="H23" s="25">
        <f>ROUND(H5+H13-H22,5)</f>
        <v>-57721.04</v>
      </c>
      <c r="I23" s="28"/>
      <c r="J23" s="25">
        <f>ROUND(J5+J13-J22,5)</f>
        <v>-42422.58</v>
      </c>
      <c r="K23" s="28"/>
      <c r="L23" s="25">
        <f>ROUND(L5+L13-L22,5)</f>
        <v>4453470.62</v>
      </c>
      <c r="M23" s="28"/>
      <c r="N23" s="25">
        <f>ROUND(N5+N13-N22,5)</f>
        <v>-59785.82</v>
      </c>
      <c r="O23" s="28"/>
      <c r="P23" s="25">
        <f>ROUND(P5+P13-P22,5)</f>
        <v>523747.31</v>
      </c>
      <c r="Q23" s="28"/>
      <c r="R23" s="25">
        <f>ROUND(R5+R13-R22,5)</f>
        <v>-54174.61</v>
      </c>
      <c r="S23" s="28"/>
      <c r="T23" s="25">
        <f>ROUND(T5+T13-T22,5)</f>
        <v>-100320.37</v>
      </c>
      <c r="U23" s="28"/>
      <c r="V23" s="25">
        <f>ROUND(V5+V13-V22,5)</f>
        <v>-10068.07</v>
      </c>
      <c r="W23" s="28"/>
      <c r="X23" s="34">
        <f>ROUND(X5+X13-X22,5)</f>
        <v>-8263.24</v>
      </c>
      <c r="Z23" s="34">
        <f>ROUND(Z5+Z13-Z22,5)</f>
        <v>-36724.97</v>
      </c>
      <c r="AB23" s="34">
        <f>ROUND(AB5+AB13-AB22,5)</f>
        <v>31014.53</v>
      </c>
    </row>
    <row r="24" spans="1:28" x14ac:dyDescent="0.25">
      <c r="A24" s="1"/>
      <c r="B24" s="1" t="s">
        <v>53</v>
      </c>
      <c r="C24" s="1"/>
      <c r="D24" s="1"/>
      <c r="E24" s="1"/>
      <c r="F24" s="25"/>
      <c r="G24" s="28"/>
      <c r="H24" s="25"/>
      <c r="I24" s="28"/>
      <c r="J24" s="25"/>
      <c r="K24" s="28"/>
      <c r="L24" s="25"/>
      <c r="M24" s="28"/>
      <c r="N24" s="25"/>
      <c r="O24" s="28"/>
      <c r="P24" s="25"/>
      <c r="Q24" s="28"/>
      <c r="R24" s="25"/>
      <c r="S24" s="28"/>
      <c r="T24" s="25"/>
      <c r="U24" s="28"/>
      <c r="V24" s="25"/>
      <c r="W24" s="28"/>
      <c r="X24" s="34"/>
      <c r="Z24" s="34"/>
      <c r="AB24" s="34"/>
    </row>
    <row r="25" spans="1:28" x14ac:dyDescent="0.25">
      <c r="A25" s="1"/>
      <c r="B25" s="1"/>
      <c r="C25" s="1" t="s">
        <v>54</v>
      </c>
      <c r="D25" s="1"/>
      <c r="E25" s="1"/>
      <c r="F25" s="25"/>
      <c r="G25" s="28"/>
      <c r="H25" s="25"/>
      <c r="I25" s="28"/>
      <c r="J25" s="25"/>
      <c r="K25" s="28"/>
      <c r="L25" s="25"/>
      <c r="M25" s="28"/>
      <c r="N25" s="25"/>
      <c r="O25" s="28"/>
      <c r="P25" s="25"/>
      <c r="Q25" s="28"/>
      <c r="R25" s="25"/>
      <c r="S25" s="28"/>
      <c r="T25" s="25"/>
      <c r="U25" s="28"/>
      <c r="V25" s="25"/>
      <c r="W25" s="28"/>
      <c r="X25" s="34"/>
      <c r="Z25" s="34"/>
      <c r="AB25" s="34"/>
    </row>
    <row r="26" spans="1:28" x14ac:dyDescent="0.25">
      <c r="A26" s="1"/>
      <c r="B26" s="1"/>
      <c r="C26" s="1"/>
      <c r="D26" s="1" t="s">
        <v>92</v>
      </c>
      <c r="E26" s="1"/>
      <c r="F26" s="34">
        <v>1000</v>
      </c>
      <c r="G26" s="39"/>
      <c r="H26" s="34">
        <v>60000</v>
      </c>
      <c r="I26" s="39"/>
      <c r="J26" s="34">
        <v>0</v>
      </c>
      <c r="K26" s="39"/>
      <c r="L26" s="34">
        <v>500000</v>
      </c>
      <c r="M26" s="39"/>
      <c r="N26" s="34">
        <v>0</v>
      </c>
      <c r="O26" s="39"/>
      <c r="P26" s="34">
        <v>50000</v>
      </c>
      <c r="Q26" s="39"/>
      <c r="R26" s="34">
        <v>99010.78</v>
      </c>
      <c r="S26" s="39"/>
      <c r="T26" s="34">
        <v>0</v>
      </c>
      <c r="U26" s="39"/>
      <c r="V26" s="34">
        <v>0</v>
      </c>
      <c r="W26" s="39"/>
      <c r="X26" s="34">
        <v>5000</v>
      </c>
      <c r="Z26" s="34">
        <v>0</v>
      </c>
      <c r="AB26" s="34">
        <v>0</v>
      </c>
    </row>
    <row r="27" spans="1:28" ht="15.75" thickBot="1" x14ac:dyDescent="0.3">
      <c r="A27" s="1"/>
      <c r="B27" s="1"/>
      <c r="C27" s="1"/>
      <c r="D27" s="1" t="s">
        <v>78</v>
      </c>
      <c r="E27" s="1"/>
      <c r="F27" s="35">
        <v>0</v>
      </c>
      <c r="G27" s="39"/>
      <c r="H27" s="35">
        <v>0</v>
      </c>
      <c r="I27" s="39"/>
      <c r="J27" s="35">
        <v>0</v>
      </c>
      <c r="K27" s="39"/>
      <c r="L27" s="35">
        <v>0</v>
      </c>
      <c r="M27" s="39"/>
      <c r="N27" s="35">
        <v>36.64</v>
      </c>
      <c r="O27" s="39"/>
      <c r="P27" s="35">
        <v>-594</v>
      </c>
      <c r="Q27" s="39"/>
      <c r="R27" s="35">
        <v>5809.86</v>
      </c>
      <c r="S27" s="39"/>
      <c r="T27" s="35">
        <v>256.60000000000002</v>
      </c>
      <c r="U27" s="39"/>
      <c r="V27" s="35">
        <v>0</v>
      </c>
      <c r="W27" s="39"/>
      <c r="X27" s="35">
        <v>0</v>
      </c>
      <c r="Z27" s="35">
        <v>0</v>
      </c>
      <c r="AB27" s="35">
        <v>0</v>
      </c>
    </row>
    <row r="28" spans="1:28" x14ac:dyDescent="0.25">
      <c r="A28" s="1"/>
      <c r="B28" s="1"/>
      <c r="C28" s="1" t="s">
        <v>56</v>
      </c>
      <c r="D28" s="1"/>
      <c r="E28" s="1"/>
      <c r="F28" s="25">
        <f>ROUND(SUM(F25:F27),5)</f>
        <v>1000</v>
      </c>
      <c r="G28" s="28"/>
      <c r="H28" s="25">
        <f>ROUND(SUM(H25:H27),5)</f>
        <v>60000</v>
      </c>
      <c r="I28" s="28"/>
      <c r="J28" s="25">
        <f>ROUND(SUM(J25:J27),5)</f>
        <v>0</v>
      </c>
      <c r="K28" s="28"/>
      <c r="L28" s="25">
        <f>ROUND(SUM(L25:L27),5)</f>
        <v>500000</v>
      </c>
      <c r="M28" s="28"/>
      <c r="N28" s="25">
        <f>ROUND(SUM(N25:N27),5)</f>
        <v>36.64</v>
      </c>
      <c r="O28" s="28"/>
      <c r="P28" s="25">
        <f>ROUND(SUM(P25:P27),5)</f>
        <v>49406</v>
      </c>
      <c r="Q28" s="28"/>
      <c r="R28" s="25">
        <f>ROUND(SUM(R25:R27),5)</f>
        <v>104820.64</v>
      </c>
      <c r="S28" s="28"/>
      <c r="T28" s="25">
        <f>ROUND(SUM(T25:T27),5)</f>
        <v>256.60000000000002</v>
      </c>
      <c r="U28" s="28"/>
      <c r="V28" s="25">
        <f>ROUND(SUM(V25:V27),5)</f>
        <v>0</v>
      </c>
      <c r="W28" s="28"/>
      <c r="X28" s="34">
        <f>ROUND(SUM(X25:X27),5)</f>
        <v>5000</v>
      </c>
      <c r="Z28" s="34">
        <f>ROUND(SUM(Z25:Z27),5)</f>
        <v>0</v>
      </c>
      <c r="AB28" s="34">
        <f>ROUND(SUM(AB25:AB27),5)</f>
        <v>0</v>
      </c>
    </row>
    <row r="29" spans="1:28" x14ac:dyDescent="0.25">
      <c r="A29" s="1"/>
      <c r="B29" s="1"/>
      <c r="C29" s="1" t="s">
        <v>57</v>
      </c>
      <c r="D29" s="1"/>
      <c r="E29" s="1"/>
      <c r="F29" s="25"/>
      <c r="G29" s="28"/>
      <c r="H29" s="25"/>
      <c r="I29" s="28"/>
      <c r="J29" s="25"/>
      <c r="K29" s="28"/>
      <c r="L29" s="25"/>
      <c r="M29" s="28"/>
      <c r="N29" s="25"/>
      <c r="O29" s="28"/>
      <c r="P29" s="25"/>
      <c r="Q29" s="28"/>
      <c r="R29" s="25"/>
      <c r="S29" s="28"/>
      <c r="T29" s="25"/>
      <c r="U29" s="28"/>
      <c r="V29" s="25"/>
      <c r="W29" s="28"/>
      <c r="X29" s="34"/>
      <c r="Z29" s="34"/>
      <c r="AB29" s="34"/>
    </row>
    <row r="30" spans="1:28" x14ac:dyDescent="0.25">
      <c r="A30" s="1"/>
      <c r="B30" s="1"/>
      <c r="C30" s="1"/>
      <c r="D30" s="1" t="s">
        <v>58</v>
      </c>
      <c r="E30" s="1"/>
      <c r="F30" s="34">
        <v>4552.12</v>
      </c>
      <c r="G30" s="39"/>
      <c r="H30" s="34">
        <v>4552.12</v>
      </c>
      <c r="I30" s="39"/>
      <c r="J30" s="34">
        <v>4490.66</v>
      </c>
      <c r="K30" s="39"/>
      <c r="L30" s="34">
        <v>4490.66</v>
      </c>
      <c r="M30" s="39"/>
      <c r="N30" s="34">
        <v>4490.66</v>
      </c>
      <c r="O30" s="39"/>
      <c r="P30" s="34">
        <v>4490.66</v>
      </c>
      <c r="Q30" s="39"/>
      <c r="R30" s="34">
        <v>4552.99</v>
      </c>
      <c r="S30" s="39"/>
      <c r="T30" s="34">
        <v>4604.08</v>
      </c>
      <c r="U30" s="39"/>
      <c r="V30" s="34">
        <v>4552.18</v>
      </c>
      <c r="W30" s="39"/>
      <c r="X30" s="34">
        <v>4552.1499999999996</v>
      </c>
      <c r="Z30" s="34">
        <v>4552.09</v>
      </c>
      <c r="AB30" s="34">
        <v>4552.09</v>
      </c>
    </row>
    <row r="31" spans="1:28" x14ac:dyDescent="0.25">
      <c r="A31" s="1"/>
      <c r="B31" s="1"/>
      <c r="C31" s="1"/>
      <c r="D31" s="1" t="s">
        <v>59</v>
      </c>
      <c r="E31" s="1"/>
      <c r="F31" s="34">
        <v>6393.2</v>
      </c>
      <c r="G31" s="39"/>
      <c r="H31" s="34">
        <v>3391.89</v>
      </c>
      <c r="I31" s="39"/>
      <c r="J31" s="34">
        <v>0</v>
      </c>
      <c r="K31" s="39"/>
      <c r="L31" s="34">
        <v>0</v>
      </c>
      <c r="M31" s="39"/>
      <c r="N31" s="34">
        <v>0</v>
      </c>
      <c r="O31" s="39"/>
      <c r="P31" s="34">
        <v>0</v>
      </c>
      <c r="Q31" s="39"/>
      <c r="R31" s="34">
        <v>0</v>
      </c>
      <c r="S31" s="39"/>
      <c r="T31" s="34">
        <v>0</v>
      </c>
      <c r="U31" s="39"/>
      <c r="V31" s="34">
        <v>8681.5300000000007</v>
      </c>
      <c r="W31" s="39"/>
      <c r="X31" s="34">
        <v>25970.75</v>
      </c>
      <c r="Y31" s="39"/>
      <c r="Z31" s="34">
        <v>16219.07</v>
      </c>
      <c r="AA31" s="39"/>
      <c r="AB31" s="34">
        <v>23738.080000000002</v>
      </c>
    </row>
    <row r="32" spans="1:28" x14ac:dyDescent="0.25">
      <c r="A32" s="1"/>
      <c r="B32" s="1"/>
      <c r="C32" s="1"/>
      <c r="D32" s="1" t="s">
        <v>93</v>
      </c>
      <c r="E32" s="1"/>
      <c r="F32" s="34">
        <v>0</v>
      </c>
      <c r="G32" s="39"/>
      <c r="H32" s="34">
        <v>0</v>
      </c>
      <c r="I32" s="39"/>
      <c r="J32" s="34">
        <v>0</v>
      </c>
      <c r="K32" s="39"/>
      <c r="L32" s="34">
        <v>0</v>
      </c>
      <c r="M32" s="39"/>
      <c r="N32" s="34">
        <v>0</v>
      </c>
      <c r="O32" s="39"/>
      <c r="P32" s="34">
        <v>0</v>
      </c>
      <c r="Q32" s="39"/>
      <c r="R32" s="34">
        <v>0</v>
      </c>
      <c r="S32" s="39"/>
      <c r="T32" s="34">
        <v>0</v>
      </c>
      <c r="U32" s="39"/>
      <c r="V32" s="34">
        <v>78461.22</v>
      </c>
      <c r="W32" s="39"/>
      <c r="X32" s="34">
        <v>0</v>
      </c>
      <c r="Y32" s="39"/>
      <c r="Z32" s="34">
        <v>0</v>
      </c>
      <c r="AA32" s="39"/>
      <c r="AB32" s="34">
        <v>0</v>
      </c>
    </row>
    <row r="33" spans="1:28" ht="15.75" thickBot="1" x14ac:dyDescent="0.3">
      <c r="A33" s="1"/>
      <c r="B33" s="1"/>
      <c r="C33" s="1"/>
      <c r="D33" s="1" t="s">
        <v>94</v>
      </c>
      <c r="E33" s="1"/>
      <c r="F33" s="34">
        <v>219964.46</v>
      </c>
      <c r="G33" s="39"/>
      <c r="H33" s="34">
        <v>196226.81</v>
      </c>
      <c r="I33" s="39"/>
      <c r="J33" s="34">
        <v>19137.45</v>
      </c>
      <c r="K33" s="39"/>
      <c r="L33" s="34">
        <v>188081.9</v>
      </c>
      <c r="M33" s="39"/>
      <c r="N33" s="34">
        <v>-36186.019999999997</v>
      </c>
      <c r="O33" s="39"/>
      <c r="P33" s="34">
        <v>-513481.57</v>
      </c>
      <c r="Q33" s="39"/>
      <c r="R33" s="34">
        <v>262437.99</v>
      </c>
      <c r="S33" s="39"/>
      <c r="T33" s="34">
        <v>98658.880000000005</v>
      </c>
      <c r="U33" s="39"/>
      <c r="V33" s="34">
        <v>333764.24</v>
      </c>
      <c r="W33" s="39"/>
      <c r="X33" s="34">
        <v>118464.19</v>
      </c>
      <c r="Y33" s="39"/>
      <c r="Z33" s="34">
        <v>33418.559999999998</v>
      </c>
      <c r="AA33" s="39"/>
      <c r="AB33" s="34">
        <v>189921.56</v>
      </c>
    </row>
    <row r="34" spans="1:28" ht="15.75" thickBot="1" x14ac:dyDescent="0.3">
      <c r="A34" s="1"/>
      <c r="B34" s="1"/>
      <c r="C34" s="1" t="s">
        <v>61</v>
      </c>
      <c r="D34" s="1"/>
      <c r="E34" s="1"/>
      <c r="F34" s="26">
        <f>ROUND(SUM(F29:F33),5)</f>
        <v>230909.78</v>
      </c>
      <c r="G34" s="28"/>
      <c r="H34" s="26">
        <f>ROUND(SUM(H29:H33),5)</f>
        <v>204170.82</v>
      </c>
      <c r="I34" s="28"/>
      <c r="J34" s="26">
        <f>ROUND(SUM(J29:J33),5)</f>
        <v>23628.11</v>
      </c>
      <c r="K34" s="28"/>
      <c r="L34" s="26">
        <f>ROUND(SUM(L29:L33),5)</f>
        <v>192572.56</v>
      </c>
      <c r="M34" s="28"/>
      <c r="N34" s="26">
        <f>ROUND(SUM(N29:N33),5)</f>
        <v>-31695.360000000001</v>
      </c>
      <c r="O34" s="28"/>
      <c r="P34" s="26">
        <f>ROUND(SUM(P29:P33),5)</f>
        <v>-508990.91</v>
      </c>
      <c r="Q34" s="28"/>
      <c r="R34" s="26">
        <f>ROUND(SUM(R29:R33),5)</f>
        <v>266990.98</v>
      </c>
      <c r="S34" s="28"/>
      <c r="T34" s="26">
        <f>ROUND(SUM(T29:T33),5)</f>
        <v>103262.96</v>
      </c>
      <c r="U34" s="28"/>
      <c r="V34" s="26">
        <f>ROUND(SUM(V29:V33),5)</f>
        <v>425459.17</v>
      </c>
      <c r="W34" s="28"/>
      <c r="X34" s="37">
        <f>ROUND(SUM(X29:X33),5)</f>
        <v>148987.09</v>
      </c>
      <c r="Z34" s="37">
        <f>ROUND(SUM(Z29:Z33),5)</f>
        <v>54189.72</v>
      </c>
      <c r="AB34" s="37">
        <f>ROUND(SUM(AB29:AB33),5)</f>
        <v>218211.73</v>
      </c>
    </row>
    <row r="35" spans="1:28" ht="15.75" thickBot="1" x14ac:dyDescent="0.3">
      <c r="A35" s="1"/>
      <c r="B35" s="1" t="s">
        <v>62</v>
      </c>
      <c r="C35" s="1"/>
      <c r="D35" s="1"/>
      <c r="E35" s="1"/>
      <c r="F35" s="26">
        <f>ROUND(F24+F28-F34,5)</f>
        <v>-229909.78</v>
      </c>
      <c r="G35" s="28"/>
      <c r="H35" s="26">
        <f>ROUND(H24+H28-H34,5)</f>
        <v>-144170.82</v>
      </c>
      <c r="I35" s="28"/>
      <c r="J35" s="26">
        <f>ROUND(J24+J28-J34,5)</f>
        <v>-23628.11</v>
      </c>
      <c r="K35" s="28"/>
      <c r="L35" s="26">
        <f>ROUND(L24+L28-L34,5)</f>
        <v>307427.44</v>
      </c>
      <c r="M35" s="28"/>
      <c r="N35" s="26">
        <f>ROUND(N24+N28-N34,5)</f>
        <v>31732</v>
      </c>
      <c r="O35" s="28"/>
      <c r="P35" s="26">
        <f>ROUND(P24+P28-P34,5)</f>
        <v>558396.91</v>
      </c>
      <c r="Q35" s="28"/>
      <c r="R35" s="26">
        <f>ROUND(R24+R28-R34,5)</f>
        <v>-162170.34</v>
      </c>
      <c r="S35" s="28"/>
      <c r="T35" s="26">
        <f>ROUND(T24+T28-T34,5)</f>
        <v>-103006.36</v>
      </c>
      <c r="U35" s="28"/>
      <c r="V35" s="26">
        <f>ROUND(V24+V28-V34,5)</f>
        <v>-425459.17</v>
      </c>
      <c r="W35" s="28"/>
      <c r="X35" s="37">
        <f>ROUND(X24+X28-X34,5)</f>
        <v>-143987.09</v>
      </c>
      <c r="Z35" s="37">
        <f>ROUND(Z24+Z28-Z34,5)</f>
        <v>-54189.72</v>
      </c>
      <c r="AB35" s="37">
        <f>ROUND(AB24+AB28-AB34,5)</f>
        <v>-218211.73</v>
      </c>
    </row>
    <row r="36" spans="1:28" s="11" customFormat="1" ht="12" thickBot="1" x14ac:dyDescent="0.25">
      <c r="A36" s="1" t="s">
        <v>0</v>
      </c>
      <c r="B36" s="1"/>
      <c r="C36" s="1"/>
      <c r="D36" s="1"/>
      <c r="E36" s="1"/>
      <c r="F36" s="10">
        <f>ROUND(F23+F35,5)</f>
        <v>-263519.46999999997</v>
      </c>
      <c r="G36" s="1"/>
      <c r="H36" s="10">
        <f>ROUND(H23+H35,5)</f>
        <v>-201891.86</v>
      </c>
      <c r="I36" s="1"/>
      <c r="J36" s="10">
        <f>ROUND(J23+J35,5)</f>
        <v>-66050.69</v>
      </c>
      <c r="K36" s="1"/>
      <c r="L36" s="10">
        <f>ROUND(L23+L35,5)</f>
        <v>4760898.0599999996</v>
      </c>
      <c r="M36" s="1"/>
      <c r="N36" s="10">
        <f>ROUND(N23+N35,5)</f>
        <v>-28053.82</v>
      </c>
      <c r="O36" s="1"/>
      <c r="P36" s="10">
        <f>ROUND(P23+P35,5)</f>
        <v>1082144.22</v>
      </c>
      <c r="Q36" s="1"/>
      <c r="R36" s="10">
        <f>ROUND(R23+R35,5)</f>
        <v>-216344.95</v>
      </c>
      <c r="S36" s="1"/>
      <c r="T36" s="10">
        <f>ROUND(T23+T35,5)</f>
        <v>-203326.73</v>
      </c>
      <c r="U36" s="1"/>
      <c r="V36" s="10">
        <f>ROUND(V23+V35,5)</f>
        <v>-435527.24</v>
      </c>
      <c r="W36" s="1"/>
      <c r="X36" s="38">
        <f>ROUND(X23+X35,5)</f>
        <v>-152250.32999999999</v>
      </c>
      <c r="Z36" s="38">
        <f>ROUND(Z23+Z35,5)</f>
        <v>-90914.69</v>
      </c>
      <c r="AB36" s="38">
        <f>ROUND(AB23+AB35,5)</f>
        <v>-187197.2</v>
      </c>
    </row>
    <row r="37" spans="1:28" ht="15.75" thickTop="1" x14ac:dyDescent="0.25"/>
  </sheetData>
  <pageMargins left="0.7" right="0.7" top="0.75" bottom="0.75" header="0.1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AD1E-4B7D-4BCE-B8AE-59CAA6F29052}">
  <sheetPr codeName="Sheet3"/>
  <dimension ref="A1:AD40"/>
  <sheetViews>
    <sheetView workbookViewId="0">
      <pane xSplit="5" ySplit="1" topLeftCell="F22" activePane="bottomRight" state="frozenSplit"/>
      <selection pane="topRight" activeCell="F1" sqref="F1"/>
      <selection pane="bottomLeft" activeCell="A2" sqref="A2"/>
      <selection pane="bottomRight" activeCell="F21" sqref="F21"/>
    </sheetView>
  </sheetViews>
  <sheetFormatPr defaultRowHeight="15" x14ac:dyDescent="0.25"/>
  <cols>
    <col min="1" max="4" width="3" style="17" customWidth="1"/>
    <col min="5" max="5" width="28.5703125" style="17" customWidth="1"/>
    <col min="6" max="6" width="8.7109375" style="18" bestFit="1" customWidth="1"/>
    <col min="7" max="7" width="2.28515625" style="18" customWidth="1"/>
    <col min="8" max="8" width="8.42578125" style="18" bestFit="1" customWidth="1"/>
    <col min="9" max="9" width="2.28515625" style="18" customWidth="1"/>
    <col min="10" max="10" width="8.85546875" style="18" bestFit="1" customWidth="1"/>
    <col min="11" max="11" width="2.28515625" style="18" customWidth="1"/>
    <col min="12" max="12" width="8.7109375" style="18" hidden="1" customWidth="1"/>
    <col min="13" max="13" width="2.28515625" style="18" hidden="1" customWidth="1"/>
    <col min="14" max="14" width="8.7109375" style="18" hidden="1" customWidth="1"/>
    <col min="15" max="15" width="2.28515625" style="18" hidden="1" customWidth="1"/>
    <col min="16" max="16" width="9.28515625" style="18" hidden="1" customWidth="1"/>
    <col min="17" max="17" width="2.28515625" style="18" hidden="1" customWidth="1"/>
    <col min="18" max="18" width="8.7109375" style="18" hidden="1" customWidth="1"/>
    <col min="19" max="19" width="2.28515625" style="18" hidden="1" customWidth="1"/>
    <col min="20" max="20" width="8.7109375" style="18" hidden="1" customWidth="1"/>
    <col min="21" max="21" width="2.28515625" style="18" hidden="1" customWidth="1"/>
    <col min="22" max="22" width="8.7109375" style="18" hidden="1" customWidth="1"/>
    <col min="23" max="23" width="2.28515625" style="18" hidden="1" customWidth="1"/>
    <col min="24" max="24" width="8.7109375" style="18" hidden="1" customWidth="1"/>
    <col min="25" max="25" width="3.140625" style="24" hidden="1" customWidth="1"/>
    <col min="26" max="26" width="0" style="31" hidden="1" customWidth="1"/>
    <col min="27" max="27" width="3.85546875" style="24" hidden="1" customWidth="1"/>
    <col min="28" max="28" width="0" style="31" hidden="1" customWidth="1"/>
    <col min="29" max="29" width="4.42578125" style="24" hidden="1" customWidth="1"/>
    <col min="30" max="30" width="0" style="31" hidden="1" customWidth="1"/>
    <col min="31" max="16384" width="9.140625" style="24"/>
  </cols>
  <sheetData>
    <row r="1" spans="1:30" s="16" customFormat="1" ht="15.75" thickBot="1" x14ac:dyDescent="0.3">
      <c r="A1" s="14"/>
      <c r="B1" s="14"/>
      <c r="C1" s="14"/>
      <c r="D1" s="14"/>
      <c r="E1" s="14"/>
      <c r="F1" s="43">
        <v>44012</v>
      </c>
      <c r="G1" s="15"/>
      <c r="H1" s="43">
        <v>44043</v>
      </c>
      <c r="I1" s="15"/>
      <c r="J1" s="43">
        <v>44074</v>
      </c>
      <c r="K1" s="15"/>
      <c r="L1" s="43">
        <v>44104</v>
      </c>
      <c r="M1" s="15"/>
      <c r="N1" s="43">
        <v>44135</v>
      </c>
      <c r="O1" s="15"/>
      <c r="P1" s="43">
        <v>44165</v>
      </c>
      <c r="Q1" s="15"/>
      <c r="R1" s="43">
        <v>44196</v>
      </c>
      <c r="S1" s="15"/>
      <c r="T1" s="43">
        <v>44227</v>
      </c>
      <c r="U1" s="15"/>
      <c r="V1" s="19" t="s">
        <v>144</v>
      </c>
      <c r="W1" s="15"/>
      <c r="X1" s="43">
        <v>44286</v>
      </c>
      <c r="Z1" s="44">
        <v>44316</v>
      </c>
      <c r="AB1" s="44">
        <v>44347</v>
      </c>
      <c r="AD1" s="44">
        <v>44377</v>
      </c>
    </row>
    <row r="2" spans="1:30" ht="15.75" thickTop="1" x14ac:dyDescent="0.25">
      <c r="A2" s="1" t="s">
        <v>1</v>
      </c>
      <c r="B2" s="1"/>
      <c r="C2" s="1"/>
      <c r="D2" s="1"/>
      <c r="E2" s="1"/>
      <c r="F2" s="25"/>
      <c r="G2" s="28"/>
      <c r="H2" s="25"/>
      <c r="I2" s="28"/>
      <c r="J2" s="25"/>
      <c r="K2" s="28"/>
      <c r="L2" s="25"/>
      <c r="M2" s="28"/>
      <c r="N2" s="25"/>
      <c r="O2" s="28"/>
      <c r="P2" s="25"/>
      <c r="Q2" s="28"/>
      <c r="R2" s="25"/>
      <c r="S2" s="28"/>
      <c r="T2" s="25"/>
      <c r="U2" s="28"/>
      <c r="V2" s="25"/>
      <c r="W2" s="28"/>
      <c r="X2" s="25"/>
      <c r="Z2" s="34"/>
      <c r="AB2" s="34"/>
      <c r="AD2" s="34"/>
    </row>
    <row r="3" spans="1:30" x14ac:dyDescent="0.25">
      <c r="A3" s="1"/>
      <c r="B3" s="1" t="s">
        <v>2</v>
      </c>
      <c r="C3" s="1"/>
      <c r="D3" s="1"/>
      <c r="E3" s="1"/>
      <c r="F3" s="25"/>
      <c r="G3" s="28"/>
      <c r="H3" s="25"/>
      <c r="I3" s="28"/>
      <c r="J3" s="25"/>
      <c r="K3" s="28"/>
      <c r="L3" s="25"/>
      <c r="M3" s="28"/>
      <c r="N3" s="25"/>
      <c r="O3" s="28"/>
      <c r="P3" s="25"/>
      <c r="Q3" s="28"/>
      <c r="R3" s="25"/>
      <c r="S3" s="28"/>
      <c r="T3" s="25"/>
      <c r="U3" s="28"/>
      <c r="V3" s="25"/>
      <c r="W3" s="28"/>
      <c r="X3" s="25"/>
      <c r="Z3" s="34"/>
      <c r="AB3" s="34"/>
      <c r="AD3" s="34"/>
    </row>
    <row r="4" spans="1:30" x14ac:dyDescent="0.25">
      <c r="A4" s="1"/>
      <c r="B4" s="1"/>
      <c r="C4" s="1" t="s">
        <v>3</v>
      </c>
      <c r="D4" s="1"/>
      <c r="E4" s="1"/>
      <c r="F4" s="25"/>
      <c r="G4" s="28"/>
      <c r="H4" s="25"/>
      <c r="I4" s="28"/>
      <c r="J4" s="25"/>
      <c r="K4" s="28"/>
      <c r="L4" s="25"/>
      <c r="M4" s="28"/>
      <c r="N4" s="25"/>
      <c r="O4" s="28"/>
      <c r="P4" s="25"/>
      <c r="Q4" s="28"/>
      <c r="R4" s="25"/>
      <c r="S4" s="28"/>
      <c r="T4" s="25"/>
      <c r="U4" s="28"/>
      <c r="V4" s="25"/>
      <c r="W4" s="28"/>
      <c r="X4" s="25"/>
      <c r="Z4" s="34"/>
      <c r="AB4" s="34"/>
      <c r="AD4" s="34"/>
    </row>
    <row r="5" spans="1:30" ht="15.75" thickBot="1" x14ac:dyDescent="0.3">
      <c r="A5" s="1"/>
      <c r="B5" s="1"/>
      <c r="C5" s="1"/>
      <c r="D5" s="1" t="s">
        <v>103</v>
      </c>
      <c r="E5" s="1"/>
      <c r="F5" s="45">
        <v>3040</v>
      </c>
      <c r="G5" s="39"/>
      <c r="H5" s="45">
        <v>3040</v>
      </c>
      <c r="I5" s="39"/>
      <c r="J5" s="45">
        <v>3035</v>
      </c>
      <c r="K5" s="28"/>
      <c r="L5" s="6">
        <v>1990</v>
      </c>
      <c r="M5" s="28"/>
      <c r="N5" s="6">
        <v>1990</v>
      </c>
      <c r="O5" s="28"/>
      <c r="P5" s="6">
        <v>1990</v>
      </c>
      <c r="Q5" s="28"/>
      <c r="R5" s="6">
        <v>1990</v>
      </c>
      <c r="S5" s="28"/>
      <c r="T5" s="6">
        <v>3040</v>
      </c>
      <c r="U5" s="28"/>
      <c r="V5" s="6">
        <v>3040</v>
      </c>
      <c r="W5" s="28"/>
      <c r="X5" s="6">
        <v>3040</v>
      </c>
      <c r="Z5" s="35">
        <v>3040</v>
      </c>
      <c r="AB5" s="35">
        <v>3040</v>
      </c>
      <c r="AD5" s="35">
        <v>3040</v>
      </c>
    </row>
    <row r="6" spans="1:30" x14ac:dyDescent="0.25">
      <c r="A6" s="1"/>
      <c r="B6" s="1"/>
      <c r="C6" s="1" t="s">
        <v>4</v>
      </c>
      <c r="D6" s="1"/>
      <c r="E6" s="1"/>
      <c r="F6" s="25">
        <f>ROUND(SUM(F4:F5),5)</f>
        <v>3040</v>
      </c>
      <c r="G6" s="28"/>
      <c r="H6" s="25">
        <f>ROUND(SUM(H4:H5),5)</f>
        <v>3040</v>
      </c>
      <c r="I6" s="28"/>
      <c r="J6" s="25">
        <f>ROUND(SUM(J4:J5),5)</f>
        <v>3035</v>
      </c>
      <c r="K6" s="28"/>
      <c r="L6" s="25">
        <f>ROUND(SUM(L4:L5),5)</f>
        <v>1990</v>
      </c>
      <c r="M6" s="28"/>
      <c r="N6" s="25">
        <f>ROUND(SUM(N4:N5),5)</f>
        <v>1990</v>
      </c>
      <c r="O6" s="28"/>
      <c r="P6" s="25">
        <f>ROUND(SUM(P4:P5),5)</f>
        <v>1990</v>
      </c>
      <c r="Q6" s="28"/>
      <c r="R6" s="25">
        <f>ROUND(SUM(R4:R5),5)</f>
        <v>1990</v>
      </c>
      <c r="S6" s="28"/>
      <c r="T6" s="25">
        <f>ROUND(SUM(T4:T5),5)</f>
        <v>3040</v>
      </c>
      <c r="U6" s="28"/>
      <c r="V6" s="25">
        <f>ROUND(SUM(V4:V5),5)</f>
        <v>3040</v>
      </c>
      <c r="W6" s="28"/>
      <c r="X6" s="25">
        <f>ROUND(SUM(X4:X5),5)</f>
        <v>3040</v>
      </c>
      <c r="Z6" s="34">
        <f>ROUND(SUM(Z4:Z5),5)</f>
        <v>3040</v>
      </c>
      <c r="AB6" s="34">
        <f>ROUND(SUM(AB4:AB5),5)</f>
        <v>3040</v>
      </c>
      <c r="AD6" s="34">
        <f>ROUND(SUM(AD4:AD5),5)</f>
        <v>3040</v>
      </c>
    </row>
    <row r="7" spans="1:30" x14ac:dyDescent="0.25">
      <c r="A7" s="1"/>
      <c r="B7" s="1"/>
      <c r="C7" s="1" t="s">
        <v>5</v>
      </c>
      <c r="D7" s="1"/>
      <c r="E7" s="1"/>
      <c r="F7" s="25"/>
      <c r="G7" s="28"/>
      <c r="H7" s="25"/>
      <c r="I7" s="28"/>
      <c r="J7" s="25"/>
      <c r="K7" s="28"/>
      <c r="L7" s="25"/>
      <c r="M7" s="28"/>
      <c r="N7" s="25"/>
      <c r="O7" s="28"/>
      <c r="P7" s="25"/>
      <c r="Q7" s="28"/>
      <c r="R7" s="25"/>
      <c r="S7" s="28"/>
      <c r="T7" s="25"/>
      <c r="U7" s="28"/>
      <c r="V7" s="25"/>
      <c r="W7" s="28"/>
      <c r="X7" s="25"/>
      <c r="Z7" s="34"/>
      <c r="AB7" s="34"/>
      <c r="AD7" s="34"/>
    </row>
    <row r="8" spans="1:30" ht="15.75" thickBot="1" x14ac:dyDescent="0.3">
      <c r="A8" s="1"/>
      <c r="B8" s="1"/>
      <c r="C8" s="1"/>
      <c r="D8" s="1" t="s">
        <v>104</v>
      </c>
      <c r="E8" s="1"/>
      <c r="F8" s="6">
        <v>0</v>
      </c>
      <c r="G8" s="28"/>
      <c r="H8" s="6">
        <v>0</v>
      </c>
      <c r="I8" s="28"/>
      <c r="J8" s="6">
        <v>0</v>
      </c>
      <c r="K8" s="28"/>
      <c r="L8" s="6">
        <v>10913.69</v>
      </c>
      <c r="M8" s="28"/>
      <c r="N8" s="6">
        <v>10913.69</v>
      </c>
      <c r="O8" s="28"/>
      <c r="P8" s="6">
        <v>0</v>
      </c>
      <c r="Q8" s="28"/>
      <c r="R8" s="6">
        <v>0</v>
      </c>
      <c r="S8" s="28"/>
      <c r="T8" s="6">
        <v>0</v>
      </c>
      <c r="U8" s="28"/>
      <c r="V8" s="6">
        <v>0</v>
      </c>
      <c r="W8" s="28"/>
      <c r="X8" s="6">
        <v>0</v>
      </c>
      <c r="Z8" s="35">
        <v>0</v>
      </c>
      <c r="AB8" s="35">
        <v>0</v>
      </c>
      <c r="AD8" s="35">
        <v>0</v>
      </c>
    </row>
    <row r="9" spans="1:30" x14ac:dyDescent="0.25">
      <c r="A9" s="1"/>
      <c r="B9" s="1"/>
      <c r="C9" s="1" t="s">
        <v>6</v>
      </c>
      <c r="D9" s="1"/>
      <c r="E9" s="1"/>
      <c r="F9" s="25">
        <f>ROUND(SUM(F7:F8),5)</f>
        <v>0</v>
      </c>
      <c r="G9" s="28"/>
      <c r="H9" s="25">
        <f>ROUND(SUM(H7:H8),5)</f>
        <v>0</v>
      </c>
      <c r="I9" s="28"/>
      <c r="J9" s="25">
        <f>ROUND(SUM(J7:J8),5)</f>
        <v>0</v>
      </c>
      <c r="K9" s="28"/>
      <c r="L9" s="25">
        <f>ROUND(SUM(L7:L8),5)</f>
        <v>10913.69</v>
      </c>
      <c r="M9" s="28"/>
      <c r="N9" s="25">
        <f>ROUND(SUM(N7:N8),5)</f>
        <v>10913.69</v>
      </c>
      <c r="O9" s="28"/>
      <c r="P9" s="25">
        <f>ROUND(SUM(P7:P8),5)</f>
        <v>0</v>
      </c>
      <c r="Q9" s="28"/>
      <c r="R9" s="25">
        <f>ROUND(SUM(R7:R8),5)</f>
        <v>0</v>
      </c>
      <c r="S9" s="28"/>
      <c r="T9" s="25">
        <f>ROUND(SUM(T7:T8),5)</f>
        <v>0</v>
      </c>
      <c r="U9" s="28"/>
      <c r="V9" s="25">
        <f>ROUND(SUM(V7:V8),5)</f>
        <v>0</v>
      </c>
      <c r="W9" s="28"/>
      <c r="X9" s="25">
        <f>ROUND(SUM(X7:X8),5)</f>
        <v>0</v>
      </c>
      <c r="Z9" s="34">
        <f>ROUND(SUM(Z7:Z8),5)</f>
        <v>0</v>
      </c>
      <c r="AB9" s="34">
        <f>ROUND(SUM(AB7:AB8),5)</f>
        <v>0</v>
      </c>
      <c r="AD9" s="34">
        <f>ROUND(SUM(AD7:AD8),5)</f>
        <v>0</v>
      </c>
    </row>
    <row r="10" spans="1:30" x14ac:dyDescent="0.25">
      <c r="A10" s="1"/>
      <c r="B10" s="1"/>
      <c r="C10" s="1" t="s">
        <v>7</v>
      </c>
      <c r="D10" s="1"/>
      <c r="E10" s="1"/>
      <c r="F10" s="25"/>
      <c r="G10" s="28"/>
      <c r="H10" s="25"/>
      <c r="I10" s="28"/>
      <c r="J10" s="25"/>
      <c r="K10" s="28"/>
      <c r="L10" s="25"/>
      <c r="M10" s="28"/>
      <c r="N10" s="25"/>
      <c r="O10" s="28"/>
      <c r="P10" s="25"/>
      <c r="Q10" s="28"/>
      <c r="R10" s="25"/>
      <c r="S10" s="28"/>
      <c r="T10" s="25"/>
      <c r="U10" s="28"/>
      <c r="V10" s="25"/>
      <c r="W10" s="28"/>
      <c r="X10" s="25"/>
      <c r="Z10" s="34"/>
      <c r="AB10" s="34"/>
      <c r="AD10" s="34"/>
    </row>
    <row r="11" spans="1:30" x14ac:dyDescent="0.25">
      <c r="A11" s="1"/>
      <c r="B11" s="1"/>
      <c r="C11" s="1"/>
      <c r="D11" s="1" t="s">
        <v>105</v>
      </c>
      <c r="E11" s="1"/>
      <c r="F11" s="34">
        <v>364</v>
      </c>
      <c r="G11" s="39"/>
      <c r="H11" s="34">
        <v>364</v>
      </c>
      <c r="I11" s="39"/>
      <c r="J11" s="34">
        <v>364</v>
      </c>
      <c r="K11" s="28"/>
      <c r="L11" s="25">
        <v>0</v>
      </c>
      <c r="M11" s="28"/>
      <c r="N11" s="25">
        <v>0</v>
      </c>
      <c r="O11" s="28"/>
      <c r="P11" s="25">
        <v>0</v>
      </c>
      <c r="Q11" s="28"/>
      <c r="R11" s="25">
        <v>364</v>
      </c>
      <c r="S11" s="28"/>
      <c r="T11" s="25">
        <v>364</v>
      </c>
      <c r="U11" s="28"/>
      <c r="V11" s="25">
        <v>364</v>
      </c>
      <c r="W11" s="28"/>
      <c r="X11" s="25">
        <v>364</v>
      </c>
      <c r="Z11" s="34">
        <v>364</v>
      </c>
      <c r="AB11" s="34">
        <v>364</v>
      </c>
      <c r="AD11" s="34">
        <v>364</v>
      </c>
    </row>
    <row r="12" spans="1:30" x14ac:dyDescent="0.25">
      <c r="A12" s="1"/>
      <c r="B12" s="1"/>
      <c r="C12" s="1"/>
      <c r="D12" s="1" t="s">
        <v>106</v>
      </c>
      <c r="E12" s="1"/>
      <c r="F12" s="34">
        <v>10097.02</v>
      </c>
      <c r="G12" s="28"/>
      <c r="H12" s="25">
        <v>0</v>
      </c>
      <c r="I12" s="28"/>
      <c r="J12" s="25">
        <v>0</v>
      </c>
      <c r="K12" s="28"/>
      <c r="L12" s="25">
        <v>0</v>
      </c>
      <c r="M12" s="28"/>
      <c r="N12" s="25">
        <v>50614.98</v>
      </c>
      <c r="O12" s="28"/>
      <c r="P12" s="25">
        <v>10097.02</v>
      </c>
      <c r="Q12" s="28"/>
      <c r="R12" s="25">
        <v>10097.02</v>
      </c>
      <c r="S12" s="28"/>
      <c r="T12" s="25">
        <v>10097.02</v>
      </c>
      <c r="U12" s="28"/>
      <c r="V12" s="25">
        <v>10097.02</v>
      </c>
      <c r="W12" s="28"/>
      <c r="X12" s="25">
        <v>10097.02</v>
      </c>
      <c r="Z12" s="34">
        <v>10097.02</v>
      </c>
      <c r="AB12" s="34">
        <v>10097.02</v>
      </c>
      <c r="AD12" s="34">
        <v>10097.02</v>
      </c>
    </row>
    <row r="13" spans="1:30" x14ac:dyDescent="0.25">
      <c r="A13" s="1"/>
      <c r="B13" s="1"/>
      <c r="C13" s="1"/>
      <c r="D13" s="1" t="s">
        <v>107</v>
      </c>
      <c r="E13" s="1"/>
      <c r="F13" s="25">
        <v>0</v>
      </c>
      <c r="G13" s="28"/>
      <c r="H13" s="25">
        <v>0</v>
      </c>
      <c r="I13" s="28"/>
      <c r="J13" s="25">
        <v>0</v>
      </c>
      <c r="K13" s="28"/>
      <c r="L13" s="25">
        <v>0</v>
      </c>
      <c r="M13" s="28"/>
      <c r="N13" s="25">
        <v>0</v>
      </c>
      <c r="O13" s="28"/>
      <c r="P13" s="25">
        <v>0</v>
      </c>
      <c r="Q13" s="28"/>
      <c r="R13" s="25">
        <v>0</v>
      </c>
      <c r="S13" s="28"/>
      <c r="T13" s="25">
        <v>48416.45</v>
      </c>
      <c r="U13" s="28"/>
      <c r="V13" s="25">
        <v>0</v>
      </c>
      <c r="W13" s="28"/>
      <c r="X13" s="25">
        <v>34678.660000000003</v>
      </c>
      <c r="Z13" s="34">
        <v>117253.93</v>
      </c>
      <c r="AB13" s="34">
        <v>0</v>
      </c>
      <c r="AD13" s="34">
        <v>0</v>
      </c>
    </row>
    <row r="14" spans="1:30" ht="15.75" thickBot="1" x14ac:dyDescent="0.3">
      <c r="A14" s="1"/>
      <c r="B14" s="1"/>
      <c r="C14" s="1"/>
      <c r="D14" s="1" t="s">
        <v>108</v>
      </c>
      <c r="E14" s="1"/>
      <c r="F14" s="25">
        <v>0</v>
      </c>
      <c r="G14" s="28"/>
      <c r="H14" s="25">
        <v>0</v>
      </c>
      <c r="I14" s="28"/>
      <c r="J14" s="25">
        <v>0</v>
      </c>
      <c r="K14" s="28"/>
      <c r="L14" s="25">
        <v>0</v>
      </c>
      <c r="M14" s="28"/>
      <c r="N14" s="25">
        <v>0</v>
      </c>
      <c r="O14" s="28"/>
      <c r="P14" s="25">
        <v>0</v>
      </c>
      <c r="Q14" s="28"/>
      <c r="R14" s="25">
        <v>0</v>
      </c>
      <c r="S14" s="28"/>
      <c r="T14" s="25">
        <v>0</v>
      </c>
      <c r="U14" s="28"/>
      <c r="V14" s="25">
        <v>0</v>
      </c>
      <c r="W14" s="28"/>
      <c r="X14" s="25">
        <v>0</v>
      </c>
      <c r="Z14" s="34">
        <v>0</v>
      </c>
      <c r="AB14" s="34">
        <v>0</v>
      </c>
      <c r="AD14" s="34">
        <v>0</v>
      </c>
    </row>
    <row r="15" spans="1:30" ht="15.75" thickBot="1" x14ac:dyDescent="0.3">
      <c r="A15" s="1"/>
      <c r="B15" s="1"/>
      <c r="C15" s="1" t="s">
        <v>8</v>
      </c>
      <c r="D15" s="1"/>
      <c r="E15" s="1"/>
      <c r="F15" s="27">
        <f>ROUND(SUM(F10:F14),5)</f>
        <v>10461.02</v>
      </c>
      <c r="G15" s="28"/>
      <c r="H15" s="27">
        <f>ROUND(SUM(H10:H14),5)</f>
        <v>364</v>
      </c>
      <c r="I15" s="28"/>
      <c r="J15" s="27">
        <f>ROUND(SUM(J10:J14),5)</f>
        <v>364</v>
      </c>
      <c r="K15" s="28"/>
      <c r="L15" s="27">
        <f>ROUND(SUM(L10:L14),5)</f>
        <v>0</v>
      </c>
      <c r="M15" s="28"/>
      <c r="N15" s="27">
        <f>ROUND(SUM(N10:N14),5)</f>
        <v>50614.98</v>
      </c>
      <c r="O15" s="28"/>
      <c r="P15" s="27">
        <f>ROUND(SUM(P10:P14),5)</f>
        <v>10097.02</v>
      </c>
      <c r="Q15" s="28"/>
      <c r="R15" s="27">
        <f>ROUND(SUM(R10:R14),5)</f>
        <v>10461.02</v>
      </c>
      <c r="S15" s="28"/>
      <c r="T15" s="27">
        <f>ROUND(SUM(T10:T14),5)</f>
        <v>58877.47</v>
      </c>
      <c r="U15" s="28"/>
      <c r="V15" s="27">
        <f>ROUND(SUM(V10:V14),5)</f>
        <v>10461.02</v>
      </c>
      <c r="W15" s="28"/>
      <c r="X15" s="27">
        <f>ROUND(SUM(X10:X14),5)</f>
        <v>45139.68</v>
      </c>
      <c r="Z15" s="36">
        <f>ROUND(SUM(Z10:Z14),5)</f>
        <v>127714.95</v>
      </c>
      <c r="AB15" s="36">
        <f>ROUND(SUM(AB10:AB14),5)</f>
        <v>10461.02</v>
      </c>
      <c r="AD15" s="36">
        <f>ROUND(SUM(AD10:AD14),5)</f>
        <v>10461.02</v>
      </c>
    </row>
    <row r="16" spans="1:30" x14ac:dyDescent="0.25">
      <c r="A16" s="1"/>
      <c r="B16" s="1" t="s">
        <v>9</v>
      </c>
      <c r="C16" s="1"/>
      <c r="D16" s="1"/>
      <c r="E16" s="1"/>
      <c r="F16" s="25">
        <f>ROUND(F3+F6+F9+F15,5)</f>
        <v>13501.02</v>
      </c>
      <c r="G16" s="28"/>
      <c r="H16" s="25">
        <f>ROUND(H3+H6+H9+H15,5)</f>
        <v>3404</v>
      </c>
      <c r="I16" s="28"/>
      <c r="J16" s="25">
        <f>ROUND(J3+J6+J9+J15,5)</f>
        <v>3399</v>
      </c>
      <c r="K16" s="28"/>
      <c r="L16" s="25">
        <f>ROUND(L3+L6+L9+L15,5)</f>
        <v>12903.69</v>
      </c>
      <c r="M16" s="28"/>
      <c r="N16" s="25">
        <f>ROUND(N3+N6+N9+N15,5)</f>
        <v>63518.67</v>
      </c>
      <c r="O16" s="28"/>
      <c r="P16" s="25">
        <f>ROUND(P3+P6+P9+P15,5)</f>
        <v>12087.02</v>
      </c>
      <c r="Q16" s="28"/>
      <c r="R16" s="25">
        <f>ROUND(R3+R6+R9+R15,5)</f>
        <v>12451.02</v>
      </c>
      <c r="S16" s="28"/>
      <c r="T16" s="25">
        <f>ROUND(T3+T6+T9+T15,5)</f>
        <v>61917.47</v>
      </c>
      <c r="U16" s="28"/>
      <c r="V16" s="25">
        <f>ROUND(V3+V6+V9+V15,5)</f>
        <v>13501.02</v>
      </c>
      <c r="W16" s="28"/>
      <c r="X16" s="25">
        <f>ROUND(X3+X6+X9+X15,5)</f>
        <v>48179.68</v>
      </c>
      <c r="Z16" s="34">
        <f>ROUND(Z3+Z6+Z9+Z15,5)</f>
        <v>130754.95</v>
      </c>
      <c r="AB16" s="34">
        <f>ROUND(AB3+AB6+AB9+AB15,5)</f>
        <v>13501.02</v>
      </c>
      <c r="AD16" s="34">
        <f>ROUND(AD3+AD6+AD9+AD15,5)</f>
        <v>13501.02</v>
      </c>
    </row>
    <row r="17" spans="1:30" x14ac:dyDescent="0.25">
      <c r="A17" s="1"/>
      <c r="B17" s="1" t="s">
        <v>10</v>
      </c>
      <c r="C17" s="1"/>
      <c r="D17" s="1"/>
      <c r="E17" s="1"/>
      <c r="F17" s="25"/>
      <c r="G17" s="28"/>
      <c r="H17" s="25"/>
      <c r="I17" s="28"/>
      <c r="J17" s="25"/>
      <c r="K17" s="28"/>
      <c r="L17" s="25"/>
      <c r="M17" s="28"/>
      <c r="N17" s="25"/>
      <c r="O17" s="28"/>
      <c r="P17" s="25"/>
      <c r="Q17" s="28"/>
      <c r="R17" s="25"/>
      <c r="S17" s="28"/>
      <c r="T17" s="25"/>
      <c r="U17" s="28"/>
      <c r="V17" s="25"/>
      <c r="W17" s="28"/>
      <c r="X17" s="25"/>
      <c r="Z17" s="34"/>
      <c r="AB17" s="34"/>
      <c r="AD17" s="34"/>
    </row>
    <row r="18" spans="1:30" ht="15.75" thickBot="1" x14ac:dyDescent="0.3">
      <c r="A18" s="1"/>
      <c r="B18" s="1"/>
      <c r="C18" s="1" t="s">
        <v>11</v>
      </c>
      <c r="D18" s="1"/>
      <c r="E18" s="1"/>
      <c r="F18" s="45">
        <v>102818.91</v>
      </c>
      <c r="G18" s="39"/>
      <c r="H18" s="45">
        <v>110240.23</v>
      </c>
      <c r="I18" s="39"/>
      <c r="J18" s="45">
        <v>108472.12</v>
      </c>
      <c r="K18" s="28"/>
      <c r="L18" s="6">
        <v>88492.2</v>
      </c>
      <c r="M18" s="28"/>
      <c r="N18" s="6">
        <v>102654.39</v>
      </c>
      <c r="O18" s="28"/>
      <c r="P18" s="6">
        <v>101019.03</v>
      </c>
      <c r="Q18" s="28"/>
      <c r="R18" s="6">
        <v>112642.11</v>
      </c>
      <c r="S18" s="28"/>
      <c r="T18" s="6">
        <v>111004.91</v>
      </c>
      <c r="U18" s="28"/>
      <c r="V18" s="6">
        <v>109367.71</v>
      </c>
      <c r="W18" s="28"/>
      <c r="X18" s="6">
        <v>107730.51</v>
      </c>
      <c r="Z18" s="35">
        <v>106093.31</v>
      </c>
      <c r="AB18" s="35">
        <v>104456.11</v>
      </c>
      <c r="AD18" s="35">
        <v>102818.91</v>
      </c>
    </row>
    <row r="19" spans="1:30" x14ac:dyDescent="0.25">
      <c r="A19" s="1"/>
      <c r="B19" s="1" t="s">
        <v>12</v>
      </c>
      <c r="C19" s="1"/>
      <c r="D19" s="1"/>
      <c r="E19" s="1"/>
      <c r="F19" s="25">
        <f>ROUND(SUM(F17:F18),5)</f>
        <v>102818.91</v>
      </c>
      <c r="G19" s="28"/>
      <c r="H19" s="25">
        <f>ROUND(SUM(H17:H18),5)</f>
        <v>110240.23</v>
      </c>
      <c r="I19" s="28"/>
      <c r="J19" s="25">
        <f>ROUND(SUM(J17:J18),5)</f>
        <v>108472.12</v>
      </c>
      <c r="K19" s="28"/>
      <c r="L19" s="25">
        <f>ROUND(SUM(L17:L18),5)</f>
        <v>88492.2</v>
      </c>
      <c r="M19" s="28"/>
      <c r="N19" s="25">
        <f>ROUND(SUM(N17:N18),5)</f>
        <v>102654.39</v>
      </c>
      <c r="O19" s="28"/>
      <c r="P19" s="25">
        <f>ROUND(SUM(P17:P18),5)</f>
        <v>101019.03</v>
      </c>
      <c r="Q19" s="28"/>
      <c r="R19" s="25">
        <f>ROUND(SUM(R17:R18),5)</f>
        <v>112642.11</v>
      </c>
      <c r="S19" s="28"/>
      <c r="T19" s="25">
        <f>ROUND(SUM(T17:T18),5)</f>
        <v>111004.91</v>
      </c>
      <c r="U19" s="28"/>
      <c r="V19" s="25">
        <f>ROUND(SUM(V17:V18),5)</f>
        <v>109367.71</v>
      </c>
      <c r="W19" s="28"/>
      <c r="X19" s="25">
        <f>ROUND(SUM(X17:X18),5)</f>
        <v>107730.51</v>
      </c>
      <c r="Z19" s="34">
        <f>ROUND(SUM(Z17:Z18),5)</f>
        <v>106093.31</v>
      </c>
      <c r="AB19" s="34">
        <f>ROUND(SUM(AB17:AB18),5)</f>
        <v>104456.11</v>
      </c>
      <c r="AD19" s="34">
        <f>ROUND(SUM(AD17:AD18),5)</f>
        <v>102818.91</v>
      </c>
    </row>
    <row r="20" spans="1:30" x14ac:dyDescent="0.25">
      <c r="A20" s="1"/>
      <c r="B20" s="1" t="s">
        <v>109</v>
      </c>
      <c r="C20" s="1"/>
      <c r="D20" s="1"/>
      <c r="E20" s="1"/>
      <c r="F20" s="25"/>
      <c r="G20" s="28"/>
      <c r="H20" s="25"/>
      <c r="I20" s="28"/>
      <c r="J20" s="25"/>
      <c r="K20" s="28"/>
      <c r="L20" s="25"/>
      <c r="M20" s="28"/>
      <c r="N20" s="25"/>
      <c r="O20" s="28"/>
      <c r="P20" s="25"/>
      <c r="Q20" s="28"/>
      <c r="R20" s="25"/>
      <c r="S20" s="28"/>
      <c r="T20" s="25"/>
      <c r="U20" s="28"/>
      <c r="V20" s="25"/>
      <c r="W20" s="28"/>
      <c r="X20" s="25"/>
      <c r="Z20" s="34"/>
      <c r="AB20" s="34"/>
      <c r="AD20" s="34"/>
    </row>
    <row r="21" spans="1:30" ht="15.75" thickBot="1" x14ac:dyDescent="0.3">
      <c r="A21" s="1"/>
      <c r="B21" s="1"/>
      <c r="C21" s="1" t="s">
        <v>110</v>
      </c>
      <c r="D21" s="1"/>
      <c r="E21" s="1"/>
      <c r="F21" s="7">
        <v>4000</v>
      </c>
      <c r="G21" s="28"/>
      <c r="H21" s="7">
        <v>4000</v>
      </c>
      <c r="I21" s="28"/>
      <c r="J21" s="7">
        <v>4000</v>
      </c>
      <c r="K21" s="28"/>
      <c r="L21" s="7">
        <v>4000</v>
      </c>
      <c r="M21" s="28"/>
      <c r="N21" s="7">
        <v>4000</v>
      </c>
      <c r="O21" s="28"/>
      <c r="P21" s="7">
        <v>4000</v>
      </c>
      <c r="Q21" s="28"/>
      <c r="R21" s="7">
        <v>4000</v>
      </c>
      <c r="S21" s="28"/>
      <c r="T21" s="7">
        <v>4000</v>
      </c>
      <c r="U21" s="28"/>
      <c r="V21" s="7">
        <v>4000</v>
      </c>
      <c r="W21" s="28"/>
      <c r="X21" s="7">
        <v>4000</v>
      </c>
      <c r="Z21" s="34">
        <v>4000</v>
      </c>
      <c r="AB21" s="34">
        <v>4000</v>
      </c>
      <c r="AD21" s="34">
        <v>4000</v>
      </c>
    </row>
    <row r="22" spans="1:30" ht="15.75" thickBot="1" x14ac:dyDescent="0.3">
      <c r="A22" s="1"/>
      <c r="B22" s="1" t="s">
        <v>111</v>
      </c>
      <c r="C22" s="1"/>
      <c r="D22" s="1"/>
      <c r="E22" s="1"/>
      <c r="F22" s="26">
        <f>ROUND(SUM(F20:F21),5)</f>
        <v>4000</v>
      </c>
      <c r="G22" s="28"/>
      <c r="H22" s="26">
        <f>ROUND(SUM(H20:H21),5)</f>
        <v>4000</v>
      </c>
      <c r="I22" s="28"/>
      <c r="J22" s="26">
        <f>ROUND(SUM(J20:J21),5)</f>
        <v>4000</v>
      </c>
      <c r="K22" s="28"/>
      <c r="L22" s="26">
        <f>ROUND(SUM(L20:L21),5)</f>
        <v>4000</v>
      </c>
      <c r="M22" s="28"/>
      <c r="N22" s="26">
        <f>ROUND(SUM(N20:N21),5)</f>
        <v>4000</v>
      </c>
      <c r="O22" s="28"/>
      <c r="P22" s="26">
        <f>ROUND(SUM(P20:P21),5)</f>
        <v>4000</v>
      </c>
      <c r="Q22" s="28"/>
      <c r="R22" s="26">
        <f>ROUND(SUM(R20:R21),5)</f>
        <v>4000</v>
      </c>
      <c r="S22" s="28"/>
      <c r="T22" s="26">
        <f>ROUND(SUM(T20:T21),5)</f>
        <v>4000</v>
      </c>
      <c r="U22" s="28"/>
      <c r="V22" s="26">
        <f>ROUND(SUM(V20:V21),5)</f>
        <v>4000</v>
      </c>
      <c r="W22" s="28"/>
      <c r="X22" s="26">
        <f>ROUND(SUM(X20:X21),5)</f>
        <v>4000</v>
      </c>
      <c r="Z22" s="37">
        <f>ROUND(SUM(Z20:Z21),5)</f>
        <v>4000</v>
      </c>
      <c r="AB22" s="37">
        <f>ROUND(SUM(AB20:AB21),5)</f>
        <v>4000</v>
      </c>
      <c r="AD22" s="37">
        <f>ROUND(SUM(AD20:AD21),5)</f>
        <v>4000</v>
      </c>
    </row>
    <row r="23" spans="1:30" s="11" customFormat="1" ht="12" thickBot="1" x14ac:dyDescent="0.25">
      <c r="A23" s="1" t="s">
        <v>13</v>
      </c>
      <c r="B23" s="1"/>
      <c r="C23" s="1"/>
      <c r="D23" s="1"/>
      <c r="E23" s="1"/>
      <c r="F23" s="10">
        <f>ROUND(F2+F16+F19+F22,5)</f>
        <v>120319.93</v>
      </c>
      <c r="G23" s="1"/>
      <c r="H23" s="10">
        <f>ROUND(H2+H16+H19+H22,5)</f>
        <v>117644.23</v>
      </c>
      <c r="I23" s="1"/>
      <c r="J23" s="10">
        <f>ROUND(J2+J16+J19+J22,5)</f>
        <v>115871.12</v>
      </c>
      <c r="K23" s="1"/>
      <c r="L23" s="10">
        <f>ROUND(L2+L16+L19+L22,5)</f>
        <v>105395.89</v>
      </c>
      <c r="M23" s="1"/>
      <c r="N23" s="10">
        <f>ROUND(N2+N16+N19+N22,5)</f>
        <v>170173.06</v>
      </c>
      <c r="O23" s="1"/>
      <c r="P23" s="10">
        <f>ROUND(P2+P16+P19+P22,5)</f>
        <v>117106.05</v>
      </c>
      <c r="Q23" s="1"/>
      <c r="R23" s="10">
        <f>ROUND(R2+R16+R19+R22,5)</f>
        <v>129093.13</v>
      </c>
      <c r="S23" s="1"/>
      <c r="T23" s="10">
        <f>ROUND(T2+T16+T19+T22,5)</f>
        <v>176922.38</v>
      </c>
      <c r="U23" s="1"/>
      <c r="V23" s="10">
        <f>ROUND(V2+V16+V19+V22,5)</f>
        <v>126868.73</v>
      </c>
      <c r="W23" s="1"/>
      <c r="X23" s="10">
        <f>ROUND(X2+X16+X19+X22,5)</f>
        <v>159910.19</v>
      </c>
      <c r="Z23" s="38">
        <f>ROUND(Z2+Z16+Z19+Z22,5)</f>
        <v>240848.26</v>
      </c>
      <c r="AB23" s="38">
        <f>ROUND(AB2+AB16+AB19+AB22,5)</f>
        <v>121957.13</v>
      </c>
      <c r="AD23" s="38">
        <f>ROUND(AD2+AD16+AD19+AD22,5)</f>
        <v>120319.93</v>
      </c>
    </row>
    <row r="24" spans="1:30" ht="15.75" thickTop="1" x14ac:dyDescent="0.25">
      <c r="A24" s="1" t="s">
        <v>14</v>
      </c>
      <c r="B24" s="1"/>
      <c r="C24" s="1"/>
      <c r="D24" s="1"/>
      <c r="E24" s="1"/>
      <c r="F24" s="25"/>
      <c r="G24" s="28"/>
      <c r="H24" s="25"/>
      <c r="I24" s="28"/>
      <c r="J24" s="25"/>
      <c r="K24" s="28"/>
      <c r="L24" s="25"/>
      <c r="M24" s="28"/>
      <c r="N24" s="25"/>
      <c r="O24" s="28"/>
      <c r="P24" s="25"/>
      <c r="Q24" s="28"/>
      <c r="R24" s="25"/>
      <c r="S24" s="28"/>
      <c r="T24" s="25"/>
      <c r="U24" s="28"/>
      <c r="V24" s="25"/>
      <c r="W24" s="28"/>
      <c r="X24" s="25"/>
      <c r="Z24" s="34"/>
      <c r="AB24" s="34"/>
      <c r="AD24" s="34"/>
    </row>
    <row r="25" spans="1:30" x14ac:dyDescent="0.25">
      <c r="A25" s="1"/>
      <c r="B25" s="1" t="s">
        <v>15</v>
      </c>
      <c r="C25" s="1"/>
      <c r="D25" s="1"/>
      <c r="E25" s="1"/>
      <c r="F25" s="25"/>
      <c r="G25" s="28"/>
      <c r="H25" s="25"/>
      <c r="I25" s="28"/>
      <c r="J25" s="25"/>
      <c r="K25" s="28"/>
      <c r="L25" s="25"/>
      <c r="M25" s="28"/>
      <c r="N25" s="25"/>
      <c r="O25" s="28"/>
      <c r="P25" s="25"/>
      <c r="Q25" s="28"/>
      <c r="R25" s="25"/>
      <c r="S25" s="28"/>
      <c r="T25" s="25"/>
      <c r="U25" s="28"/>
      <c r="V25" s="25"/>
      <c r="W25" s="28"/>
      <c r="X25" s="25"/>
      <c r="Z25" s="34"/>
      <c r="AB25" s="34"/>
      <c r="AD25" s="34"/>
    </row>
    <row r="26" spans="1:30" x14ac:dyDescent="0.25">
      <c r="A26" s="1"/>
      <c r="B26" s="1"/>
      <c r="C26" s="1" t="s">
        <v>16</v>
      </c>
      <c r="D26" s="1"/>
      <c r="E26" s="1"/>
      <c r="F26" s="25"/>
      <c r="G26" s="28"/>
      <c r="H26" s="25"/>
      <c r="I26" s="28"/>
      <c r="J26" s="25"/>
      <c r="K26" s="28"/>
      <c r="L26" s="25"/>
      <c r="M26" s="28"/>
      <c r="N26" s="25"/>
      <c r="O26" s="28"/>
      <c r="P26" s="25"/>
      <c r="Q26" s="28"/>
      <c r="R26" s="25"/>
      <c r="S26" s="28"/>
      <c r="T26" s="25"/>
      <c r="U26" s="28"/>
      <c r="V26" s="25"/>
      <c r="W26" s="28"/>
      <c r="X26" s="25"/>
      <c r="Z26" s="34"/>
      <c r="AB26" s="34"/>
      <c r="AD26" s="34"/>
    </row>
    <row r="27" spans="1:30" x14ac:dyDescent="0.25">
      <c r="A27" s="1"/>
      <c r="B27" s="1"/>
      <c r="C27" s="1"/>
      <c r="D27" s="1" t="s">
        <v>22</v>
      </c>
      <c r="E27" s="1"/>
      <c r="F27" s="25"/>
      <c r="G27" s="28"/>
      <c r="H27" s="25"/>
      <c r="I27" s="28"/>
      <c r="J27" s="25"/>
      <c r="K27" s="28"/>
      <c r="L27" s="25"/>
      <c r="M27" s="28"/>
      <c r="N27" s="25"/>
      <c r="O27" s="28"/>
      <c r="P27" s="25"/>
      <c r="Q27" s="28"/>
      <c r="R27" s="25"/>
      <c r="S27" s="28"/>
      <c r="T27" s="25"/>
      <c r="U27" s="28"/>
      <c r="V27" s="25"/>
      <c r="W27" s="28"/>
      <c r="X27" s="25"/>
      <c r="Z27" s="34"/>
      <c r="AB27" s="34"/>
      <c r="AD27" s="34"/>
    </row>
    <row r="28" spans="1:30" x14ac:dyDescent="0.25">
      <c r="A28" s="1"/>
      <c r="B28" s="1"/>
      <c r="C28" s="1"/>
      <c r="D28" s="1"/>
      <c r="E28" s="1" t="s">
        <v>112</v>
      </c>
      <c r="F28" s="34">
        <v>4000</v>
      </c>
      <c r="G28" s="39"/>
      <c r="H28" s="34">
        <v>4000</v>
      </c>
      <c r="I28" s="39"/>
      <c r="J28" s="34">
        <v>4000</v>
      </c>
      <c r="K28" s="28"/>
      <c r="L28" s="25">
        <v>4648</v>
      </c>
      <c r="M28" s="28"/>
      <c r="N28" s="25">
        <v>12814</v>
      </c>
      <c r="O28" s="28"/>
      <c r="P28" s="25">
        <v>16980</v>
      </c>
      <c r="Q28" s="28"/>
      <c r="R28" s="25">
        <v>21146</v>
      </c>
      <c r="S28" s="28"/>
      <c r="T28" s="25">
        <v>25312</v>
      </c>
      <c r="U28" s="28"/>
      <c r="V28" s="25">
        <v>29478</v>
      </c>
      <c r="W28" s="28"/>
      <c r="X28" s="25">
        <v>33644</v>
      </c>
      <c r="Z28" s="34">
        <v>37810</v>
      </c>
      <c r="AB28" s="34">
        <v>41976</v>
      </c>
      <c r="AD28" s="34">
        <v>46142</v>
      </c>
    </row>
    <row r="29" spans="1:30" x14ac:dyDescent="0.25">
      <c r="A29" s="1"/>
      <c r="B29" s="1"/>
      <c r="C29" s="1"/>
      <c r="D29" s="1"/>
      <c r="E29" s="49" t="s">
        <v>147</v>
      </c>
      <c r="F29" s="34">
        <v>0</v>
      </c>
      <c r="G29" s="39"/>
      <c r="H29" s="34">
        <v>0</v>
      </c>
      <c r="I29" s="39"/>
      <c r="J29" s="34">
        <v>65000</v>
      </c>
      <c r="K29" s="28"/>
      <c r="L29" s="25"/>
      <c r="M29" s="28"/>
      <c r="N29" s="25"/>
      <c r="O29" s="28"/>
      <c r="P29" s="25"/>
      <c r="Q29" s="28"/>
      <c r="R29" s="25"/>
      <c r="S29" s="28"/>
      <c r="T29" s="25"/>
      <c r="U29" s="28"/>
      <c r="V29" s="25"/>
      <c r="W29" s="28"/>
      <c r="X29" s="25"/>
      <c r="Z29" s="34"/>
      <c r="AB29" s="34"/>
      <c r="AD29" s="34"/>
    </row>
    <row r="30" spans="1:30" ht="15.75" thickBot="1" x14ac:dyDescent="0.3">
      <c r="A30" s="1"/>
      <c r="B30" s="1"/>
      <c r="C30" s="1"/>
      <c r="D30" s="1"/>
      <c r="E30" s="1" t="s">
        <v>113</v>
      </c>
      <c r="F30" s="25">
        <v>0</v>
      </c>
      <c r="G30" s="28"/>
      <c r="H30" s="25">
        <v>0</v>
      </c>
      <c r="I30" s="28"/>
      <c r="J30" s="25">
        <v>0</v>
      </c>
      <c r="K30" s="28"/>
      <c r="L30" s="25">
        <v>103219.08</v>
      </c>
      <c r="M30" s="28"/>
      <c r="N30" s="25">
        <v>20643.810000000001</v>
      </c>
      <c r="O30" s="28"/>
      <c r="P30" s="25">
        <v>116734.09</v>
      </c>
      <c r="Q30" s="28"/>
      <c r="R30" s="25">
        <v>34158.82</v>
      </c>
      <c r="S30" s="28"/>
      <c r="T30" s="25">
        <v>0</v>
      </c>
      <c r="U30" s="28"/>
      <c r="V30" s="25">
        <v>47896.61</v>
      </c>
      <c r="W30" s="28"/>
      <c r="X30" s="25">
        <v>0</v>
      </c>
      <c r="Z30" s="34">
        <v>0</v>
      </c>
      <c r="AB30" s="34">
        <v>0</v>
      </c>
      <c r="AD30" s="34">
        <v>0</v>
      </c>
    </row>
    <row r="31" spans="1:30" ht="15.75" thickBot="1" x14ac:dyDescent="0.3">
      <c r="A31" s="1"/>
      <c r="B31" s="1"/>
      <c r="C31" s="1"/>
      <c r="D31" s="1" t="s">
        <v>23</v>
      </c>
      <c r="E31" s="1"/>
      <c r="F31" s="26">
        <f>ROUND(SUM(F27:F30),5)</f>
        <v>4000</v>
      </c>
      <c r="G31" s="28"/>
      <c r="H31" s="26">
        <f>ROUND(SUM(H27:H30),5)</f>
        <v>4000</v>
      </c>
      <c r="I31" s="28"/>
      <c r="J31" s="26">
        <f>ROUND(SUM(J27:J30),5)</f>
        <v>69000</v>
      </c>
      <c r="K31" s="28"/>
      <c r="L31" s="26">
        <f>ROUND(SUM(L27:L30),5)</f>
        <v>107867.08</v>
      </c>
      <c r="M31" s="28"/>
      <c r="N31" s="26">
        <f>ROUND(SUM(N27:N30),5)</f>
        <v>33457.81</v>
      </c>
      <c r="O31" s="28"/>
      <c r="P31" s="26">
        <f>ROUND(SUM(P27:P30),5)</f>
        <v>133714.09</v>
      </c>
      <c r="Q31" s="28"/>
      <c r="R31" s="26">
        <f>ROUND(SUM(R27:R30),5)</f>
        <v>55304.82</v>
      </c>
      <c r="S31" s="28"/>
      <c r="T31" s="26">
        <f>ROUND(SUM(T27:T30),5)</f>
        <v>25312</v>
      </c>
      <c r="U31" s="28"/>
      <c r="V31" s="26">
        <f>ROUND(SUM(V27:V30),5)</f>
        <v>77374.61</v>
      </c>
      <c r="W31" s="28"/>
      <c r="X31" s="26">
        <f>ROUND(SUM(X27:X30),5)</f>
        <v>33644</v>
      </c>
      <c r="Z31" s="37">
        <f>ROUND(SUM(Z27:Z30),5)</f>
        <v>37810</v>
      </c>
      <c r="AB31" s="37">
        <f>ROUND(SUM(AB27:AB30),5)</f>
        <v>41976</v>
      </c>
      <c r="AD31" s="37">
        <f>ROUND(SUM(AD27:AD30),5)</f>
        <v>46142</v>
      </c>
    </row>
    <row r="32" spans="1:30" ht="15.75" thickBot="1" x14ac:dyDescent="0.3">
      <c r="A32" s="1"/>
      <c r="B32" s="1"/>
      <c r="C32" s="1" t="s">
        <v>24</v>
      </c>
      <c r="D32" s="1"/>
      <c r="E32" s="1"/>
      <c r="F32" s="27">
        <f>ROUND(F26+F31,5)</f>
        <v>4000</v>
      </c>
      <c r="G32" s="28"/>
      <c r="H32" s="27">
        <f>ROUND(H26+H31,5)</f>
        <v>4000</v>
      </c>
      <c r="I32" s="28"/>
      <c r="J32" s="27">
        <f>ROUND(J26+J31,5)</f>
        <v>69000</v>
      </c>
      <c r="K32" s="28"/>
      <c r="L32" s="27">
        <f>ROUND(L26+L31,5)</f>
        <v>107867.08</v>
      </c>
      <c r="M32" s="28"/>
      <c r="N32" s="27">
        <f>ROUND(N26+N31,5)</f>
        <v>33457.81</v>
      </c>
      <c r="O32" s="28"/>
      <c r="P32" s="27">
        <f>ROUND(P26+P31,5)</f>
        <v>133714.09</v>
      </c>
      <c r="Q32" s="28"/>
      <c r="R32" s="27">
        <f>ROUND(R26+R31,5)</f>
        <v>55304.82</v>
      </c>
      <c r="S32" s="28"/>
      <c r="T32" s="27">
        <f>ROUND(T26+T31,5)</f>
        <v>25312</v>
      </c>
      <c r="U32" s="28"/>
      <c r="V32" s="27">
        <f>ROUND(V26+V31,5)</f>
        <v>77374.61</v>
      </c>
      <c r="W32" s="28"/>
      <c r="X32" s="27">
        <f>ROUND(X26+X31,5)</f>
        <v>33644</v>
      </c>
      <c r="Z32" s="36">
        <f>ROUND(Z26+Z31,5)</f>
        <v>37810</v>
      </c>
      <c r="AB32" s="36">
        <f>ROUND(AB26+AB31,5)</f>
        <v>41976</v>
      </c>
      <c r="AD32" s="36">
        <f>ROUND(AD26+AD31,5)</f>
        <v>46142</v>
      </c>
    </row>
    <row r="33" spans="1:30" x14ac:dyDescent="0.25">
      <c r="A33" s="1"/>
      <c r="B33" s="1" t="s">
        <v>28</v>
      </c>
      <c r="C33" s="1"/>
      <c r="D33" s="1"/>
      <c r="E33" s="1"/>
      <c r="F33" s="25">
        <f>ROUND(F25+F32,5)</f>
        <v>4000</v>
      </c>
      <c r="G33" s="28"/>
      <c r="H33" s="25">
        <f>ROUND(H25+H32,5)</f>
        <v>4000</v>
      </c>
      <c r="I33" s="28"/>
      <c r="J33" s="25">
        <f>ROUND(J25+J32,5)</f>
        <v>69000</v>
      </c>
      <c r="K33" s="28"/>
      <c r="L33" s="25">
        <f>ROUND(L25+L32,5)</f>
        <v>107867.08</v>
      </c>
      <c r="M33" s="28"/>
      <c r="N33" s="25">
        <f>ROUND(N25+N32,5)</f>
        <v>33457.81</v>
      </c>
      <c r="O33" s="28"/>
      <c r="P33" s="25">
        <f>ROUND(P25+P32,5)</f>
        <v>133714.09</v>
      </c>
      <c r="Q33" s="28"/>
      <c r="R33" s="25">
        <f>ROUND(R25+R32,5)</f>
        <v>55304.82</v>
      </c>
      <c r="S33" s="28"/>
      <c r="T33" s="25">
        <f>ROUND(T25+T32,5)</f>
        <v>25312</v>
      </c>
      <c r="U33" s="28"/>
      <c r="V33" s="25">
        <f>ROUND(V25+V32,5)</f>
        <v>77374.61</v>
      </c>
      <c r="W33" s="28"/>
      <c r="X33" s="25">
        <f>ROUND(X25+X32,5)</f>
        <v>33644</v>
      </c>
      <c r="Z33" s="34">
        <f>ROUND(Z25+Z32,5)</f>
        <v>37810</v>
      </c>
      <c r="AB33" s="34">
        <f>ROUND(AB25+AB32,5)</f>
        <v>41976</v>
      </c>
      <c r="AD33" s="34">
        <f>ROUND(AD25+AD32,5)</f>
        <v>46142</v>
      </c>
    </row>
    <row r="34" spans="1:30" x14ac:dyDescent="0.25">
      <c r="A34" s="1"/>
      <c r="B34" s="1" t="s">
        <v>29</v>
      </c>
      <c r="C34" s="1"/>
      <c r="D34" s="1"/>
      <c r="E34" s="1"/>
      <c r="F34" s="25"/>
      <c r="G34" s="28"/>
      <c r="H34" s="25"/>
      <c r="I34" s="28"/>
      <c r="J34" s="25"/>
      <c r="K34" s="28"/>
      <c r="L34" s="25"/>
      <c r="M34" s="28"/>
      <c r="N34" s="25"/>
      <c r="O34" s="28"/>
      <c r="P34" s="25"/>
      <c r="Q34" s="28"/>
      <c r="R34" s="25"/>
      <c r="S34" s="28"/>
      <c r="T34" s="25"/>
      <c r="U34" s="28"/>
      <c r="V34" s="25"/>
      <c r="W34" s="28"/>
      <c r="X34" s="25"/>
      <c r="Z34" s="34"/>
      <c r="AB34" s="34"/>
      <c r="AD34" s="34"/>
    </row>
    <row r="35" spans="1:30" x14ac:dyDescent="0.25">
      <c r="A35" s="1"/>
      <c r="B35" s="1"/>
      <c r="C35" s="1" t="s">
        <v>114</v>
      </c>
      <c r="D35" s="1"/>
      <c r="E35" s="1"/>
      <c r="F35" s="34">
        <v>88777.93</v>
      </c>
      <c r="G35" s="39"/>
      <c r="H35" s="34">
        <v>116319.93</v>
      </c>
      <c r="I35" s="39"/>
      <c r="J35" s="34">
        <v>116319.93</v>
      </c>
      <c r="K35" s="28"/>
      <c r="L35" s="25">
        <v>88777.93</v>
      </c>
      <c r="M35" s="28"/>
      <c r="N35" s="25">
        <v>88777.93</v>
      </c>
      <c r="O35" s="28"/>
      <c r="P35" s="25">
        <v>88777.93</v>
      </c>
      <c r="Q35" s="28"/>
      <c r="R35" s="25">
        <v>88777.93</v>
      </c>
      <c r="S35" s="28"/>
      <c r="T35" s="25">
        <v>88777.93</v>
      </c>
      <c r="U35" s="28"/>
      <c r="V35" s="25">
        <v>88777.93</v>
      </c>
      <c r="W35" s="28"/>
      <c r="X35" s="25">
        <v>88777.93</v>
      </c>
      <c r="Z35" s="34">
        <v>88777.93</v>
      </c>
      <c r="AB35" s="34">
        <v>88777.93</v>
      </c>
      <c r="AD35" s="34">
        <v>88777.93</v>
      </c>
    </row>
    <row r="36" spans="1:30" ht="15.75" thickBot="1" x14ac:dyDescent="0.3">
      <c r="A36" s="1"/>
      <c r="B36" s="1"/>
      <c r="C36" s="1" t="s">
        <v>0</v>
      </c>
      <c r="D36" s="1"/>
      <c r="E36" s="1"/>
      <c r="F36" s="34">
        <v>27542</v>
      </c>
      <c r="G36" s="39"/>
      <c r="H36" s="34">
        <v>-2675.7</v>
      </c>
      <c r="I36" s="39"/>
      <c r="J36" s="34">
        <v>-69448.81</v>
      </c>
      <c r="K36" s="28"/>
      <c r="L36" s="25">
        <v>-91249.12</v>
      </c>
      <c r="M36" s="28"/>
      <c r="N36" s="25">
        <v>47937.32</v>
      </c>
      <c r="O36" s="28"/>
      <c r="P36" s="25">
        <v>-105385.97</v>
      </c>
      <c r="Q36" s="28"/>
      <c r="R36" s="25">
        <v>-14989.62</v>
      </c>
      <c r="S36" s="28"/>
      <c r="T36" s="25">
        <v>62832.45</v>
      </c>
      <c r="U36" s="28"/>
      <c r="V36" s="25">
        <v>-39283.81</v>
      </c>
      <c r="W36" s="28"/>
      <c r="X36" s="25">
        <v>37488.26</v>
      </c>
      <c r="Z36" s="34">
        <v>114260.33</v>
      </c>
      <c r="AB36" s="34">
        <v>-8796.7999999999993</v>
      </c>
      <c r="AD36" s="34">
        <v>-14600</v>
      </c>
    </row>
    <row r="37" spans="1:30" ht="15.75" thickBot="1" x14ac:dyDescent="0.3">
      <c r="A37" s="1"/>
      <c r="B37" s="1" t="s">
        <v>30</v>
      </c>
      <c r="C37" s="1"/>
      <c r="D37" s="1"/>
      <c r="E37" s="1"/>
      <c r="F37" s="26">
        <f>ROUND(SUM(F34:F36),5)</f>
        <v>116319.93</v>
      </c>
      <c r="G37" s="28"/>
      <c r="H37" s="26">
        <f>ROUND(SUM(H34:H36),5)</f>
        <v>113644.23</v>
      </c>
      <c r="I37" s="28"/>
      <c r="J37" s="26">
        <f>ROUND(SUM(J34:J36),5)</f>
        <v>46871.12</v>
      </c>
      <c r="K37" s="28"/>
      <c r="L37" s="26">
        <f>ROUND(SUM(L34:L36),5)</f>
        <v>-2471.19</v>
      </c>
      <c r="M37" s="28"/>
      <c r="N37" s="26">
        <f>ROUND(SUM(N34:N36),5)</f>
        <v>136715.25</v>
      </c>
      <c r="O37" s="28"/>
      <c r="P37" s="26">
        <f>ROUND(SUM(P34:P36),5)</f>
        <v>-16608.04</v>
      </c>
      <c r="Q37" s="28"/>
      <c r="R37" s="26">
        <f>ROUND(SUM(R34:R36),5)</f>
        <v>73788.31</v>
      </c>
      <c r="S37" s="28"/>
      <c r="T37" s="26">
        <f>ROUND(SUM(T34:T36),5)</f>
        <v>151610.38</v>
      </c>
      <c r="U37" s="28"/>
      <c r="V37" s="26">
        <f>ROUND(SUM(V34:V36),5)</f>
        <v>49494.12</v>
      </c>
      <c r="W37" s="28"/>
      <c r="X37" s="26">
        <f>ROUND(SUM(X34:X36),5)</f>
        <v>126266.19</v>
      </c>
      <c r="Z37" s="37">
        <f>ROUND(SUM(Z34:Z36),5)</f>
        <v>203038.26</v>
      </c>
      <c r="AB37" s="37">
        <f>ROUND(SUM(AB34:AB36),5)</f>
        <v>79981.13</v>
      </c>
      <c r="AD37" s="37">
        <f>ROUND(SUM(AD34:AD36),5)</f>
        <v>74177.929999999993</v>
      </c>
    </row>
    <row r="38" spans="1:30" s="11" customFormat="1" ht="12" thickBot="1" x14ac:dyDescent="0.25">
      <c r="A38" s="1" t="s">
        <v>31</v>
      </c>
      <c r="B38" s="1"/>
      <c r="C38" s="1"/>
      <c r="D38" s="1"/>
      <c r="E38" s="1"/>
      <c r="F38" s="10">
        <f>ROUND(F24+F33+F37,5)</f>
        <v>120319.93</v>
      </c>
      <c r="G38" s="1"/>
      <c r="H38" s="10">
        <f>ROUND(H24+H33+H37,5)</f>
        <v>117644.23</v>
      </c>
      <c r="I38" s="1"/>
      <c r="J38" s="10">
        <f>ROUND(J24+J33+J37,5)</f>
        <v>115871.12</v>
      </c>
      <c r="K38" s="1"/>
      <c r="L38" s="10">
        <f>ROUND(L24+L33+L37,5)</f>
        <v>105395.89</v>
      </c>
      <c r="M38" s="1"/>
      <c r="N38" s="10">
        <f>ROUND(N24+N33+N37,5)</f>
        <v>170173.06</v>
      </c>
      <c r="O38" s="1"/>
      <c r="P38" s="10">
        <f>ROUND(P24+P33+P37,5)</f>
        <v>117106.05</v>
      </c>
      <c r="Q38" s="1"/>
      <c r="R38" s="10">
        <f>ROUND(R24+R33+R37,5)</f>
        <v>129093.13</v>
      </c>
      <c r="S38" s="1"/>
      <c r="T38" s="10">
        <f>ROUND(T24+T33+T37,5)</f>
        <v>176922.38</v>
      </c>
      <c r="U38" s="1"/>
      <c r="V38" s="10">
        <f>ROUND(V24+V33+V37,5)</f>
        <v>126868.73</v>
      </c>
      <c r="W38" s="1"/>
      <c r="X38" s="10">
        <f>ROUND(X24+X33+X37,5)</f>
        <v>159910.19</v>
      </c>
      <c r="Z38" s="38">
        <f>ROUND(Z24+Z33+Z37,5)</f>
        <v>240848.26</v>
      </c>
      <c r="AB38" s="38">
        <f>ROUND(AB24+AB33+AB37,5)</f>
        <v>121957.13</v>
      </c>
      <c r="AD38" s="38">
        <f>ROUND(AD24+AD33+AD37,5)</f>
        <v>120319.93</v>
      </c>
    </row>
    <row r="39" spans="1:30" ht="15.75" thickTop="1" x14ac:dyDescent="0.25"/>
    <row r="40" spans="1:30" x14ac:dyDescent="0.25">
      <c r="F40" s="41">
        <f>+F38-F23</f>
        <v>0</v>
      </c>
      <c r="H40" s="41">
        <f>+H38-H23</f>
        <v>0</v>
      </c>
      <c r="J40" s="41">
        <f>+J38-J23</f>
        <v>0</v>
      </c>
      <c r="L40" s="41">
        <f>+L38-L23</f>
        <v>0</v>
      </c>
      <c r="N40" s="41">
        <f>+N38-N23</f>
        <v>0</v>
      </c>
      <c r="P40" s="41">
        <f>+P38-P23</f>
        <v>0</v>
      </c>
      <c r="R40" s="41">
        <f>+R38-R23</f>
        <v>0</v>
      </c>
      <c r="T40" s="41">
        <f>+T38-T23</f>
        <v>0</v>
      </c>
      <c r="V40" s="41">
        <f>+V38-V23</f>
        <v>0</v>
      </c>
      <c r="X40" s="41">
        <f>+X38-X23</f>
        <v>0</v>
      </c>
      <c r="Z40" s="41">
        <f>+Z38-Z23</f>
        <v>0</v>
      </c>
      <c r="AB40" s="41">
        <f>+AB38-AB23</f>
        <v>0</v>
      </c>
      <c r="AD40" s="41">
        <f>+AD38-AD23</f>
        <v>0</v>
      </c>
    </row>
  </sheetData>
  <pageMargins left="0.7" right="0.7" top="0.75" bottom="0.75" header="0.1" footer="0.3"/>
  <pageSetup orientation="portrait" r:id="rId1"/>
  <headerFooter>
    <oddHeader>&amp;L&amp;"Arial,Bold"&amp;8 2:29 PM
&amp;"Arial,Bold"&amp;8 04/14/20
&amp;"Arial,Bold"&amp;8 Accrual Basis&amp;C&amp;"Arial,Bold"&amp;12 One City Schools Elementary
&amp;"Arial,Bold"&amp;14 Statement of Financial Position by Month
&amp;"Arial,Bold"&amp;10 As of March 31, 2020</oddHeader>
  </headerFooter>
  <drawing r:id="rId2"/>
  <legacyDrawing r:id="rId3"/>
  <controls>
    <mc:AlternateContent xmlns:mc="http://schemas.openxmlformats.org/markup-compatibility/2006">
      <mc:Choice Requires="x14">
        <control shapeId="1024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42" r:id="rId4" name="HEADER"/>
      </mc:Fallback>
    </mc:AlternateContent>
    <mc:AlternateContent xmlns:mc="http://schemas.openxmlformats.org/markup-compatibility/2006">
      <mc:Choice Requires="x14">
        <control shapeId="1024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41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59B4-8AA3-4CD3-97C5-55CC3DE3B521}">
  <sheetPr codeName="Sheet2"/>
  <dimension ref="A1:AB31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F8" sqref="F8"/>
    </sheetView>
  </sheetViews>
  <sheetFormatPr defaultRowHeight="15" x14ac:dyDescent="0.25"/>
  <cols>
    <col min="1" max="4" width="3" style="17" customWidth="1"/>
    <col min="5" max="5" width="33.85546875" style="17" customWidth="1"/>
    <col min="6" max="6" width="9.28515625" style="18" bestFit="1" customWidth="1"/>
    <col min="7" max="7" width="2.28515625" style="18" customWidth="1"/>
    <col min="8" max="8" width="9.28515625" style="18" bestFit="1" customWidth="1"/>
    <col min="9" max="9" width="2.28515625" style="18" customWidth="1"/>
    <col min="10" max="10" width="8.7109375" style="18" hidden="1" customWidth="1"/>
    <col min="11" max="11" width="2.28515625" style="18" hidden="1" customWidth="1"/>
    <col min="12" max="12" width="8.7109375" style="18" hidden="1" customWidth="1"/>
    <col min="13" max="13" width="2.28515625" style="18" hidden="1" customWidth="1"/>
    <col min="14" max="14" width="9.28515625" style="18" hidden="1" customWidth="1"/>
    <col min="15" max="15" width="2.28515625" style="18" hidden="1" customWidth="1"/>
    <col min="16" max="16" width="9.28515625" style="18" hidden="1" customWidth="1"/>
    <col min="17" max="17" width="2.28515625" style="18" hidden="1" customWidth="1"/>
    <col min="18" max="18" width="9.28515625" style="18" hidden="1" customWidth="1"/>
    <col min="19" max="19" width="2.28515625" style="18" hidden="1" customWidth="1"/>
    <col min="20" max="20" width="9.28515625" style="18" hidden="1" customWidth="1"/>
    <col min="21" max="21" width="2.28515625" style="18" hidden="1" customWidth="1"/>
    <col min="22" max="22" width="9.28515625" style="18" hidden="1" customWidth="1"/>
    <col min="23" max="23" width="2.28515625" style="18" hidden="1" customWidth="1"/>
    <col min="24" max="24" width="0" style="31" hidden="1" customWidth="1"/>
    <col min="25" max="25" width="3.28515625" style="24" hidden="1" customWidth="1"/>
    <col min="26" max="26" width="0" style="31" hidden="1" customWidth="1"/>
    <col min="27" max="27" width="3.140625" style="24" hidden="1" customWidth="1"/>
    <col min="28" max="28" width="0" style="24" hidden="1" customWidth="1"/>
    <col min="29" max="16384" width="9.140625" style="24"/>
  </cols>
  <sheetData>
    <row r="1" spans="1:28" s="16" customFormat="1" ht="15.75" thickBot="1" x14ac:dyDescent="0.3">
      <c r="A1" s="14"/>
      <c r="B1" s="14"/>
      <c r="C1" s="14"/>
      <c r="D1" s="14"/>
      <c r="E1" s="14"/>
      <c r="F1" s="46">
        <v>44032</v>
      </c>
      <c r="G1" s="15"/>
      <c r="H1" s="46">
        <v>44063</v>
      </c>
      <c r="I1" s="15"/>
      <c r="J1" s="46">
        <v>44094</v>
      </c>
      <c r="K1" s="15"/>
      <c r="L1" s="46">
        <v>44124</v>
      </c>
      <c r="M1" s="15"/>
      <c r="N1" s="46">
        <v>44155</v>
      </c>
      <c r="O1" s="15"/>
      <c r="P1" s="46">
        <v>44185</v>
      </c>
      <c r="Q1" s="15"/>
      <c r="R1" s="46">
        <v>43851</v>
      </c>
      <c r="S1" s="15"/>
      <c r="T1" s="46">
        <v>43882</v>
      </c>
      <c r="U1" s="15"/>
      <c r="V1" s="46">
        <v>43911</v>
      </c>
      <c r="W1" s="15"/>
      <c r="X1" s="47">
        <v>43942</v>
      </c>
      <c r="Z1" s="47">
        <v>43972</v>
      </c>
      <c r="AB1" s="48">
        <v>44003</v>
      </c>
    </row>
    <row r="2" spans="1:28" ht="15.75" thickTop="1" x14ac:dyDescent="0.25">
      <c r="A2" s="1"/>
      <c r="B2" s="1" t="s">
        <v>39</v>
      </c>
      <c r="C2" s="1"/>
      <c r="D2" s="1"/>
      <c r="E2" s="1"/>
      <c r="F2" s="25"/>
      <c r="G2" s="28"/>
      <c r="H2" s="25"/>
      <c r="I2" s="28"/>
      <c r="J2" s="25"/>
      <c r="K2" s="28"/>
      <c r="L2" s="25"/>
      <c r="M2" s="28"/>
      <c r="N2" s="25"/>
      <c r="O2" s="28"/>
      <c r="P2" s="25"/>
      <c r="Q2" s="28"/>
      <c r="R2" s="25"/>
      <c r="S2" s="28"/>
      <c r="T2" s="25"/>
      <c r="U2" s="28"/>
      <c r="V2" s="25"/>
      <c r="W2" s="28"/>
      <c r="X2" s="34"/>
      <c r="Z2" s="34"/>
    </row>
    <row r="3" spans="1:28" x14ac:dyDescent="0.25">
      <c r="A3" s="1"/>
      <c r="B3" s="1"/>
      <c r="C3" s="1"/>
      <c r="D3" s="1" t="s">
        <v>40</v>
      </c>
      <c r="E3" s="1"/>
      <c r="F3" s="25"/>
      <c r="G3" s="28"/>
      <c r="H3" s="25"/>
      <c r="I3" s="28"/>
      <c r="J3" s="25"/>
      <c r="K3" s="28"/>
      <c r="L3" s="25"/>
      <c r="M3" s="28"/>
      <c r="N3" s="25"/>
      <c r="O3" s="28"/>
      <c r="P3" s="25"/>
      <c r="Q3" s="28"/>
      <c r="R3" s="25"/>
      <c r="S3" s="28"/>
      <c r="T3" s="25"/>
      <c r="U3" s="28"/>
      <c r="V3" s="25"/>
      <c r="W3" s="28"/>
      <c r="X3" s="34"/>
      <c r="Z3" s="34"/>
    </row>
    <row r="4" spans="1:28" x14ac:dyDescent="0.25">
      <c r="A4" s="1"/>
      <c r="B4" s="1"/>
      <c r="C4" s="1"/>
      <c r="D4" s="1"/>
      <c r="E4" s="1" t="s">
        <v>63</v>
      </c>
      <c r="F4" s="34">
        <v>0</v>
      </c>
      <c r="G4" s="39"/>
      <c r="H4" s="34">
        <v>0</v>
      </c>
      <c r="I4" s="39"/>
      <c r="J4" s="34">
        <v>82575.27</v>
      </c>
      <c r="K4" s="39"/>
      <c r="L4" s="34">
        <v>82575.27</v>
      </c>
      <c r="M4" s="39"/>
      <c r="N4" s="34">
        <v>82575.27</v>
      </c>
      <c r="O4" s="39"/>
      <c r="P4" s="34">
        <v>82575.27</v>
      </c>
      <c r="Q4" s="39"/>
      <c r="R4" s="34">
        <v>82575.27</v>
      </c>
      <c r="S4" s="39"/>
      <c r="T4" s="34">
        <v>82575.27</v>
      </c>
      <c r="U4" s="39"/>
      <c r="V4" s="34">
        <v>82575.27</v>
      </c>
      <c r="W4" s="39"/>
      <c r="X4" s="34">
        <v>82575.27</v>
      </c>
      <c r="Y4" s="39"/>
      <c r="Z4" s="34">
        <v>63862.15</v>
      </c>
      <c r="AA4" s="39"/>
      <c r="AB4" s="34">
        <v>0</v>
      </c>
    </row>
    <row r="5" spans="1:28" x14ac:dyDescent="0.25">
      <c r="A5" s="1"/>
      <c r="B5" s="1"/>
      <c r="C5" s="1"/>
      <c r="D5" s="1"/>
      <c r="E5" s="1" t="s">
        <v>95</v>
      </c>
      <c r="F5" s="34">
        <v>0</v>
      </c>
      <c r="G5" s="39"/>
      <c r="H5" s="34">
        <v>0</v>
      </c>
      <c r="I5" s="39"/>
      <c r="J5" s="34">
        <v>0</v>
      </c>
      <c r="K5" s="39"/>
      <c r="L5" s="34">
        <v>58614.98</v>
      </c>
      <c r="M5" s="39"/>
      <c r="N5" s="34">
        <v>10097.02</v>
      </c>
      <c r="O5" s="39"/>
      <c r="P5" s="34">
        <v>0</v>
      </c>
      <c r="Q5" s="39"/>
      <c r="R5" s="34">
        <v>0</v>
      </c>
      <c r="S5" s="39"/>
      <c r="T5" s="34">
        <v>0</v>
      </c>
      <c r="U5" s="39"/>
      <c r="V5" s="34">
        <v>0</v>
      </c>
      <c r="W5" s="39"/>
      <c r="X5" s="34">
        <v>0</v>
      </c>
      <c r="Y5" s="39"/>
      <c r="Z5" s="34">
        <v>0</v>
      </c>
      <c r="AA5" s="39"/>
      <c r="AB5" s="34">
        <v>0</v>
      </c>
    </row>
    <row r="6" spans="1:28" x14ac:dyDescent="0.25">
      <c r="A6" s="1"/>
      <c r="B6" s="1"/>
      <c r="C6" s="1"/>
      <c r="D6" s="1"/>
      <c r="E6" s="1" t="s">
        <v>96</v>
      </c>
      <c r="F6" s="34">
        <v>0</v>
      </c>
      <c r="G6" s="39"/>
      <c r="H6" s="34">
        <v>0</v>
      </c>
      <c r="I6" s="39"/>
      <c r="J6" s="34">
        <v>0</v>
      </c>
      <c r="K6" s="39"/>
      <c r="L6" s="34">
        <v>7000</v>
      </c>
      <c r="M6" s="39"/>
      <c r="N6" s="34">
        <v>0</v>
      </c>
      <c r="O6" s="39"/>
      <c r="P6" s="34">
        <v>0</v>
      </c>
      <c r="Q6" s="39"/>
      <c r="R6" s="34">
        <v>0</v>
      </c>
      <c r="S6" s="39"/>
      <c r="T6" s="34">
        <v>0</v>
      </c>
      <c r="U6" s="39"/>
      <c r="V6" s="34">
        <v>0</v>
      </c>
      <c r="W6" s="39"/>
      <c r="X6" s="34">
        <v>0</v>
      </c>
      <c r="Y6" s="39"/>
      <c r="Z6" s="34">
        <v>0</v>
      </c>
      <c r="AA6" s="39"/>
      <c r="AB6" s="34">
        <v>0</v>
      </c>
    </row>
    <row r="7" spans="1:28" x14ac:dyDescent="0.25">
      <c r="A7" s="1"/>
      <c r="B7" s="1"/>
      <c r="C7" s="1"/>
      <c r="D7" s="1"/>
      <c r="E7" s="1" t="s">
        <v>43</v>
      </c>
      <c r="F7" s="34">
        <v>0</v>
      </c>
      <c r="G7" s="39"/>
      <c r="H7" s="34">
        <v>0</v>
      </c>
      <c r="I7" s="39"/>
      <c r="J7" s="34">
        <v>8155.54</v>
      </c>
      <c r="K7" s="39"/>
      <c r="L7" s="34">
        <v>0</v>
      </c>
      <c r="M7" s="39"/>
      <c r="N7" s="34">
        <v>0</v>
      </c>
      <c r="O7" s="39"/>
      <c r="P7" s="34">
        <v>0</v>
      </c>
      <c r="Q7" s="39"/>
      <c r="R7" s="34">
        <v>10128.530000000001</v>
      </c>
      <c r="S7" s="39"/>
      <c r="T7" s="34">
        <v>8286.6200000000008</v>
      </c>
      <c r="U7" s="39"/>
      <c r="V7" s="34">
        <v>6412.5</v>
      </c>
      <c r="W7" s="39"/>
      <c r="X7" s="34">
        <v>8148.24</v>
      </c>
      <c r="Y7" s="39"/>
      <c r="Z7" s="34">
        <v>525.15</v>
      </c>
      <c r="AA7" s="39"/>
      <c r="AB7" s="34">
        <v>4005.86</v>
      </c>
    </row>
    <row r="8" spans="1:28" x14ac:dyDescent="0.25">
      <c r="A8" s="1"/>
      <c r="B8" s="1"/>
      <c r="C8" s="1"/>
      <c r="D8" s="1"/>
      <c r="E8" s="1" t="s">
        <v>97</v>
      </c>
      <c r="F8" s="34">
        <v>0</v>
      </c>
      <c r="G8" s="39"/>
      <c r="H8" s="34">
        <v>350</v>
      </c>
      <c r="I8" s="39"/>
      <c r="J8" s="34">
        <v>0</v>
      </c>
      <c r="K8" s="39"/>
      <c r="L8" s="34">
        <v>0</v>
      </c>
      <c r="M8" s="39"/>
      <c r="N8" s="34">
        <v>2101</v>
      </c>
      <c r="O8" s="39"/>
      <c r="P8" s="34">
        <v>1970</v>
      </c>
      <c r="Q8" s="39"/>
      <c r="R8" s="34">
        <v>2035</v>
      </c>
      <c r="S8" s="39"/>
      <c r="T8" s="34">
        <v>2035</v>
      </c>
      <c r="U8" s="39"/>
      <c r="V8" s="34">
        <v>2036</v>
      </c>
      <c r="W8" s="39"/>
      <c r="X8" s="34">
        <v>20000</v>
      </c>
      <c r="Y8" s="39"/>
      <c r="Z8" s="34">
        <v>0</v>
      </c>
      <c r="AA8" s="39"/>
      <c r="AB8" s="34">
        <v>92427.06</v>
      </c>
    </row>
    <row r="9" spans="1:28" ht="15.75" thickBot="1" x14ac:dyDescent="0.3">
      <c r="A9" s="1"/>
      <c r="B9" s="1"/>
      <c r="C9" s="1"/>
      <c r="D9" s="1"/>
      <c r="E9" s="1" t="s">
        <v>67</v>
      </c>
      <c r="F9" s="34">
        <v>0</v>
      </c>
      <c r="G9" s="39"/>
      <c r="H9" s="34">
        <v>0</v>
      </c>
      <c r="I9" s="39"/>
      <c r="J9" s="34">
        <v>3402.5</v>
      </c>
      <c r="K9" s="39"/>
      <c r="L9" s="34">
        <v>4560</v>
      </c>
      <c r="M9" s="39"/>
      <c r="N9" s="34">
        <v>4362.34</v>
      </c>
      <c r="O9" s="39"/>
      <c r="P9" s="34">
        <v>3700.92</v>
      </c>
      <c r="Q9" s="39"/>
      <c r="R9" s="34">
        <v>5205.26</v>
      </c>
      <c r="S9" s="39"/>
      <c r="T9" s="34">
        <v>4780</v>
      </c>
      <c r="U9" s="39"/>
      <c r="V9" s="34">
        <v>2873</v>
      </c>
      <c r="W9" s="39"/>
      <c r="X9" s="34">
        <v>0</v>
      </c>
      <c r="Y9" s="39"/>
      <c r="Z9" s="34">
        <v>0</v>
      </c>
      <c r="AA9" s="39"/>
      <c r="AB9" s="34">
        <v>0</v>
      </c>
    </row>
    <row r="10" spans="1:28" ht="15.75" thickBot="1" x14ac:dyDescent="0.3">
      <c r="A10" s="1"/>
      <c r="B10" s="1"/>
      <c r="C10" s="1"/>
      <c r="D10" s="1" t="s">
        <v>44</v>
      </c>
      <c r="E10" s="1"/>
      <c r="F10" s="27">
        <f>ROUND(SUM(F3:F9),5)</f>
        <v>0</v>
      </c>
      <c r="G10" s="28"/>
      <c r="H10" s="27">
        <f>ROUND(SUM(H3:H9),5)</f>
        <v>350</v>
      </c>
      <c r="I10" s="28"/>
      <c r="J10" s="27">
        <f>ROUND(SUM(J3:J9),5)</f>
        <v>94133.31</v>
      </c>
      <c r="K10" s="28"/>
      <c r="L10" s="27">
        <f>ROUND(SUM(L3:L9),5)</f>
        <v>152750.25</v>
      </c>
      <c r="M10" s="28"/>
      <c r="N10" s="27">
        <f>ROUND(SUM(N3:N9),5)</f>
        <v>99135.63</v>
      </c>
      <c r="O10" s="28"/>
      <c r="P10" s="27">
        <f>ROUND(SUM(P3:P9),5)</f>
        <v>88246.19</v>
      </c>
      <c r="Q10" s="28"/>
      <c r="R10" s="27">
        <f>ROUND(SUM(R3:R9),5)</f>
        <v>99944.06</v>
      </c>
      <c r="S10" s="28"/>
      <c r="T10" s="27">
        <f>ROUND(SUM(T3:T9),5)</f>
        <v>97676.89</v>
      </c>
      <c r="U10" s="28"/>
      <c r="V10" s="27">
        <f>ROUND(SUM(V3:V9),5)</f>
        <v>93896.77</v>
      </c>
      <c r="W10" s="28"/>
      <c r="X10" s="36">
        <f>ROUND(SUM(X3:X9),5)</f>
        <v>110723.51</v>
      </c>
      <c r="Z10" s="36">
        <f>ROUND(SUM(Z3:Z9),5)</f>
        <v>64387.3</v>
      </c>
      <c r="AB10" s="36">
        <f>ROUND(SUM(AB3:AB9),5)</f>
        <v>96432.92</v>
      </c>
    </row>
    <row r="11" spans="1:28" x14ac:dyDescent="0.25">
      <c r="A11" s="1"/>
      <c r="B11" s="1"/>
      <c r="C11" s="1" t="s">
        <v>90</v>
      </c>
      <c r="D11" s="1"/>
      <c r="E11" s="1"/>
      <c r="F11" s="25">
        <f>F10</f>
        <v>0</v>
      </c>
      <c r="G11" s="28"/>
      <c r="H11" s="25">
        <f>H10</f>
        <v>350</v>
      </c>
      <c r="I11" s="28"/>
      <c r="J11" s="25">
        <f>J10</f>
        <v>94133.31</v>
      </c>
      <c r="K11" s="28"/>
      <c r="L11" s="25">
        <f>L10</f>
        <v>152750.25</v>
      </c>
      <c r="M11" s="28"/>
      <c r="N11" s="25">
        <f>N10</f>
        <v>99135.63</v>
      </c>
      <c r="O11" s="28"/>
      <c r="P11" s="25">
        <f>P10</f>
        <v>88246.19</v>
      </c>
      <c r="Q11" s="28"/>
      <c r="R11" s="25">
        <f>R10</f>
        <v>99944.06</v>
      </c>
      <c r="S11" s="28"/>
      <c r="T11" s="25">
        <f>T10</f>
        <v>97676.89</v>
      </c>
      <c r="U11" s="28"/>
      <c r="V11" s="25">
        <f>V10</f>
        <v>93896.77</v>
      </c>
      <c r="W11" s="28"/>
      <c r="X11" s="34">
        <f>X10</f>
        <v>110723.51</v>
      </c>
      <c r="Z11" s="34">
        <f>Z10</f>
        <v>64387.3</v>
      </c>
      <c r="AB11" s="34">
        <f>AB10</f>
        <v>96432.92</v>
      </c>
    </row>
    <row r="12" spans="1:28" x14ac:dyDescent="0.25">
      <c r="A12" s="1"/>
      <c r="B12" s="1"/>
      <c r="C12" s="1"/>
      <c r="D12" s="1" t="s">
        <v>45</v>
      </c>
      <c r="E12" s="1"/>
      <c r="F12" s="25"/>
      <c r="G12" s="28"/>
      <c r="H12" s="25"/>
      <c r="I12" s="28"/>
      <c r="J12" s="25"/>
      <c r="K12" s="28"/>
      <c r="L12" s="25"/>
      <c r="M12" s="28"/>
      <c r="N12" s="25"/>
      <c r="O12" s="28"/>
      <c r="P12" s="25"/>
      <c r="Q12" s="28"/>
      <c r="R12" s="25"/>
      <c r="S12" s="28"/>
      <c r="T12" s="25"/>
      <c r="U12" s="28"/>
      <c r="V12" s="25"/>
      <c r="W12" s="28"/>
      <c r="X12" s="34"/>
      <c r="Z12" s="34"/>
    </row>
    <row r="13" spans="1:28" x14ac:dyDescent="0.25">
      <c r="A13" s="1"/>
      <c r="B13" s="1"/>
      <c r="C13" s="1"/>
      <c r="D13" s="1"/>
      <c r="E13" s="1" t="s">
        <v>48</v>
      </c>
      <c r="F13" s="34">
        <v>9143.36</v>
      </c>
      <c r="G13" s="39"/>
      <c r="H13" s="34">
        <v>10647.39</v>
      </c>
      <c r="I13" s="39"/>
      <c r="J13" s="34">
        <v>10373.549999999999</v>
      </c>
      <c r="K13" s="39"/>
      <c r="L13" s="34">
        <v>12231.16</v>
      </c>
      <c r="M13" s="39"/>
      <c r="N13" s="34">
        <v>7791.11</v>
      </c>
      <c r="O13" s="39"/>
      <c r="P13" s="34">
        <v>7986.03</v>
      </c>
      <c r="Q13" s="39"/>
      <c r="R13" s="34">
        <v>8905.0499999999993</v>
      </c>
      <c r="S13" s="39"/>
      <c r="T13" s="34">
        <v>7928.16</v>
      </c>
      <c r="U13" s="39"/>
      <c r="V13" s="34">
        <v>7695.08</v>
      </c>
      <c r="W13" s="39"/>
      <c r="X13" s="34">
        <v>8725.89</v>
      </c>
      <c r="Y13" s="39"/>
      <c r="Z13" s="34">
        <v>9447.02</v>
      </c>
      <c r="AA13" s="39"/>
      <c r="AB13" s="34">
        <v>8008.78</v>
      </c>
    </row>
    <row r="14" spans="1:28" x14ac:dyDescent="0.25">
      <c r="A14" s="1"/>
      <c r="B14" s="1"/>
      <c r="C14" s="1"/>
      <c r="D14" s="1"/>
      <c r="E14" s="1" t="s">
        <v>98</v>
      </c>
      <c r="F14" s="34">
        <v>12925.35</v>
      </c>
      <c r="G14" s="39"/>
      <c r="H14" s="34">
        <v>57817.83</v>
      </c>
      <c r="I14" s="39"/>
      <c r="J14" s="34">
        <v>23708.45</v>
      </c>
      <c r="K14" s="39"/>
      <c r="L14" s="34">
        <v>21920.18</v>
      </c>
      <c r="M14" s="39"/>
      <c r="N14" s="34">
        <v>16390.259999999998</v>
      </c>
      <c r="O14" s="39"/>
      <c r="P14" s="34">
        <v>16612.189999999999</v>
      </c>
      <c r="Q14" s="39"/>
      <c r="R14" s="34">
        <v>18682.27</v>
      </c>
      <c r="S14" s="39"/>
      <c r="T14" s="34">
        <v>17328.169999999998</v>
      </c>
      <c r="U14" s="39"/>
      <c r="V14" s="34">
        <v>24508.34</v>
      </c>
      <c r="W14" s="39"/>
      <c r="X14" s="34">
        <v>13043.92</v>
      </c>
      <c r="Y14" s="39"/>
      <c r="Z14" s="34">
        <v>20252.150000000001</v>
      </c>
      <c r="AA14" s="39"/>
      <c r="AB14" s="34">
        <v>18809.37</v>
      </c>
    </row>
    <row r="15" spans="1:28" x14ac:dyDescent="0.25">
      <c r="A15" s="1"/>
      <c r="B15" s="1"/>
      <c r="C15" s="1"/>
      <c r="D15" s="1"/>
      <c r="E15" s="1" t="s">
        <v>99</v>
      </c>
      <c r="F15" s="34">
        <v>11184.51</v>
      </c>
      <c r="G15" s="39"/>
      <c r="H15" s="34">
        <v>11749.69</v>
      </c>
      <c r="I15" s="39"/>
      <c r="J15" s="34">
        <v>19173.189999999999</v>
      </c>
      <c r="K15" s="39"/>
      <c r="L15" s="34">
        <v>9543.42</v>
      </c>
      <c r="M15" s="39"/>
      <c r="N15" s="34">
        <v>15574.9</v>
      </c>
      <c r="O15" s="39"/>
      <c r="P15" s="34">
        <v>12823.31</v>
      </c>
      <c r="Q15" s="39"/>
      <c r="R15" s="34">
        <v>10518.08</v>
      </c>
      <c r="S15" s="39"/>
      <c r="T15" s="34">
        <v>8927.49</v>
      </c>
      <c r="U15" s="39"/>
      <c r="V15" s="34">
        <v>14787.12</v>
      </c>
      <c r="W15" s="39"/>
      <c r="X15" s="34">
        <v>12511.47</v>
      </c>
      <c r="Y15" s="39"/>
      <c r="Z15" s="34">
        <v>17732.68</v>
      </c>
      <c r="AA15" s="39"/>
      <c r="AB15" s="34">
        <v>13118.93</v>
      </c>
    </row>
    <row r="16" spans="1:28" x14ac:dyDescent="0.25">
      <c r="A16" s="1"/>
      <c r="B16" s="1"/>
      <c r="C16" s="1"/>
      <c r="D16" s="1"/>
      <c r="E16" s="1" t="s">
        <v>100</v>
      </c>
      <c r="F16" s="34">
        <v>15649.62</v>
      </c>
      <c r="G16" s="39"/>
      <c r="H16" s="34">
        <v>10516.38</v>
      </c>
      <c r="I16" s="39"/>
      <c r="J16" s="34">
        <v>9053.9500000000007</v>
      </c>
      <c r="K16" s="39"/>
      <c r="L16" s="34">
        <v>12602.6</v>
      </c>
      <c r="M16" s="39"/>
      <c r="N16" s="34">
        <v>7855.06</v>
      </c>
      <c r="O16" s="39"/>
      <c r="P16" s="34">
        <v>7706.7</v>
      </c>
      <c r="Q16" s="39"/>
      <c r="R16" s="34">
        <v>8726.09</v>
      </c>
      <c r="S16" s="39"/>
      <c r="T16" s="34">
        <v>14664.58</v>
      </c>
      <c r="U16" s="39"/>
      <c r="V16" s="34">
        <v>9880.59</v>
      </c>
      <c r="W16" s="39"/>
      <c r="X16" s="34">
        <v>14478.95</v>
      </c>
      <c r="Y16" s="39"/>
      <c r="Z16" s="34">
        <v>12160.34</v>
      </c>
      <c r="AA16" s="39"/>
      <c r="AB16" s="34">
        <v>11442.42</v>
      </c>
    </row>
    <row r="17" spans="1:28" ht="15.75" thickBot="1" x14ac:dyDescent="0.3">
      <c r="A17" s="1"/>
      <c r="B17" s="1"/>
      <c r="C17" s="1"/>
      <c r="D17" s="1"/>
      <c r="E17" s="1" t="s">
        <v>46</v>
      </c>
      <c r="F17" s="34">
        <v>171969.21</v>
      </c>
      <c r="G17" s="39"/>
      <c r="H17" s="34">
        <v>139398.09</v>
      </c>
      <c r="I17" s="39"/>
      <c r="J17" s="34">
        <v>126641.16</v>
      </c>
      <c r="K17" s="39"/>
      <c r="L17" s="34">
        <v>143908.99</v>
      </c>
      <c r="M17" s="39"/>
      <c r="N17" s="34">
        <v>141824.29999999999</v>
      </c>
      <c r="O17" s="39"/>
      <c r="P17" s="34">
        <v>109176.58</v>
      </c>
      <c r="Q17" s="39"/>
      <c r="R17" s="34">
        <v>193191.29</v>
      </c>
      <c r="S17" s="39"/>
      <c r="T17" s="34">
        <v>152139.76</v>
      </c>
      <c r="U17" s="39"/>
      <c r="V17" s="34">
        <v>157605.60999999999</v>
      </c>
      <c r="W17" s="39"/>
      <c r="X17" s="34">
        <v>125042.9</v>
      </c>
      <c r="Y17" s="39"/>
      <c r="Z17" s="34">
        <v>156633.60000000001</v>
      </c>
      <c r="AA17" s="39"/>
      <c r="AB17" s="34">
        <v>210696.01</v>
      </c>
    </row>
    <row r="18" spans="1:28" ht="15.75" thickBot="1" x14ac:dyDescent="0.3">
      <c r="A18" s="1"/>
      <c r="B18" s="1"/>
      <c r="C18" s="1"/>
      <c r="D18" s="1" t="s">
        <v>52</v>
      </c>
      <c r="E18" s="1"/>
      <c r="F18" s="27">
        <f>ROUND(SUM(F12:F17),5)</f>
        <v>220872.05</v>
      </c>
      <c r="G18" s="28"/>
      <c r="H18" s="27">
        <f>ROUND(SUM(H12:H17),5)</f>
        <v>230129.38</v>
      </c>
      <c r="I18" s="28"/>
      <c r="J18" s="27">
        <f>ROUND(SUM(J12:J17),5)</f>
        <v>188950.3</v>
      </c>
      <c r="K18" s="28"/>
      <c r="L18" s="27">
        <f>ROUND(SUM(L12:L17),5)</f>
        <v>200206.35</v>
      </c>
      <c r="M18" s="28"/>
      <c r="N18" s="27">
        <f>ROUND(SUM(N12:N17),5)</f>
        <v>189435.63</v>
      </c>
      <c r="O18" s="28"/>
      <c r="P18" s="27">
        <f>ROUND(SUM(P12:P17),5)</f>
        <v>154304.81</v>
      </c>
      <c r="Q18" s="28"/>
      <c r="R18" s="27">
        <f>ROUND(SUM(R12:R17),5)</f>
        <v>240022.78</v>
      </c>
      <c r="S18" s="28"/>
      <c r="T18" s="27">
        <f>ROUND(SUM(T12:T17),5)</f>
        <v>200988.16</v>
      </c>
      <c r="U18" s="28"/>
      <c r="V18" s="27">
        <f>ROUND(SUM(V12:V17),5)</f>
        <v>214476.74</v>
      </c>
      <c r="W18" s="28"/>
      <c r="X18" s="36">
        <f>ROUND(SUM(X12:X17),5)</f>
        <v>173803.13</v>
      </c>
      <c r="Z18" s="36">
        <f>ROUND(SUM(Z12:Z17),5)</f>
        <v>216225.79</v>
      </c>
      <c r="AB18" s="36">
        <f>ROUND(SUM(AB12:AB17),5)</f>
        <v>262075.51</v>
      </c>
    </row>
    <row r="19" spans="1:28" x14ac:dyDescent="0.25">
      <c r="A19" s="1"/>
      <c r="B19" s="1" t="s">
        <v>91</v>
      </c>
      <c r="C19" s="1"/>
      <c r="D19" s="1"/>
      <c r="E19" s="1"/>
      <c r="F19" s="25">
        <f>ROUND(F2+F11-F18,5)</f>
        <v>-220872.05</v>
      </c>
      <c r="G19" s="28"/>
      <c r="H19" s="25">
        <f>ROUND(H2+H11-H18,5)</f>
        <v>-229779.38</v>
      </c>
      <c r="I19" s="28"/>
      <c r="J19" s="25">
        <f>ROUND(J2+J11-J18,5)</f>
        <v>-94816.99</v>
      </c>
      <c r="K19" s="28"/>
      <c r="L19" s="25">
        <f>ROUND(L2+L11-L18,5)</f>
        <v>-47456.1</v>
      </c>
      <c r="M19" s="28"/>
      <c r="N19" s="25">
        <f>ROUND(N2+N11-N18,5)</f>
        <v>-90300</v>
      </c>
      <c r="O19" s="28"/>
      <c r="P19" s="25">
        <f>ROUND(P2+P11-P18,5)</f>
        <v>-66058.62</v>
      </c>
      <c r="Q19" s="28"/>
      <c r="R19" s="25">
        <f>ROUND(R2+R11-R18,5)</f>
        <v>-140078.72</v>
      </c>
      <c r="S19" s="28"/>
      <c r="T19" s="25">
        <f>ROUND(T2+T11-T18,5)</f>
        <v>-103311.27</v>
      </c>
      <c r="U19" s="28"/>
      <c r="V19" s="25">
        <f>ROUND(V2+V11-V18,5)</f>
        <v>-120579.97</v>
      </c>
      <c r="W19" s="28"/>
      <c r="X19" s="34">
        <f>ROUND(X2+X11-X18,5)</f>
        <v>-63079.62</v>
      </c>
      <c r="Z19" s="34">
        <f>ROUND(Z2+Z11-Z18,5)</f>
        <v>-151838.49</v>
      </c>
      <c r="AB19" s="34">
        <f>ROUND(AB2+AB11-AB18,5)</f>
        <v>-165642.59</v>
      </c>
    </row>
    <row r="20" spans="1:28" x14ac:dyDescent="0.25">
      <c r="A20" s="1"/>
      <c r="B20" s="1" t="s">
        <v>53</v>
      </c>
      <c r="C20" s="1"/>
      <c r="D20" s="1"/>
      <c r="E20" s="1"/>
      <c r="F20" s="25"/>
      <c r="G20" s="28"/>
      <c r="H20" s="25"/>
      <c r="I20" s="28"/>
      <c r="J20" s="25"/>
      <c r="K20" s="28"/>
      <c r="L20" s="25"/>
      <c r="M20" s="28"/>
      <c r="N20" s="25"/>
      <c r="O20" s="28"/>
      <c r="P20" s="25"/>
      <c r="Q20" s="28"/>
      <c r="R20" s="25"/>
      <c r="S20" s="28"/>
      <c r="T20" s="25"/>
      <c r="U20" s="28"/>
      <c r="V20" s="25"/>
      <c r="W20" s="28"/>
      <c r="X20" s="34"/>
      <c r="Z20" s="34"/>
    </row>
    <row r="21" spans="1:28" x14ac:dyDescent="0.25">
      <c r="A21" s="1"/>
      <c r="B21" s="1"/>
      <c r="C21" s="1" t="s">
        <v>54</v>
      </c>
      <c r="D21" s="1"/>
      <c r="E21" s="1"/>
      <c r="F21" s="25"/>
      <c r="G21" s="28"/>
      <c r="H21" s="25"/>
      <c r="I21" s="28"/>
      <c r="J21" s="25"/>
      <c r="K21" s="28"/>
      <c r="L21" s="25"/>
      <c r="M21" s="28"/>
      <c r="N21" s="25"/>
      <c r="O21" s="28"/>
      <c r="P21" s="25"/>
      <c r="Q21" s="28"/>
      <c r="R21" s="25"/>
      <c r="S21" s="28"/>
      <c r="T21" s="25"/>
      <c r="U21" s="28"/>
      <c r="V21" s="25"/>
      <c r="W21" s="28"/>
      <c r="X21" s="34"/>
      <c r="Z21" s="34"/>
    </row>
    <row r="22" spans="1:28" x14ac:dyDescent="0.25">
      <c r="A22" s="1"/>
      <c r="B22" s="1"/>
      <c r="C22" s="1"/>
      <c r="D22" s="1" t="s">
        <v>92</v>
      </c>
      <c r="E22" s="1"/>
      <c r="F22" s="34">
        <v>0</v>
      </c>
      <c r="G22" s="39"/>
      <c r="H22" s="34">
        <v>0</v>
      </c>
      <c r="I22" s="39"/>
      <c r="J22" s="34">
        <v>0</v>
      </c>
      <c r="K22" s="39"/>
      <c r="L22" s="34">
        <v>0</v>
      </c>
      <c r="M22" s="39"/>
      <c r="N22" s="34">
        <v>0</v>
      </c>
      <c r="O22" s="39"/>
      <c r="P22" s="34">
        <v>676571.9</v>
      </c>
      <c r="Q22" s="39"/>
      <c r="R22" s="34">
        <v>12100</v>
      </c>
      <c r="S22" s="39"/>
      <c r="T22" s="34">
        <v>0</v>
      </c>
      <c r="U22" s="39"/>
      <c r="V22" s="34">
        <v>55000</v>
      </c>
      <c r="W22" s="39"/>
      <c r="X22" s="34">
        <v>100000</v>
      </c>
      <c r="Y22" s="39"/>
      <c r="Z22" s="34">
        <v>0</v>
      </c>
      <c r="AA22" s="39"/>
      <c r="AB22" s="34">
        <v>0</v>
      </c>
    </row>
    <row r="23" spans="1:28" ht="15.75" thickBot="1" x14ac:dyDescent="0.3">
      <c r="A23" s="1"/>
      <c r="B23" s="1"/>
      <c r="C23" s="1"/>
      <c r="D23" s="1" t="s">
        <v>101</v>
      </c>
      <c r="E23" s="1"/>
      <c r="F23" s="45">
        <v>219964.46</v>
      </c>
      <c r="G23" s="39"/>
      <c r="H23" s="45">
        <v>196226.81</v>
      </c>
      <c r="I23" s="39"/>
      <c r="J23" s="42">
        <v>19137.45</v>
      </c>
      <c r="K23" s="39"/>
      <c r="L23" s="42">
        <v>188081.9</v>
      </c>
      <c r="M23" s="39"/>
      <c r="N23" s="42">
        <v>-36186.019999999997</v>
      </c>
      <c r="O23" s="39"/>
      <c r="P23" s="42">
        <v>-513481.57</v>
      </c>
      <c r="Q23" s="39"/>
      <c r="R23" s="42">
        <v>262437.99</v>
      </c>
      <c r="S23" s="39"/>
      <c r="T23" s="42">
        <v>98658.880000000005</v>
      </c>
      <c r="U23" s="39"/>
      <c r="V23" s="42">
        <v>333764.24</v>
      </c>
      <c r="W23" s="39"/>
      <c r="X23" s="42">
        <v>118464.19</v>
      </c>
      <c r="Y23" s="39"/>
      <c r="Z23" s="42">
        <v>33418.559999999998</v>
      </c>
      <c r="AA23" s="39"/>
      <c r="AB23" s="42">
        <v>189921.56</v>
      </c>
    </row>
    <row r="24" spans="1:28" x14ac:dyDescent="0.25">
      <c r="A24" s="1"/>
      <c r="B24" s="1"/>
      <c r="C24" s="1" t="s">
        <v>56</v>
      </c>
      <c r="D24" s="1"/>
      <c r="E24" s="1"/>
      <c r="F24" s="25">
        <f>ROUND(SUM(F21:F23),5)</f>
        <v>219964.46</v>
      </c>
      <c r="G24" s="28"/>
      <c r="H24" s="25">
        <f>ROUND(SUM(H21:H23),5)</f>
        <v>196226.81</v>
      </c>
      <c r="I24" s="28"/>
      <c r="J24" s="25">
        <f>ROUND(SUM(J21:J23),5)</f>
        <v>19137.45</v>
      </c>
      <c r="K24" s="28"/>
      <c r="L24" s="25">
        <f>ROUND(SUM(L21:L23),5)</f>
        <v>188081.9</v>
      </c>
      <c r="M24" s="28"/>
      <c r="N24" s="25">
        <f>ROUND(SUM(N21:N23),5)</f>
        <v>-36186.019999999997</v>
      </c>
      <c r="O24" s="28"/>
      <c r="P24" s="25">
        <f>ROUND(SUM(P21:P23),5)</f>
        <v>163090.32999999999</v>
      </c>
      <c r="Q24" s="28"/>
      <c r="R24" s="25">
        <f>ROUND(SUM(R21:R23),5)</f>
        <v>274537.99</v>
      </c>
      <c r="S24" s="28"/>
      <c r="T24" s="25">
        <f>ROUND(SUM(T21:T23),5)</f>
        <v>98658.880000000005</v>
      </c>
      <c r="U24" s="28"/>
      <c r="V24" s="25">
        <f>ROUND(SUM(V21:V23),5)</f>
        <v>388764.24</v>
      </c>
      <c r="W24" s="28"/>
      <c r="X24" s="34">
        <f>ROUND(SUM(X21:X23),5)</f>
        <v>218464.19</v>
      </c>
      <c r="Z24" s="34">
        <f>ROUND(SUM(Z21:Z23),5)</f>
        <v>33418.559999999998</v>
      </c>
      <c r="AB24" s="34">
        <f>ROUND(SUM(AB21:AB23),5)</f>
        <v>189921.56</v>
      </c>
    </row>
    <row r="25" spans="1:28" x14ac:dyDescent="0.25">
      <c r="A25" s="1"/>
      <c r="B25" s="1"/>
      <c r="C25" s="1" t="s">
        <v>57</v>
      </c>
      <c r="D25" s="1"/>
      <c r="E25" s="1"/>
      <c r="F25" s="25"/>
      <c r="G25" s="28"/>
      <c r="H25" s="25"/>
      <c r="I25" s="28"/>
      <c r="J25" s="25"/>
      <c r="K25" s="28"/>
      <c r="L25" s="25"/>
      <c r="M25" s="28"/>
      <c r="N25" s="25"/>
      <c r="O25" s="28"/>
      <c r="P25" s="25"/>
      <c r="Q25" s="28"/>
      <c r="R25" s="25"/>
      <c r="S25" s="28"/>
      <c r="T25" s="25"/>
      <c r="U25" s="28"/>
      <c r="V25" s="25"/>
      <c r="W25" s="28"/>
      <c r="X25" s="34"/>
      <c r="Z25" s="34"/>
    </row>
    <row r="26" spans="1:28" x14ac:dyDescent="0.25">
      <c r="A26" s="1"/>
      <c r="B26" s="1"/>
      <c r="C26" s="1"/>
      <c r="D26" s="1" t="s">
        <v>58</v>
      </c>
      <c r="E26" s="1"/>
      <c r="F26" s="34">
        <v>1768.11</v>
      </c>
      <c r="G26" s="39"/>
      <c r="H26" s="34">
        <v>1768.11</v>
      </c>
      <c r="I26" s="39"/>
      <c r="J26" s="34">
        <v>1439.36</v>
      </c>
      <c r="K26" s="39"/>
      <c r="L26" s="34">
        <v>1439.36</v>
      </c>
      <c r="M26" s="39"/>
      <c r="N26" s="34">
        <v>1635.36</v>
      </c>
      <c r="O26" s="39"/>
      <c r="P26" s="34">
        <v>1635.36</v>
      </c>
      <c r="Q26" s="39"/>
      <c r="R26" s="34">
        <v>1637.2</v>
      </c>
      <c r="S26" s="39"/>
      <c r="T26" s="34">
        <v>1637.2</v>
      </c>
      <c r="U26" s="39"/>
      <c r="V26" s="34">
        <v>1637.2</v>
      </c>
      <c r="W26" s="39"/>
      <c r="X26" s="34">
        <v>1637.2</v>
      </c>
      <c r="Y26" s="39"/>
      <c r="Z26" s="34">
        <v>1637.2</v>
      </c>
      <c r="AA26" s="39"/>
      <c r="AB26" s="34">
        <v>1637.2</v>
      </c>
    </row>
    <row r="27" spans="1:28" ht="15.75" thickBot="1" x14ac:dyDescent="0.3">
      <c r="A27" s="1"/>
      <c r="B27" s="1"/>
      <c r="C27" s="1"/>
      <c r="D27" s="1" t="s">
        <v>102</v>
      </c>
      <c r="E27" s="1"/>
      <c r="F27" s="34">
        <v>0</v>
      </c>
      <c r="G27" s="39"/>
      <c r="H27" s="34">
        <v>31452.43</v>
      </c>
      <c r="I27" s="39"/>
      <c r="J27" s="34">
        <v>0</v>
      </c>
      <c r="K27" s="39"/>
      <c r="L27" s="34">
        <v>0</v>
      </c>
      <c r="M27" s="39"/>
      <c r="N27" s="34">
        <v>25201.91</v>
      </c>
      <c r="O27" s="39"/>
      <c r="P27" s="34">
        <v>5000</v>
      </c>
      <c r="Q27" s="39"/>
      <c r="R27" s="34">
        <v>55000</v>
      </c>
      <c r="S27" s="39"/>
      <c r="T27" s="34">
        <v>95826.67</v>
      </c>
      <c r="U27" s="39"/>
      <c r="V27" s="34">
        <v>189775</v>
      </c>
      <c r="W27" s="39"/>
      <c r="X27" s="34">
        <v>76975.3</v>
      </c>
      <c r="Y27" s="39"/>
      <c r="Z27" s="34">
        <v>3000</v>
      </c>
      <c r="AA27" s="39"/>
      <c r="AB27" s="34">
        <v>28444.97</v>
      </c>
    </row>
    <row r="28" spans="1:28" ht="15.75" thickBot="1" x14ac:dyDescent="0.3">
      <c r="A28" s="1"/>
      <c r="B28" s="1"/>
      <c r="C28" s="1" t="s">
        <v>61</v>
      </c>
      <c r="D28" s="1"/>
      <c r="E28" s="1"/>
      <c r="F28" s="26">
        <f>ROUND(SUM(F25:F27),5)</f>
        <v>1768.11</v>
      </c>
      <c r="G28" s="28"/>
      <c r="H28" s="26">
        <f>ROUND(SUM(H25:H27),5)</f>
        <v>33220.54</v>
      </c>
      <c r="I28" s="28"/>
      <c r="J28" s="26">
        <f>ROUND(SUM(J25:J27),5)</f>
        <v>1439.36</v>
      </c>
      <c r="K28" s="28"/>
      <c r="L28" s="26">
        <f>ROUND(SUM(L25:L27),5)</f>
        <v>1439.36</v>
      </c>
      <c r="M28" s="28"/>
      <c r="N28" s="26">
        <f>ROUND(SUM(N25:N27),5)</f>
        <v>26837.27</v>
      </c>
      <c r="O28" s="28"/>
      <c r="P28" s="26">
        <f>ROUND(SUM(P25:P27),5)</f>
        <v>6635.36</v>
      </c>
      <c r="Q28" s="28"/>
      <c r="R28" s="26">
        <f>ROUND(SUM(R25:R27),5)</f>
        <v>56637.2</v>
      </c>
      <c r="S28" s="28"/>
      <c r="T28" s="26">
        <f>ROUND(SUM(T25:T27),5)</f>
        <v>97463.87</v>
      </c>
      <c r="U28" s="28"/>
      <c r="V28" s="26">
        <f>ROUND(SUM(V25:V27),5)</f>
        <v>191412.2</v>
      </c>
      <c r="W28" s="28"/>
      <c r="X28" s="37">
        <f>ROUND(SUM(X25:X27),5)</f>
        <v>78612.5</v>
      </c>
      <c r="Z28" s="37">
        <f>ROUND(SUM(Z25:Z27),5)</f>
        <v>4637.2</v>
      </c>
      <c r="AB28" s="37">
        <f>ROUND(SUM(AB25:AB27),5)</f>
        <v>30082.17</v>
      </c>
    </row>
    <row r="29" spans="1:28" ht="15.75" thickBot="1" x14ac:dyDescent="0.3">
      <c r="A29" s="1"/>
      <c r="B29" s="1" t="s">
        <v>62</v>
      </c>
      <c r="C29" s="1"/>
      <c r="D29" s="1"/>
      <c r="E29" s="1"/>
      <c r="F29" s="26">
        <f>ROUND(F20+F24-F28,5)</f>
        <v>218196.35</v>
      </c>
      <c r="G29" s="28"/>
      <c r="H29" s="26">
        <f>ROUND(H20+H24-H28,5)</f>
        <v>163006.26999999999</v>
      </c>
      <c r="I29" s="28"/>
      <c r="J29" s="26">
        <f>ROUND(J20+J24-J28,5)</f>
        <v>17698.09</v>
      </c>
      <c r="K29" s="28"/>
      <c r="L29" s="26">
        <f>ROUND(L20+L24-L28,5)</f>
        <v>186642.54</v>
      </c>
      <c r="M29" s="28"/>
      <c r="N29" s="26">
        <f>ROUND(N20+N24-N28,5)</f>
        <v>-63023.29</v>
      </c>
      <c r="O29" s="28"/>
      <c r="P29" s="26">
        <f>ROUND(P20+P24-P28,5)</f>
        <v>156454.97</v>
      </c>
      <c r="Q29" s="28"/>
      <c r="R29" s="26">
        <f>ROUND(R20+R24-R28,5)</f>
        <v>217900.79</v>
      </c>
      <c r="S29" s="28"/>
      <c r="T29" s="26">
        <f>ROUND(T20+T24-T28,5)</f>
        <v>1195.01</v>
      </c>
      <c r="U29" s="28"/>
      <c r="V29" s="26">
        <f>ROUND(V20+V24-V28,5)</f>
        <v>197352.04</v>
      </c>
      <c r="W29" s="28"/>
      <c r="X29" s="37">
        <f>ROUND(X20+X24-X28,5)</f>
        <v>139851.69</v>
      </c>
      <c r="Z29" s="37">
        <f>ROUND(Z20+Z24-Z28,5)</f>
        <v>28781.360000000001</v>
      </c>
      <c r="AB29" s="37">
        <f>ROUND(AB20+AB24-AB28,5)</f>
        <v>159839.39000000001</v>
      </c>
    </row>
    <row r="30" spans="1:28" s="11" customFormat="1" ht="12" thickBot="1" x14ac:dyDescent="0.25">
      <c r="A30" s="1" t="s">
        <v>0</v>
      </c>
      <c r="B30" s="1"/>
      <c r="C30" s="1"/>
      <c r="D30" s="1"/>
      <c r="E30" s="1"/>
      <c r="F30" s="10">
        <f>ROUND(F19+F29,5)</f>
        <v>-2675.7</v>
      </c>
      <c r="G30" s="1"/>
      <c r="H30" s="10">
        <f>ROUND(H19+H29,5)</f>
        <v>-66773.11</v>
      </c>
      <c r="I30" s="1"/>
      <c r="J30" s="10">
        <f>ROUND(J19+J29,5)</f>
        <v>-77118.899999999994</v>
      </c>
      <c r="K30" s="1"/>
      <c r="L30" s="10">
        <f>ROUND(L19+L29,5)</f>
        <v>139186.44</v>
      </c>
      <c r="M30" s="1"/>
      <c r="N30" s="10">
        <f>ROUND(N19+N29,5)</f>
        <v>-153323.29</v>
      </c>
      <c r="O30" s="1"/>
      <c r="P30" s="10">
        <f>ROUND(P19+P29,5)</f>
        <v>90396.35</v>
      </c>
      <c r="Q30" s="1"/>
      <c r="R30" s="10">
        <f>ROUND(R19+R29,5)</f>
        <v>77822.070000000007</v>
      </c>
      <c r="S30" s="1"/>
      <c r="T30" s="10">
        <f>ROUND(T19+T29,5)</f>
        <v>-102116.26</v>
      </c>
      <c r="U30" s="1"/>
      <c r="V30" s="10">
        <f>ROUND(V19+V29,5)</f>
        <v>76772.070000000007</v>
      </c>
      <c r="W30" s="1"/>
      <c r="X30" s="38">
        <f>ROUND(X19+X29,5)</f>
        <v>76772.070000000007</v>
      </c>
      <c r="Z30" s="38">
        <f>ROUND(Z19+Z29,5)</f>
        <v>-123057.13</v>
      </c>
      <c r="AB30" s="38">
        <f>ROUND(AB19+AB29,5)</f>
        <v>-5803.2</v>
      </c>
    </row>
    <row r="31" spans="1:28" ht="15.75" thickTop="1" x14ac:dyDescent="0.25"/>
  </sheetData>
  <pageMargins left="0.7" right="0.7" top="0.75" bottom="0.75" header="0.1" footer="0.3"/>
  <pageSetup orientation="portrait" r:id="rId1"/>
  <headerFooter>
    <oddHeader>&amp;L&amp;"Arial,Bold"&amp;8 2:30 PM
&amp;"Arial,Bold"&amp;8 04/14/20
&amp;"Arial,Bold"&amp;8 Accrual Basis&amp;C&amp;"Arial,Bold"&amp;12 One City Schools Elementary
&amp;"Arial,Bold"&amp;14 Statement of Financial Activities by Month
&amp;"Arial,Bold"&amp;10 July 2019 through March 2020</oddHead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SFP</vt:lpstr>
      <vt:lpstr>SFA</vt:lpstr>
      <vt:lpstr>Cash Flow</vt:lpstr>
      <vt:lpstr>Budget v Actual</vt:lpstr>
      <vt:lpstr>Preschool SFP</vt:lpstr>
      <vt:lpstr>Preschool SFA</vt:lpstr>
      <vt:lpstr>Elem SFP</vt:lpstr>
      <vt:lpstr>Elem SFA</vt:lpstr>
      <vt:lpstr>'Budget v Actual'!Print_Area</vt:lpstr>
      <vt:lpstr>'Elem SFA'!Print_Titles</vt:lpstr>
      <vt:lpstr>'Elem SFP'!Print_Titles</vt:lpstr>
      <vt:lpstr>'Preschool SFA'!Print_Titles</vt:lpstr>
      <vt:lpstr>'Preschool SFP'!Print_Titles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Moskoff</dc:creator>
  <cp:lastModifiedBy>Nick Curran</cp:lastModifiedBy>
  <cp:lastPrinted>2018-07-24T11:04:30Z</cp:lastPrinted>
  <dcterms:created xsi:type="dcterms:W3CDTF">2018-03-26T18:44:41Z</dcterms:created>
  <dcterms:modified xsi:type="dcterms:W3CDTF">2020-09-18T10:39:36Z</dcterms:modified>
</cp:coreProperties>
</file>