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2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3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4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5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drawings/drawing6.xml" ContentType="application/vnd.openxmlformats-officedocument.drawing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drawings/drawing7.xml" ContentType="application/vnd.openxmlformats-officedocument.drawing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drawings/drawing8.xml" ContentType="application/vnd.openxmlformats-officedocument.drawing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drawings/drawing9.xml" ContentType="application/vnd.openxmlformats-officedocument.drawing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d.docs.live.net/a49beef038c769d4/Third Future Schools/General Instruction/23-24 Spot Data/"/>
    </mc:Choice>
  </mc:AlternateContent>
  <xr:revisionPtr revIDLastSave="0" documentId="8_{2F2C7A9E-A900-4C4A-A4FF-491AF0B07AD4}" xr6:coauthVersionLast="47" xr6:coauthVersionMax="47" xr10:uidLastSave="{00000000-0000-0000-0000-000000000000}"/>
  <bookViews>
    <workbookView minimized="1" xWindow="15" yWindow="735" windowWidth="20505" windowHeight="12945" xr2:uid="{BE0B9603-D4F3-4BDC-AEE1-D3150B93982A}"/>
  </bookViews>
  <sheets>
    <sheet name="WEEK 10" sheetId="10" r:id="rId1"/>
    <sheet name="WEEK 9" sheetId="9" r:id="rId2"/>
    <sheet name="WEEK 8" sheetId="8" r:id="rId3"/>
    <sheet name="WEEK 7" sheetId="7" r:id="rId4"/>
    <sheet name="WEEK 6" sheetId="6" r:id="rId5"/>
    <sheet name="WEEK 5" sheetId="5" r:id="rId6"/>
    <sheet name="WEEK 4" sheetId="4" r:id="rId7"/>
    <sheet name="WEEK 3" sheetId="2" r:id="rId8"/>
    <sheet name="WEEK 1 + 2" sheetId="1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2" i="10" l="1"/>
  <c r="B52" i="10"/>
  <c r="A52" i="10"/>
  <c r="C51" i="10"/>
  <c r="B51" i="10"/>
  <c r="A51" i="10"/>
  <c r="C50" i="10"/>
  <c r="B50" i="10"/>
  <c r="A50" i="10"/>
  <c r="C49" i="10"/>
  <c r="B49" i="10"/>
  <c r="A49" i="10"/>
  <c r="C48" i="10"/>
  <c r="B48" i="10"/>
  <c r="A48" i="10"/>
  <c r="C47" i="10"/>
  <c r="B47" i="10"/>
  <c r="A47" i="10"/>
  <c r="C46" i="10"/>
  <c r="B46" i="10"/>
  <c r="A46" i="10"/>
  <c r="C45" i="10"/>
  <c r="B45" i="10"/>
  <c r="A45" i="10"/>
  <c r="C44" i="10"/>
  <c r="B44" i="10"/>
  <c r="A44" i="10"/>
  <c r="C43" i="10"/>
  <c r="B43" i="10"/>
  <c r="A43" i="10"/>
  <c r="C42" i="10"/>
  <c r="B42" i="10"/>
  <c r="A42" i="10"/>
  <c r="C41" i="10"/>
  <c r="B41" i="10"/>
  <c r="A41" i="10"/>
  <c r="C40" i="10"/>
  <c r="B40" i="10"/>
  <c r="A40" i="10"/>
  <c r="C39" i="10"/>
  <c r="B39" i="10"/>
  <c r="A39" i="10"/>
  <c r="C38" i="10"/>
  <c r="B38" i="10"/>
  <c r="A38" i="10"/>
  <c r="C37" i="10"/>
  <c r="B37" i="10"/>
  <c r="A37" i="10"/>
  <c r="C36" i="10"/>
  <c r="B36" i="10"/>
  <c r="A36" i="10"/>
  <c r="C35" i="10"/>
  <c r="B35" i="10"/>
  <c r="A35" i="10"/>
  <c r="C34" i="10"/>
  <c r="B34" i="10"/>
  <c r="A34" i="10"/>
  <c r="C33" i="10"/>
  <c r="B33" i="10"/>
  <c r="A33" i="10"/>
  <c r="C32" i="10"/>
  <c r="B32" i="10"/>
  <c r="A32" i="10"/>
  <c r="C31" i="10"/>
  <c r="B31" i="10"/>
  <c r="A31" i="10"/>
  <c r="C30" i="10"/>
  <c r="B30" i="10"/>
  <c r="A30" i="10"/>
  <c r="C29" i="10"/>
  <c r="B29" i="10"/>
  <c r="A29" i="10"/>
  <c r="C28" i="10"/>
  <c r="B28" i="10"/>
  <c r="A28" i="10"/>
  <c r="C27" i="10"/>
  <c r="B27" i="10"/>
  <c r="A27" i="10"/>
  <c r="C26" i="10"/>
  <c r="B26" i="10"/>
  <c r="A26" i="10"/>
  <c r="C25" i="10"/>
  <c r="B25" i="10"/>
  <c r="A25" i="10"/>
  <c r="C24" i="10"/>
  <c r="B24" i="10"/>
  <c r="A24" i="10"/>
  <c r="C23" i="10"/>
  <c r="B23" i="10"/>
  <c r="A23" i="10"/>
  <c r="C22" i="10"/>
  <c r="B22" i="10"/>
  <c r="A22" i="10"/>
  <c r="C21" i="10"/>
  <c r="B21" i="10"/>
  <c r="A21" i="10"/>
  <c r="C20" i="10"/>
  <c r="B20" i="10"/>
  <c r="A20" i="10"/>
  <c r="C19" i="10"/>
  <c r="B19" i="10"/>
  <c r="A19" i="10"/>
  <c r="C18" i="10"/>
  <c r="B18" i="10"/>
  <c r="A18" i="10"/>
  <c r="B14" i="10"/>
  <c r="A14" i="10"/>
  <c r="C13" i="10"/>
  <c r="B13" i="10"/>
  <c r="A13" i="10"/>
  <c r="C12" i="10"/>
  <c r="B12" i="10"/>
  <c r="A12" i="10"/>
  <c r="C11" i="10"/>
  <c r="B11" i="10"/>
  <c r="A11" i="10"/>
  <c r="C10" i="10"/>
  <c r="B10" i="10"/>
  <c r="A10" i="10"/>
  <c r="C9" i="10"/>
  <c r="B9" i="10"/>
  <c r="A9" i="10"/>
  <c r="C8" i="10"/>
  <c r="B8" i="10"/>
  <c r="A8" i="10"/>
  <c r="C7" i="10"/>
  <c r="B7" i="10"/>
  <c r="A7" i="10"/>
  <c r="C6" i="10"/>
  <c r="B6" i="10"/>
  <c r="A6" i="10"/>
  <c r="C5" i="10"/>
  <c r="B5" i="10"/>
  <c r="A5" i="10"/>
  <c r="C4" i="10"/>
  <c r="B4" i="10"/>
  <c r="A4" i="10"/>
  <c r="C52" i="9"/>
  <c r="B52" i="9"/>
  <c r="A52" i="9"/>
  <c r="C51" i="9"/>
  <c r="B51" i="9"/>
  <c r="A51" i="9"/>
  <c r="C50" i="9"/>
  <c r="B50" i="9"/>
  <c r="A50" i="9"/>
  <c r="C49" i="9"/>
  <c r="B49" i="9"/>
  <c r="A49" i="9"/>
  <c r="C48" i="9"/>
  <c r="B48" i="9"/>
  <c r="A48" i="9"/>
  <c r="C47" i="9"/>
  <c r="B47" i="9"/>
  <c r="A47" i="9"/>
  <c r="C46" i="9"/>
  <c r="B46" i="9"/>
  <c r="A46" i="9"/>
  <c r="C45" i="9"/>
  <c r="B45" i="9"/>
  <c r="A45" i="9"/>
  <c r="C44" i="9"/>
  <c r="B44" i="9"/>
  <c r="A44" i="9"/>
  <c r="C43" i="9"/>
  <c r="B43" i="9"/>
  <c r="A43" i="9"/>
  <c r="C42" i="9"/>
  <c r="B42" i="9"/>
  <c r="A42" i="9"/>
  <c r="C41" i="9"/>
  <c r="B41" i="9"/>
  <c r="A41" i="9"/>
  <c r="C40" i="9"/>
  <c r="B40" i="9"/>
  <c r="A40" i="9"/>
  <c r="C39" i="9"/>
  <c r="B39" i="9"/>
  <c r="A39" i="9"/>
  <c r="C38" i="9"/>
  <c r="B38" i="9"/>
  <c r="A38" i="9"/>
  <c r="C37" i="9"/>
  <c r="B37" i="9"/>
  <c r="A37" i="9"/>
  <c r="C36" i="9"/>
  <c r="B36" i="9"/>
  <c r="A36" i="9"/>
  <c r="C35" i="9"/>
  <c r="B35" i="9"/>
  <c r="A35" i="9"/>
  <c r="C34" i="9"/>
  <c r="B34" i="9"/>
  <c r="A34" i="9"/>
  <c r="C33" i="9"/>
  <c r="B33" i="9"/>
  <c r="A33" i="9"/>
  <c r="C32" i="9"/>
  <c r="B32" i="9"/>
  <c r="A32" i="9"/>
  <c r="C31" i="9"/>
  <c r="B31" i="9"/>
  <c r="A31" i="9"/>
  <c r="C30" i="9"/>
  <c r="B30" i="9"/>
  <c r="A30" i="9"/>
  <c r="C29" i="9"/>
  <c r="B29" i="9"/>
  <c r="A29" i="9"/>
  <c r="C28" i="9"/>
  <c r="B28" i="9"/>
  <c r="A28" i="9"/>
  <c r="C27" i="9"/>
  <c r="B27" i="9"/>
  <c r="A27" i="9"/>
  <c r="C26" i="9"/>
  <c r="B26" i="9"/>
  <c r="A26" i="9"/>
  <c r="C25" i="9"/>
  <c r="B25" i="9"/>
  <c r="A25" i="9"/>
  <c r="C24" i="9"/>
  <c r="B24" i="9"/>
  <c r="A24" i="9"/>
  <c r="C23" i="9"/>
  <c r="B23" i="9"/>
  <c r="A23" i="9"/>
  <c r="C22" i="9"/>
  <c r="B22" i="9"/>
  <c r="A22" i="9"/>
  <c r="C21" i="9"/>
  <c r="B21" i="9"/>
  <c r="A21" i="9"/>
  <c r="C20" i="9"/>
  <c r="B20" i="9"/>
  <c r="A20" i="9"/>
  <c r="C19" i="9"/>
  <c r="B19" i="9"/>
  <c r="A19" i="9"/>
  <c r="C18" i="9"/>
  <c r="B18" i="9"/>
  <c r="A18" i="9"/>
  <c r="B14" i="9"/>
  <c r="A14" i="9"/>
  <c r="C13" i="9"/>
  <c r="B13" i="9"/>
  <c r="A13" i="9"/>
  <c r="C12" i="9"/>
  <c r="B12" i="9"/>
  <c r="A12" i="9"/>
  <c r="C11" i="9"/>
  <c r="B11" i="9"/>
  <c r="A11" i="9"/>
  <c r="C10" i="9"/>
  <c r="B10" i="9"/>
  <c r="A10" i="9"/>
  <c r="C9" i="9"/>
  <c r="B9" i="9"/>
  <c r="A9" i="9"/>
  <c r="C8" i="9"/>
  <c r="B8" i="9"/>
  <c r="A8" i="9"/>
  <c r="C7" i="9"/>
  <c r="B7" i="9"/>
  <c r="A7" i="9"/>
  <c r="C6" i="9"/>
  <c r="B6" i="9"/>
  <c r="A6" i="9"/>
  <c r="C5" i="9"/>
  <c r="B5" i="9"/>
  <c r="A5" i="9"/>
  <c r="C4" i="9"/>
  <c r="B4" i="9"/>
  <c r="A4" i="9"/>
  <c r="C51" i="8"/>
  <c r="B51" i="8"/>
  <c r="A51" i="8"/>
  <c r="C50" i="8"/>
  <c r="B50" i="8"/>
  <c r="A50" i="8"/>
  <c r="C49" i="8"/>
  <c r="B49" i="8"/>
  <c r="A49" i="8"/>
  <c r="C48" i="8"/>
  <c r="B48" i="8"/>
  <c r="A48" i="8"/>
  <c r="C47" i="8"/>
  <c r="B47" i="8"/>
  <c r="A47" i="8"/>
  <c r="C46" i="8"/>
  <c r="B46" i="8"/>
  <c r="A46" i="8"/>
  <c r="C45" i="8"/>
  <c r="B45" i="8"/>
  <c r="A45" i="8"/>
  <c r="C44" i="8"/>
  <c r="B44" i="8"/>
  <c r="A44" i="8"/>
  <c r="C43" i="8"/>
  <c r="B43" i="8"/>
  <c r="A43" i="8"/>
  <c r="C42" i="8"/>
  <c r="B42" i="8"/>
  <c r="A42" i="8"/>
  <c r="C41" i="8"/>
  <c r="B41" i="8"/>
  <c r="A41" i="8"/>
  <c r="C40" i="8"/>
  <c r="B40" i="8"/>
  <c r="A40" i="8"/>
  <c r="C39" i="8"/>
  <c r="B39" i="8"/>
  <c r="A39" i="8"/>
  <c r="C38" i="8"/>
  <c r="B38" i="8"/>
  <c r="A38" i="8"/>
  <c r="C37" i="8"/>
  <c r="B37" i="8"/>
  <c r="A37" i="8"/>
  <c r="C36" i="8"/>
  <c r="B36" i="8"/>
  <c r="A36" i="8"/>
  <c r="C35" i="8"/>
  <c r="B35" i="8"/>
  <c r="A35" i="8"/>
  <c r="C34" i="8"/>
  <c r="B34" i="8"/>
  <c r="A34" i="8"/>
  <c r="C33" i="8"/>
  <c r="B33" i="8"/>
  <c r="A33" i="8"/>
  <c r="C32" i="8"/>
  <c r="B32" i="8"/>
  <c r="A32" i="8"/>
  <c r="C31" i="8"/>
  <c r="B31" i="8"/>
  <c r="A31" i="8"/>
  <c r="C30" i="8"/>
  <c r="B30" i="8"/>
  <c r="A30" i="8"/>
  <c r="C29" i="8"/>
  <c r="B29" i="8"/>
  <c r="A29" i="8"/>
  <c r="C28" i="8"/>
  <c r="B28" i="8"/>
  <c r="A28" i="8"/>
  <c r="C27" i="8"/>
  <c r="B27" i="8"/>
  <c r="A27" i="8"/>
  <c r="C26" i="8"/>
  <c r="B26" i="8"/>
  <c r="A26" i="8"/>
  <c r="C25" i="8"/>
  <c r="B25" i="8"/>
  <c r="A25" i="8"/>
  <c r="C24" i="8"/>
  <c r="B24" i="8"/>
  <c r="A24" i="8"/>
  <c r="C23" i="8"/>
  <c r="B23" i="8"/>
  <c r="A23" i="8"/>
  <c r="C22" i="8"/>
  <c r="B22" i="8"/>
  <c r="A22" i="8"/>
  <c r="C21" i="8"/>
  <c r="B21" i="8"/>
  <c r="A21" i="8"/>
  <c r="C20" i="8"/>
  <c r="B20" i="8"/>
  <c r="A20" i="8"/>
  <c r="C19" i="8"/>
  <c r="B19" i="8"/>
  <c r="A19" i="8"/>
  <c r="C18" i="8"/>
  <c r="B18" i="8"/>
  <c r="A18" i="8"/>
  <c r="B14" i="8"/>
  <c r="A14" i="8"/>
  <c r="C13" i="8"/>
  <c r="B13" i="8"/>
  <c r="A13" i="8"/>
  <c r="C12" i="8"/>
  <c r="B12" i="8"/>
  <c r="A12" i="8"/>
  <c r="C11" i="8"/>
  <c r="B11" i="8"/>
  <c r="A11" i="8"/>
  <c r="C10" i="8"/>
  <c r="B10" i="8"/>
  <c r="A10" i="8"/>
  <c r="C9" i="8"/>
  <c r="B9" i="8"/>
  <c r="A9" i="8"/>
  <c r="C8" i="8"/>
  <c r="B8" i="8"/>
  <c r="A8" i="8"/>
  <c r="C7" i="8"/>
  <c r="B7" i="8"/>
  <c r="A7" i="8"/>
  <c r="C6" i="8"/>
  <c r="B6" i="8"/>
  <c r="A6" i="8"/>
  <c r="C5" i="8"/>
  <c r="B5" i="8"/>
  <c r="A5" i="8"/>
  <c r="C4" i="8"/>
  <c r="B4" i="8"/>
  <c r="A4" i="8"/>
  <c r="C52" i="7"/>
  <c r="B52" i="7"/>
  <c r="A52" i="7"/>
  <c r="C51" i="7"/>
  <c r="B51" i="7"/>
  <c r="A51" i="7"/>
  <c r="C50" i="7"/>
  <c r="B50" i="7"/>
  <c r="A50" i="7"/>
  <c r="C49" i="7"/>
  <c r="B49" i="7"/>
  <c r="A49" i="7"/>
  <c r="C48" i="7"/>
  <c r="B48" i="7"/>
  <c r="A48" i="7"/>
  <c r="C47" i="7"/>
  <c r="B47" i="7"/>
  <c r="A47" i="7"/>
  <c r="C46" i="7"/>
  <c r="B46" i="7"/>
  <c r="A46" i="7"/>
  <c r="C45" i="7"/>
  <c r="B45" i="7"/>
  <c r="A45" i="7"/>
  <c r="C44" i="7"/>
  <c r="B44" i="7"/>
  <c r="A44" i="7"/>
  <c r="C43" i="7"/>
  <c r="B43" i="7"/>
  <c r="A43" i="7"/>
  <c r="C42" i="7"/>
  <c r="B42" i="7"/>
  <c r="A42" i="7"/>
  <c r="C41" i="7"/>
  <c r="B41" i="7"/>
  <c r="A41" i="7"/>
  <c r="C40" i="7"/>
  <c r="B40" i="7"/>
  <c r="A40" i="7"/>
  <c r="C39" i="7"/>
  <c r="B39" i="7"/>
  <c r="A39" i="7"/>
  <c r="C38" i="7"/>
  <c r="B38" i="7"/>
  <c r="A38" i="7"/>
  <c r="C37" i="7"/>
  <c r="B37" i="7"/>
  <c r="A37" i="7"/>
  <c r="C36" i="7"/>
  <c r="B36" i="7"/>
  <c r="A36" i="7"/>
  <c r="C35" i="7"/>
  <c r="B35" i="7"/>
  <c r="A35" i="7"/>
  <c r="C34" i="7"/>
  <c r="B34" i="7"/>
  <c r="A34" i="7"/>
  <c r="C33" i="7"/>
  <c r="B33" i="7"/>
  <c r="A33" i="7"/>
  <c r="C32" i="7"/>
  <c r="B32" i="7"/>
  <c r="A32" i="7"/>
  <c r="C31" i="7"/>
  <c r="B31" i="7"/>
  <c r="A31" i="7"/>
  <c r="C30" i="7"/>
  <c r="B30" i="7"/>
  <c r="A30" i="7"/>
  <c r="C29" i="7"/>
  <c r="B29" i="7"/>
  <c r="A29" i="7"/>
  <c r="C28" i="7"/>
  <c r="B28" i="7"/>
  <c r="A28" i="7"/>
  <c r="C27" i="7"/>
  <c r="B27" i="7"/>
  <c r="A27" i="7"/>
  <c r="C26" i="7"/>
  <c r="B26" i="7"/>
  <c r="A26" i="7"/>
  <c r="C25" i="7"/>
  <c r="B25" i="7"/>
  <c r="A25" i="7"/>
  <c r="C24" i="7"/>
  <c r="B24" i="7"/>
  <c r="A24" i="7"/>
  <c r="C23" i="7"/>
  <c r="B23" i="7"/>
  <c r="A23" i="7"/>
  <c r="C22" i="7"/>
  <c r="B22" i="7"/>
  <c r="A22" i="7"/>
  <c r="C21" i="7"/>
  <c r="B21" i="7"/>
  <c r="A21" i="7"/>
  <c r="C20" i="7"/>
  <c r="B20" i="7"/>
  <c r="A20" i="7"/>
  <c r="C19" i="7"/>
  <c r="B19" i="7"/>
  <c r="A19" i="7"/>
  <c r="C18" i="7"/>
  <c r="B18" i="7"/>
  <c r="A18" i="7"/>
  <c r="B14" i="7"/>
  <c r="A14" i="7"/>
  <c r="C13" i="7"/>
  <c r="B13" i="7"/>
  <c r="A13" i="7"/>
  <c r="C12" i="7"/>
  <c r="B12" i="7"/>
  <c r="A12" i="7"/>
  <c r="C11" i="7"/>
  <c r="B11" i="7"/>
  <c r="A11" i="7"/>
  <c r="C10" i="7"/>
  <c r="B10" i="7"/>
  <c r="A10" i="7"/>
  <c r="C9" i="7"/>
  <c r="B9" i="7"/>
  <c r="A9" i="7"/>
  <c r="C8" i="7"/>
  <c r="B8" i="7"/>
  <c r="A8" i="7"/>
  <c r="C7" i="7"/>
  <c r="B7" i="7"/>
  <c r="A7" i="7"/>
  <c r="C6" i="7"/>
  <c r="B6" i="7"/>
  <c r="A6" i="7"/>
  <c r="C5" i="7"/>
  <c r="B5" i="7"/>
  <c r="A5" i="7"/>
  <c r="C4" i="7"/>
  <c r="B4" i="7"/>
  <c r="A4" i="7"/>
  <c r="C52" i="6"/>
  <c r="B52" i="6"/>
  <c r="A52" i="6"/>
  <c r="C51" i="6"/>
  <c r="B51" i="6"/>
  <c r="A51" i="6"/>
  <c r="C50" i="6"/>
  <c r="B50" i="6"/>
  <c r="A50" i="6"/>
  <c r="C49" i="6"/>
  <c r="B49" i="6"/>
  <c r="A49" i="6"/>
  <c r="C48" i="6"/>
  <c r="B48" i="6"/>
  <c r="A48" i="6"/>
  <c r="C47" i="6"/>
  <c r="B47" i="6"/>
  <c r="A47" i="6"/>
  <c r="C46" i="6"/>
  <c r="B46" i="6"/>
  <c r="A46" i="6"/>
  <c r="C45" i="6"/>
  <c r="B45" i="6"/>
  <c r="A45" i="6"/>
  <c r="C44" i="6"/>
  <c r="B44" i="6"/>
  <c r="A44" i="6"/>
  <c r="C43" i="6"/>
  <c r="B43" i="6"/>
  <c r="A43" i="6"/>
  <c r="C42" i="6"/>
  <c r="B42" i="6"/>
  <c r="A42" i="6"/>
  <c r="C41" i="6"/>
  <c r="B41" i="6"/>
  <c r="A41" i="6"/>
  <c r="C40" i="6"/>
  <c r="B40" i="6"/>
  <c r="A40" i="6"/>
  <c r="C39" i="6"/>
  <c r="B39" i="6"/>
  <c r="A39" i="6"/>
  <c r="C38" i="6"/>
  <c r="B38" i="6"/>
  <c r="A38" i="6"/>
  <c r="C37" i="6"/>
  <c r="B37" i="6"/>
  <c r="A37" i="6"/>
  <c r="C36" i="6"/>
  <c r="B36" i="6"/>
  <c r="A36" i="6"/>
  <c r="C35" i="6"/>
  <c r="B35" i="6"/>
  <c r="A35" i="6"/>
  <c r="C34" i="6"/>
  <c r="B34" i="6"/>
  <c r="A34" i="6"/>
  <c r="C33" i="6"/>
  <c r="B33" i="6"/>
  <c r="A33" i="6"/>
  <c r="C32" i="6"/>
  <c r="B32" i="6"/>
  <c r="A32" i="6"/>
  <c r="C31" i="6"/>
  <c r="B31" i="6"/>
  <c r="A31" i="6"/>
  <c r="C30" i="6"/>
  <c r="B30" i="6"/>
  <c r="A30" i="6"/>
  <c r="C29" i="6"/>
  <c r="B29" i="6"/>
  <c r="A29" i="6"/>
  <c r="C28" i="6"/>
  <c r="B28" i="6"/>
  <c r="A28" i="6"/>
  <c r="C27" i="6"/>
  <c r="B27" i="6"/>
  <c r="A27" i="6"/>
  <c r="C26" i="6"/>
  <c r="B26" i="6"/>
  <c r="A26" i="6"/>
  <c r="C25" i="6"/>
  <c r="B25" i="6"/>
  <c r="A25" i="6"/>
  <c r="C24" i="6"/>
  <c r="B24" i="6"/>
  <c r="A24" i="6"/>
  <c r="C23" i="6"/>
  <c r="B23" i="6"/>
  <c r="A23" i="6"/>
  <c r="C22" i="6"/>
  <c r="B22" i="6"/>
  <c r="A22" i="6"/>
  <c r="C21" i="6"/>
  <c r="B21" i="6"/>
  <c r="A21" i="6"/>
  <c r="C20" i="6"/>
  <c r="B20" i="6"/>
  <c r="A20" i="6"/>
  <c r="C19" i="6"/>
  <c r="B19" i="6"/>
  <c r="A19" i="6"/>
  <c r="C18" i="6"/>
  <c r="B18" i="6"/>
  <c r="A18" i="6"/>
  <c r="B14" i="6"/>
  <c r="A14" i="6"/>
  <c r="C13" i="6"/>
  <c r="B13" i="6"/>
  <c r="A13" i="6"/>
  <c r="C12" i="6"/>
  <c r="B12" i="6"/>
  <c r="A12" i="6"/>
  <c r="C11" i="6"/>
  <c r="B11" i="6"/>
  <c r="A11" i="6"/>
  <c r="C10" i="6"/>
  <c r="B10" i="6"/>
  <c r="A10" i="6"/>
  <c r="C9" i="6"/>
  <c r="B9" i="6"/>
  <c r="A9" i="6"/>
  <c r="C8" i="6"/>
  <c r="B8" i="6"/>
  <c r="A8" i="6"/>
  <c r="C7" i="6"/>
  <c r="B7" i="6"/>
  <c r="A7" i="6"/>
  <c r="C6" i="6"/>
  <c r="B6" i="6"/>
  <c r="A6" i="6"/>
  <c r="C5" i="6"/>
  <c r="B5" i="6"/>
  <c r="A5" i="6"/>
  <c r="C4" i="6"/>
  <c r="B4" i="6"/>
  <c r="A4" i="6"/>
  <c r="C53" i="5"/>
  <c r="B53" i="5"/>
  <c r="A53" i="5"/>
  <c r="C52" i="5"/>
  <c r="B52" i="5"/>
  <c r="A52" i="5"/>
  <c r="C51" i="5"/>
  <c r="B51" i="5"/>
  <c r="A51" i="5"/>
  <c r="C50" i="5"/>
  <c r="B50" i="5"/>
  <c r="A50" i="5"/>
  <c r="C49" i="5"/>
  <c r="B49" i="5"/>
  <c r="A49" i="5"/>
  <c r="C48" i="5"/>
  <c r="B48" i="5"/>
  <c r="A48" i="5"/>
  <c r="C47" i="5"/>
  <c r="B47" i="5"/>
  <c r="A47" i="5"/>
  <c r="C46" i="5"/>
  <c r="B46" i="5"/>
  <c r="A46" i="5"/>
  <c r="C45" i="5"/>
  <c r="B45" i="5"/>
  <c r="A45" i="5"/>
  <c r="C44" i="5"/>
  <c r="B44" i="5"/>
  <c r="A44" i="5"/>
  <c r="C43" i="5"/>
  <c r="B43" i="5"/>
  <c r="A43" i="5"/>
  <c r="C42" i="5"/>
  <c r="B42" i="5"/>
  <c r="A42" i="5"/>
  <c r="C41" i="5"/>
  <c r="B41" i="5"/>
  <c r="A41" i="5"/>
  <c r="C40" i="5"/>
  <c r="B40" i="5"/>
  <c r="A40" i="5"/>
  <c r="C39" i="5"/>
  <c r="B39" i="5"/>
  <c r="A39" i="5"/>
  <c r="C38" i="5"/>
  <c r="B38" i="5"/>
  <c r="A38" i="5"/>
  <c r="C37" i="5"/>
  <c r="B37" i="5"/>
  <c r="A37" i="5"/>
  <c r="C36" i="5"/>
  <c r="B36" i="5"/>
  <c r="A36" i="5"/>
  <c r="C35" i="5"/>
  <c r="B35" i="5"/>
  <c r="A35" i="5"/>
  <c r="C34" i="5"/>
  <c r="B34" i="5"/>
  <c r="A34" i="5"/>
  <c r="C33" i="5"/>
  <c r="B33" i="5"/>
  <c r="A33" i="5"/>
  <c r="C32" i="5"/>
  <c r="B32" i="5"/>
  <c r="A32" i="5"/>
  <c r="C31" i="5"/>
  <c r="B31" i="5"/>
  <c r="A31" i="5"/>
  <c r="C30" i="5"/>
  <c r="B30" i="5"/>
  <c r="A30" i="5"/>
  <c r="C29" i="5"/>
  <c r="B29" i="5"/>
  <c r="A29" i="5"/>
  <c r="C28" i="5"/>
  <c r="B28" i="5"/>
  <c r="A28" i="5"/>
  <c r="C27" i="5"/>
  <c r="B27" i="5"/>
  <c r="A27" i="5"/>
  <c r="C26" i="5"/>
  <c r="B26" i="5"/>
  <c r="A26" i="5"/>
  <c r="C25" i="5"/>
  <c r="B25" i="5"/>
  <c r="A25" i="5"/>
  <c r="C24" i="5"/>
  <c r="B24" i="5"/>
  <c r="A24" i="5"/>
  <c r="C23" i="5"/>
  <c r="B23" i="5"/>
  <c r="A23" i="5"/>
  <c r="C22" i="5"/>
  <c r="B22" i="5"/>
  <c r="A22" i="5"/>
  <c r="C21" i="5"/>
  <c r="B21" i="5"/>
  <c r="A21" i="5"/>
  <c r="C20" i="5"/>
  <c r="B20" i="5"/>
  <c r="A20" i="5"/>
  <c r="C19" i="5"/>
  <c r="B19" i="5"/>
  <c r="A19" i="5"/>
  <c r="C18" i="5"/>
  <c r="B18" i="5"/>
  <c r="A18" i="5"/>
  <c r="B14" i="5"/>
  <c r="A14" i="5"/>
  <c r="C13" i="5"/>
  <c r="B13" i="5"/>
  <c r="A13" i="5"/>
  <c r="C12" i="5"/>
  <c r="B12" i="5"/>
  <c r="A12" i="5"/>
  <c r="C11" i="5"/>
  <c r="B11" i="5"/>
  <c r="A11" i="5"/>
  <c r="C10" i="5"/>
  <c r="B10" i="5"/>
  <c r="A10" i="5"/>
  <c r="C9" i="5"/>
  <c r="B9" i="5"/>
  <c r="A9" i="5"/>
  <c r="C8" i="5"/>
  <c r="B8" i="5"/>
  <c r="A8" i="5"/>
  <c r="C7" i="5"/>
  <c r="B7" i="5"/>
  <c r="A7" i="5"/>
  <c r="C6" i="5"/>
  <c r="B6" i="5"/>
  <c r="A6" i="5"/>
  <c r="C5" i="5"/>
  <c r="B5" i="5"/>
  <c r="A5" i="5"/>
  <c r="C4" i="5"/>
  <c r="B4" i="5"/>
  <c r="A4" i="5"/>
  <c r="C53" i="4"/>
  <c r="B53" i="4"/>
  <c r="A53" i="4"/>
  <c r="C52" i="4"/>
  <c r="B52" i="4"/>
  <c r="A52" i="4"/>
  <c r="C51" i="4"/>
  <c r="B51" i="4"/>
  <c r="A51" i="4"/>
  <c r="C50" i="4"/>
  <c r="B50" i="4"/>
  <c r="A50" i="4"/>
  <c r="C49" i="4"/>
  <c r="B49" i="4"/>
  <c r="A49" i="4"/>
  <c r="C48" i="4"/>
  <c r="B48" i="4"/>
  <c r="A48" i="4"/>
  <c r="C47" i="4"/>
  <c r="B47" i="4"/>
  <c r="A47" i="4"/>
  <c r="C46" i="4"/>
  <c r="B46" i="4"/>
  <c r="A46" i="4"/>
  <c r="C45" i="4"/>
  <c r="B45" i="4"/>
  <c r="A45" i="4"/>
  <c r="C44" i="4"/>
  <c r="B44" i="4"/>
  <c r="A44" i="4"/>
  <c r="C43" i="4"/>
  <c r="B43" i="4"/>
  <c r="A43" i="4"/>
  <c r="C42" i="4"/>
  <c r="B42" i="4"/>
  <c r="A42" i="4"/>
  <c r="C41" i="4"/>
  <c r="B41" i="4"/>
  <c r="A41" i="4"/>
  <c r="C40" i="4"/>
  <c r="B40" i="4"/>
  <c r="A40" i="4"/>
  <c r="C39" i="4"/>
  <c r="B39" i="4"/>
  <c r="A39" i="4"/>
  <c r="C38" i="4"/>
  <c r="B38" i="4"/>
  <c r="A38" i="4"/>
  <c r="C37" i="4"/>
  <c r="B37" i="4"/>
  <c r="A37" i="4"/>
  <c r="C36" i="4"/>
  <c r="B36" i="4"/>
  <c r="A36" i="4"/>
  <c r="C35" i="4"/>
  <c r="B35" i="4"/>
  <c r="A35" i="4"/>
  <c r="C34" i="4"/>
  <c r="B34" i="4"/>
  <c r="A34" i="4"/>
  <c r="C33" i="4"/>
  <c r="B33" i="4"/>
  <c r="A33" i="4"/>
  <c r="C32" i="4"/>
  <c r="B32" i="4"/>
  <c r="A32" i="4"/>
  <c r="C31" i="4"/>
  <c r="B31" i="4"/>
  <c r="A31" i="4"/>
  <c r="C30" i="4"/>
  <c r="B30" i="4"/>
  <c r="A30" i="4"/>
  <c r="C29" i="4"/>
  <c r="B29" i="4"/>
  <c r="A29" i="4"/>
  <c r="C28" i="4"/>
  <c r="B28" i="4"/>
  <c r="A28" i="4"/>
  <c r="C27" i="4"/>
  <c r="B27" i="4"/>
  <c r="A27" i="4"/>
  <c r="C26" i="4"/>
  <c r="B26" i="4"/>
  <c r="A26" i="4"/>
  <c r="C25" i="4"/>
  <c r="B25" i="4"/>
  <c r="A25" i="4"/>
  <c r="C24" i="4"/>
  <c r="B24" i="4"/>
  <c r="A24" i="4"/>
  <c r="C23" i="4"/>
  <c r="B23" i="4"/>
  <c r="A23" i="4"/>
  <c r="C22" i="4"/>
  <c r="B22" i="4"/>
  <c r="A22" i="4"/>
  <c r="C21" i="4"/>
  <c r="B21" i="4"/>
  <c r="A21" i="4"/>
  <c r="C20" i="4"/>
  <c r="B20" i="4"/>
  <c r="A20" i="4"/>
  <c r="C19" i="4"/>
  <c r="B19" i="4"/>
  <c r="A19" i="4"/>
  <c r="C18" i="4"/>
  <c r="B18" i="4"/>
  <c r="A18" i="4"/>
  <c r="B14" i="4"/>
  <c r="A14" i="4"/>
  <c r="C13" i="4"/>
  <c r="B13" i="4"/>
  <c r="A13" i="4"/>
  <c r="C12" i="4"/>
  <c r="B12" i="4"/>
  <c r="A12" i="4"/>
  <c r="C11" i="4"/>
  <c r="B11" i="4"/>
  <c r="A11" i="4"/>
  <c r="C10" i="4"/>
  <c r="B10" i="4"/>
  <c r="A10" i="4"/>
  <c r="C9" i="4"/>
  <c r="B9" i="4"/>
  <c r="A9" i="4"/>
  <c r="C8" i="4"/>
  <c r="B8" i="4"/>
  <c r="A8" i="4"/>
  <c r="C7" i="4"/>
  <c r="B7" i="4"/>
  <c r="A7" i="4"/>
  <c r="C6" i="4"/>
  <c r="B6" i="4"/>
  <c r="A6" i="4"/>
  <c r="C5" i="4"/>
  <c r="B5" i="4"/>
  <c r="A5" i="4"/>
  <c r="C4" i="4"/>
  <c r="B4" i="4"/>
  <c r="A4" i="4"/>
  <c r="C53" i="2"/>
  <c r="B53" i="2"/>
  <c r="A53" i="2"/>
  <c r="C52" i="2"/>
  <c r="B52" i="2"/>
  <c r="A52" i="2"/>
  <c r="C51" i="2"/>
  <c r="B51" i="2"/>
  <c r="A51" i="2"/>
  <c r="C50" i="2"/>
  <c r="B50" i="2"/>
  <c r="A50" i="2"/>
  <c r="C49" i="2"/>
  <c r="B49" i="2"/>
  <c r="A49" i="2"/>
  <c r="C48" i="2"/>
  <c r="B48" i="2"/>
  <c r="A48" i="2"/>
  <c r="C47" i="2"/>
  <c r="B47" i="2"/>
  <c r="A47" i="2"/>
  <c r="C46" i="2"/>
  <c r="B46" i="2"/>
  <c r="A46" i="2"/>
  <c r="C45" i="2"/>
  <c r="B45" i="2"/>
  <c r="A45" i="2"/>
  <c r="C44" i="2"/>
  <c r="B44" i="2"/>
  <c r="A44" i="2"/>
  <c r="C43" i="2"/>
  <c r="B43" i="2"/>
  <c r="A43" i="2"/>
  <c r="C42" i="2"/>
  <c r="B42" i="2"/>
  <c r="A42" i="2"/>
  <c r="C41" i="2"/>
  <c r="B41" i="2"/>
  <c r="A41" i="2"/>
  <c r="C40" i="2"/>
  <c r="B40" i="2"/>
  <c r="A40" i="2"/>
  <c r="C39" i="2"/>
  <c r="B39" i="2"/>
  <c r="A39" i="2"/>
  <c r="C38" i="2"/>
  <c r="B38" i="2"/>
  <c r="A38" i="2"/>
  <c r="C37" i="2"/>
  <c r="B37" i="2"/>
  <c r="A37" i="2"/>
  <c r="C36" i="2"/>
  <c r="B36" i="2"/>
  <c r="A36" i="2"/>
  <c r="C35" i="2"/>
  <c r="B35" i="2"/>
  <c r="A35" i="2"/>
  <c r="C34" i="2"/>
  <c r="B34" i="2"/>
  <c r="A34" i="2"/>
  <c r="C33" i="2"/>
  <c r="B33" i="2"/>
  <c r="A33" i="2"/>
  <c r="C32" i="2"/>
  <c r="B32" i="2"/>
  <c r="A32" i="2"/>
  <c r="C31" i="2"/>
  <c r="B31" i="2"/>
  <c r="A31" i="2"/>
  <c r="C30" i="2"/>
  <c r="B30" i="2"/>
  <c r="A30" i="2"/>
  <c r="C29" i="2"/>
  <c r="B29" i="2"/>
  <c r="A29" i="2"/>
  <c r="C28" i="2"/>
  <c r="B28" i="2"/>
  <c r="A28" i="2"/>
  <c r="C27" i="2"/>
  <c r="B27" i="2"/>
  <c r="A27" i="2"/>
  <c r="C26" i="2"/>
  <c r="B26" i="2"/>
  <c r="A26" i="2"/>
  <c r="C25" i="2"/>
  <c r="B25" i="2"/>
  <c r="A25" i="2"/>
  <c r="C24" i="2"/>
  <c r="B24" i="2"/>
  <c r="A24" i="2"/>
  <c r="C23" i="2"/>
  <c r="B23" i="2"/>
  <c r="A23" i="2"/>
  <c r="C22" i="2"/>
  <c r="B22" i="2"/>
  <c r="A22" i="2"/>
  <c r="C21" i="2"/>
  <c r="B21" i="2"/>
  <c r="A21" i="2"/>
  <c r="C20" i="2"/>
  <c r="B20" i="2"/>
  <c r="A20" i="2"/>
  <c r="C19" i="2"/>
  <c r="B19" i="2"/>
  <c r="A19" i="2"/>
  <c r="C18" i="2"/>
  <c r="B18" i="2"/>
  <c r="A18" i="2"/>
  <c r="B14" i="2"/>
  <c r="A14" i="2"/>
  <c r="C13" i="2"/>
  <c r="B13" i="2"/>
  <c r="A13" i="2"/>
  <c r="C12" i="2"/>
  <c r="B12" i="2"/>
  <c r="A12" i="2"/>
  <c r="C11" i="2"/>
  <c r="B11" i="2"/>
  <c r="A11" i="2"/>
  <c r="C10" i="2"/>
  <c r="B10" i="2"/>
  <c r="A10" i="2"/>
  <c r="C9" i="2"/>
  <c r="B9" i="2"/>
  <c r="A9" i="2"/>
  <c r="C8" i="2"/>
  <c r="B8" i="2"/>
  <c r="A8" i="2"/>
  <c r="C7" i="2"/>
  <c r="B7" i="2"/>
  <c r="A7" i="2"/>
  <c r="C6" i="2"/>
  <c r="B6" i="2"/>
  <c r="A6" i="2"/>
  <c r="C5" i="2"/>
  <c r="B5" i="2"/>
  <c r="A5" i="2"/>
  <c r="C4" i="2"/>
  <c r="B4" i="2"/>
  <c r="A4" i="2"/>
  <c r="C53" i="1"/>
  <c r="B53" i="1"/>
  <c r="A53" i="1"/>
  <c r="C52" i="1"/>
  <c r="B52" i="1"/>
  <c r="A52" i="1"/>
  <c r="C51" i="1"/>
  <c r="B51" i="1"/>
  <c r="A51" i="1"/>
  <c r="C50" i="1"/>
  <c r="B50" i="1"/>
  <c r="A50" i="1"/>
  <c r="C49" i="1"/>
  <c r="B49" i="1"/>
  <c r="A49" i="1"/>
  <c r="C48" i="1"/>
  <c r="B48" i="1"/>
  <c r="A48" i="1"/>
  <c r="C47" i="1"/>
  <c r="B47" i="1"/>
  <c r="A47" i="1"/>
  <c r="C46" i="1"/>
  <c r="B46" i="1"/>
  <c r="A46" i="1"/>
  <c r="C45" i="1"/>
  <c r="B45" i="1"/>
  <c r="A45" i="1"/>
  <c r="C44" i="1"/>
  <c r="B44" i="1"/>
  <c r="A44" i="1"/>
  <c r="C43" i="1"/>
  <c r="B43" i="1"/>
  <c r="A43" i="1"/>
  <c r="C42" i="1"/>
  <c r="B42" i="1"/>
  <c r="A42" i="1"/>
  <c r="C41" i="1"/>
  <c r="B41" i="1"/>
  <c r="A41" i="1"/>
  <c r="C40" i="1"/>
  <c r="B40" i="1"/>
  <c r="A40" i="1"/>
  <c r="C39" i="1"/>
  <c r="B39" i="1"/>
  <c r="A39" i="1"/>
  <c r="C38" i="1"/>
  <c r="B38" i="1"/>
  <c r="A38" i="1"/>
  <c r="C37" i="1"/>
  <c r="B37" i="1"/>
  <c r="A37" i="1"/>
  <c r="C36" i="1"/>
  <c r="B36" i="1"/>
  <c r="A36" i="1"/>
  <c r="C35" i="1"/>
  <c r="B35" i="1"/>
  <c r="A35" i="1"/>
  <c r="C34" i="1"/>
  <c r="B34" i="1"/>
  <c r="A34" i="1"/>
  <c r="C33" i="1"/>
  <c r="B33" i="1"/>
  <c r="A33" i="1"/>
  <c r="C32" i="1"/>
  <c r="B32" i="1"/>
  <c r="A32" i="1"/>
  <c r="C31" i="1"/>
  <c r="B31" i="1"/>
  <c r="A31" i="1"/>
  <c r="C30" i="1"/>
  <c r="B30" i="1"/>
  <c r="A30" i="1"/>
  <c r="C29" i="1"/>
  <c r="B29" i="1"/>
  <c r="A29" i="1"/>
  <c r="C28" i="1"/>
  <c r="B28" i="1"/>
  <c r="A28" i="1"/>
  <c r="C27" i="1"/>
  <c r="B27" i="1"/>
  <c r="A27" i="1"/>
  <c r="C26" i="1"/>
  <c r="B26" i="1"/>
  <c r="A26" i="1"/>
  <c r="C25" i="1"/>
  <c r="B25" i="1"/>
  <c r="A25" i="1"/>
  <c r="C24" i="1"/>
  <c r="B24" i="1"/>
  <c r="A24" i="1"/>
  <c r="C23" i="1"/>
  <c r="B23" i="1"/>
  <c r="A23" i="1"/>
  <c r="C22" i="1"/>
  <c r="B22" i="1"/>
  <c r="A22" i="1"/>
  <c r="C21" i="1"/>
  <c r="B21" i="1"/>
  <c r="A21" i="1"/>
  <c r="C20" i="1"/>
  <c r="B20" i="1"/>
  <c r="A20" i="1"/>
  <c r="C19" i="1"/>
  <c r="B19" i="1"/>
  <c r="A19" i="1"/>
  <c r="C18" i="1"/>
  <c r="B18" i="1"/>
  <c r="A18" i="1"/>
  <c r="B14" i="1"/>
  <c r="A14" i="1"/>
  <c r="C13" i="1"/>
  <c r="B13" i="1"/>
  <c r="A13" i="1"/>
  <c r="C12" i="1"/>
  <c r="B12" i="1"/>
  <c r="A12" i="1"/>
  <c r="C11" i="1"/>
  <c r="B11" i="1"/>
  <c r="A11" i="1"/>
  <c r="C10" i="1"/>
  <c r="B10" i="1"/>
  <c r="A10" i="1"/>
  <c r="C9" i="1"/>
  <c r="B9" i="1"/>
  <c r="A9" i="1"/>
  <c r="C8" i="1"/>
  <c r="B8" i="1"/>
  <c r="A8" i="1"/>
  <c r="C7" i="1"/>
  <c r="B7" i="1"/>
  <c r="A7" i="1"/>
  <c r="C6" i="1"/>
  <c r="B6" i="1"/>
  <c r="A6" i="1"/>
  <c r="C5" i="1"/>
  <c r="B5" i="1"/>
  <c r="A5" i="1"/>
  <c r="C4" i="1"/>
  <c r="B4" i="1"/>
  <c r="A4" i="1"/>
  <c r="C54" i="10" l="1"/>
  <c r="C54" i="9"/>
  <c r="C54" i="8"/>
  <c r="C54" i="7"/>
  <c r="C54" i="6"/>
  <c r="C54" i="5"/>
  <c r="C54" i="4"/>
</calcChain>
</file>

<file path=xl/sharedStrings.xml><?xml version="1.0" encoding="utf-8"?>
<sst xmlns="http://schemas.openxmlformats.org/spreadsheetml/2006/main" count="63" uniqueCount="13">
  <si>
    <t>School</t>
  </si>
  <si>
    <t>Total Spots</t>
  </si>
  <si>
    <t>% Proficient</t>
  </si>
  <si>
    <t>Admin</t>
  </si>
  <si>
    <t>Q3 Weeks 1 + 2: January 3 - January 12</t>
  </si>
  <si>
    <t>Q3 Week 3: January 17 - January 19 (short week)</t>
  </si>
  <si>
    <t>Q3 Week 4: January 22 - January 26</t>
  </si>
  <si>
    <t>Q3 Week 5: January 29 - February 2</t>
  </si>
  <si>
    <t>Q3 Week 6: February 5 - February 9</t>
  </si>
  <si>
    <t>Q3 Week 8: February 20 - February 23</t>
  </si>
  <si>
    <t>Q3 Week 7: February 12 - February 15</t>
  </si>
  <si>
    <t>Q3 Week 9: February 26 - March 1</t>
  </si>
  <si>
    <t>Q3 Week 10: March 4 - March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</si>
</sst>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ptos Narrow"/>
      <scheme val="minor"/>
    </font>
    <font>
      <b/>
      <sz val="10"/>
      <color theme="1"/>
      <name val="Calibri"/>
    </font>
    <font>
      <sz val="10"/>
      <color theme="1"/>
      <name val="Calibri"/>
    </font>
    <font>
      <b/>
      <sz val="16"/>
      <color rgb="FF000000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FC5E8"/>
        <bgColor rgb="FF9FC5E8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9" fontId="2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2400" b="1">
                <a:solidFill>
                  <a:srgbClr val="000000"/>
                </a:solidFill>
                <a:latin typeface="+mn-lt"/>
              </a:defRPr>
            </a:pPr>
            <a:r>
              <a:rPr lang="en-US" sz="2400" b="1">
                <a:solidFill>
                  <a:srgbClr val="000000"/>
                </a:solidFill>
                <a:latin typeface="+mn-lt"/>
              </a:rPr>
              <a:t>AAL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B5394"/>
              </a:solidFill>
            </c:spPr>
            <c:extLst>
              <c:ext xmlns:c16="http://schemas.microsoft.com/office/drawing/2014/chart" uri="{C3380CC4-5D6E-409C-BE32-E72D297353CC}">
                <c16:uniqueId val="{00000001-E7E6-404F-BD1C-157600B569B0}"/>
              </c:ext>
            </c:extLst>
          </c:dPt>
          <c:dPt>
            <c:idx val="1"/>
            <c:bubble3D val="0"/>
            <c:spPr>
              <a:solidFill>
                <a:srgbClr val="F1C232"/>
              </a:solidFill>
            </c:spPr>
            <c:extLst>
              <c:ext xmlns:c16="http://schemas.microsoft.com/office/drawing/2014/chart" uri="{C3380CC4-5D6E-409C-BE32-E72D297353CC}">
                <c16:uniqueId val="{00000003-E7E6-404F-BD1C-157600B569B0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[1]AAL!$A$12:$A$13</c:f>
              <c:strCache>
                <c:ptCount val="2"/>
                <c:pt idx="0">
                  <c:v>Proficient</c:v>
                </c:pt>
                <c:pt idx="1">
                  <c:v>Not Proficient</c:v>
                </c:pt>
              </c:strCache>
            </c:strRef>
          </c:cat>
          <c:val>
            <c:numRef>
              <c:f>[1]AAL!$B$12:$B$13</c:f>
              <c:numCache>
                <c:formatCode>General</c:formatCode>
                <c:ptCount val="2"/>
                <c:pt idx="0">
                  <c:v>0.78260869565217395</c:v>
                </c:pt>
                <c:pt idx="1">
                  <c:v>0.21739130434782608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7E6-404F-BD1C-157600B569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2400" b="1">
                <a:solidFill>
                  <a:srgbClr val="000000"/>
                </a:solidFill>
                <a:latin typeface="+mn-lt"/>
              </a:defRPr>
            </a:pPr>
            <a:r>
              <a:rPr lang="en-US" sz="2400" b="1">
                <a:solidFill>
                  <a:srgbClr val="000000"/>
                </a:solidFill>
                <a:latin typeface="+mn-lt"/>
              </a:rPr>
              <a:t>Prescott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B5394"/>
              </a:solidFill>
            </c:spPr>
            <c:extLst>
              <c:ext xmlns:c16="http://schemas.microsoft.com/office/drawing/2014/chart" uri="{C3380CC4-5D6E-409C-BE32-E72D297353CC}">
                <c16:uniqueId val="{00000001-4F42-402B-918A-EC05068E5B78}"/>
              </c:ext>
            </c:extLst>
          </c:dPt>
          <c:dPt>
            <c:idx val="1"/>
            <c:bubble3D val="0"/>
            <c:spPr>
              <a:solidFill>
                <a:srgbClr val="F1C232"/>
              </a:solidFill>
            </c:spPr>
            <c:extLst>
              <c:ext xmlns:c16="http://schemas.microsoft.com/office/drawing/2014/chart" uri="{C3380CC4-5D6E-409C-BE32-E72D297353CC}">
                <c16:uniqueId val="{00000003-4F42-402B-918A-EC05068E5B78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[1]PRESCOTT!$A$10:$A$11</c:f>
              <c:strCache>
                <c:ptCount val="2"/>
                <c:pt idx="0">
                  <c:v>Proficient</c:v>
                </c:pt>
                <c:pt idx="1">
                  <c:v>Not Proficient</c:v>
                </c:pt>
              </c:strCache>
            </c:strRef>
          </c:cat>
          <c:val>
            <c:numRef>
              <c:f>[1]PRESCOTT!$B$10:$B$11</c:f>
              <c:numCache>
                <c:formatCode>General</c:formatCode>
                <c:ptCount val="2"/>
                <c:pt idx="0">
                  <c:v>0.92307692307692313</c:v>
                </c:pt>
                <c:pt idx="1">
                  <c:v>7.6923076923076927E-2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F42-402B-918A-EC05068E5B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2400" b="1">
                <a:solidFill>
                  <a:srgbClr val="000000"/>
                </a:solidFill>
                <a:latin typeface="+mn-lt"/>
              </a:defRPr>
            </a:pPr>
            <a:r>
              <a:rPr lang="en-US" sz="2400" b="1">
                <a:solidFill>
                  <a:srgbClr val="000000"/>
                </a:solidFill>
                <a:latin typeface="+mn-lt"/>
              </a:rPr>
              <a:t>AAL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B5394"/>
              </a:solidFill>
            </c:spPr>
            <c:extLst>
              <c:ext xmlns:c16="http://schemas.microsoft.com/office/drawing/2014/chart" uri="{C3380CC4-5D6E-409C-BE32-E72D297353CC}">
                <c16:uniqueId val="{00000001-76DD-472D-BE9A-4DE3EE6F50C5}"/>
              </c:ext>
            </c:extLst>
          </c:dPt>
          <c:dPt>
            <c:idx val="1"/>
            <c:bubble3D val="0"/>
            <c:spPr>
              <a:solidFill>
                <a:srgbClr val="F1C232"/>
              </a:solidFill>
            </c:spPr>
            <c:extLst>
              <c:ext xmlns:c16="http://schemas.microsoft.com/office/drawing/2014/chart" uri="{C3380CC4-5D6E-409C-BE32-E72D297353CC}">
                <c16:uniqueId val="{00000003-76DD-472D-BE9A-4DE3EE6F50C5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[2]AAL!$A$12:$A$13</c:f>
              <c:strCache>
                <c:ptCount val="2"/>
                <c:pt idx="0">
                  <c:v>Proficient</c:v>
                </c:pt>
                <c:pt idx="1">
                  <c:v>Not Proficient</c:v>
                </c:pt>
              </c:strCache>
            </c:strRef>
          </c:cat>
          <c:val>
            <c:numRef>
              <c:f>[2]AAL!$B$12:$B$13</c:f>
              <c:numCache>
                <c:formatCode>General</c:formatCode>
                <c:ptCount val="2"/>
                <c:pt idx="0">
                  <c:v>0.63829787234042556</c:v>
                </c:pt>
                <c:pt idx="1">
                  <c:v>0.36170212765957449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6DD-472D-BE9A-4DE3EE6F50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2400" b="1">
                <a:solidFill>
                  <a:srgbClr val="000000"/>
                </a:solidFill>
                <a:latin typeface="+mn-lt"/>
              </a:defRPr>
            </a:pPr>
            <a:r>
              <a:rPr lang="en-US" sz="2400" b="1">
                <a:solidFill>
                  <a:srgbClr val="000000"/>
                </a:solidFill>
                <a:latin typeface="+mn-lt"/>
              </a:rPr>
              <a:t>Coperni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B5394"/>
              </a:solidFill>
            </c:spPr>
            <c:extLst>
              <c:ext xmlns:c16="http://schemas.microsoft.com/office/drawing/2014/chart" uri="{C3380CC4-5D6E-409C-BE32-E72D297353CC}">
                <c16:uniqueId val="{00000001-DC6F-48BF-A8B6-20C718FDF9E6}"/>
              </c:ext>
            </c:extLst>
          </c:dPt>
          <c:dPt>
            <c:idx val="1"/>
            <c:bubble3D val="0"/>
            <c:spPr>
              <a:solidFill>
                <a:srgbClr val="F1C232"/>
              </a:solidFill>
            </c:spPr>
            <c:extLst>
              <c:ext xmlns:c16="http://schemas.microsoft.com/office/drawing/2014/chart" uri="{C3380CC4-5D6E-409C-BE32-E72D297353CC}">
                <c16:uniqueId val="{00000003-DC6F-48BF-A8B6-20C718FDF9E6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[2]C3!$A$9:$A$10</c:f>
              <c:strCache>
                <c:ptCount val="2"/>
                <c:pt idx="0">
                  <c:v>Proficient</c:v>
                </c:pt>
                <c:pt idx="1">
                  <c:v>Not Proficient</c:v>
                </c:pt>
              </c:strCache>
            </c:strRef>
          </c:cat>
          <c:val>
            <c:numRef>
              <c:f>[2]C3!$B$9:$B$10</c:f>
              <c:numCache>
                <c:formatCode>General</c:formatCode>
                <c:ptCount val="2"/>
                <c:pt idx="0">
                  <c:v>0.72727272727272729</c:v>
                </c:pt>
                <c:pt idx="1">
                  <c:v>0.27272727272727271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C6F-48BF-A8B6-20C718FDF9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2400" b="1">
                <a:solidFill>
                  <a:srgbClr val="000000"/>
                </a:solidFill>
                <a:latin typeface="+mn-lt"/>
              </a:defRPr>
            </a:pPr>
            <a:r>
              <a:rPr lang="en-US" sz="2400" b="1">
                <a:solidFill>
                  <a:srgbClr val="000000"/>
                </a:solidFill>
                <a:latin typeface="+mn-lt"/>
              </a:rPr>
              <a:t>Sam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B5394"/>
              </a:solidFill>
            </c:spPr>
            <c:extLst>
              <c:ext xmlns:c16="http://schemas.microsoft.com/office/drawing/2014/chart" uri="{C3380CC4-5D6E-409C-BE32-E72D297353CC}">
                <c16:uniqueId val="{00000001-9EB9-42BE-9FE7-AA1DAFE4F4A3}"/>
              </c:ext>
            </c:extLst>
          </c:dPt>
          <c:dPt>
            <c:idx val="1"/>
            <c:bubble3D val="0"/>
            <c:spPr>
              <a:solidFill>
                <a:srgbClr val="F1C232"/>
              </a:solidFill>
            </c:spPr>
            <c:extLst>
              <c:ext xmlns:c16="http://schemas.microsoft.com/office/drawing/2014/chart" uri="{C3380CC4-5D6E-409C-BE32-E72D297353CC}">
                <c16:uniqueId val="{00000003-9EB9-42BE-9FE7-AA1DAFE4F4A3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[2]SAM!$A$10:$A$11</c:f>
              <c:strCache>
                <c:ptCount val="2"/>
                <c:pt idx="0">
                  <c:v>Proficient</c:v>
                </c:pt>
                <c:pt idx="1">
                  <c:v>Not Proficient</c:v>
                </c:pt>
              </c:strCache>
            </c:strRef>
          </c:cat>
          <c:val>
            <c:numRef>
              <c:f>[2]SAM!$B$10:$B$11</c:f>
              <c:numCache>
                <c:formatCode>General</c:formatCode>
                <c:ptCount val="2"/>
                <c:pt idx="0">
                  <c:v>0.9285714285714286</c:v>
                </c:pt>
                <c:pt idx="1">
                  <c:v>7.1428571428571425E-2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EB9-42BE-9FE7-AA1DAFE4F4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2400" b="1">
                <a:solidFill>
                  <a:srgbClr val="000000"/>
                </a:solidFill>
                <a:latin typeface="+mn-lt"/>
              </a:defRPr>
            </a:pPr>
            <a:r>
              <a:rPr lang="en-US" sz="2400" b="1">
                <a:solidFill>
                  <a:srgbClr val="000000"/>
                </a:solidFill>
                <a:latin typeface="+mn-lt"/>
              </a:rPr>
              <a:t>Lamar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B5394"/>
              </a:solidFill>
            </c:spPr>
            <c:extLst>
              <c:ext xmlns:c16="http://schemas.microsoft.com/office/drawing/2014/chart" uri="{C3380CC4-5D6E-409C-BE32-E72D297353CC}">
                <c16:uniqueId val="{00000001-AAA2-4117-97AB-A9085E6F4660}"/>
              </c:ext>
            </c:extLst>
          </c:dPt>
          <c:dPt>
            <c:idx val="1"/>
            <c:bubble3D val="0"/>
            <c:spPr>
              <a:solidFill>
                <a:srgbClr val="F1C232"/>
              </a:solidFill>
            </c:spPr>
            <c:extLst>
              <c:ext xmlns:c16="http://schemas.microsoft.com/office/drawing/2014/chart" uri="{C3380CC4-5D6E-409C-BE32-E72D297353CC}">
                <c16:uniqueId val="{00000003-AAA2-4117-97AB-A9085E6F4660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[2]LAMAR!$A$9:$A$10</c:f>
              <c:strCache>
                <c:ptCount val="2"/>
                <c:pt idx="0">
                  <c:v>Proficient</c:v>
                </c:pt>
                <c:pt idx="1">
                  <c:v>Not Proficient</c:v>
                </c:pt>
              </c:strCache>
            </c:strRef>
          </c:cat>
          <c:val>
            <c:numRef>
              <c:f>[2]LAMAR!$B$9:$B$10</c:f>
              <c:numCache>
                <c:formatCode>General</c:formatCode>
                <c:ptCount val="2"/>
                <c:pt idx="0">
                  <c:v>0.88888888888888884</c:v>
                </c:pt>
                <c:pt idx="1">
                  <c:v>0.1111111111111111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AA2-4117-97AB-A9085E6F46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2400" b="1">
                <a:solidFill>
                  <a:srgbClr val="000000"/>
                </a:solidFill>
                <a:latin typeface="+mn-lt"/>
              </a:defRPr>
            </a:pPr>
            <a:r>
              <a:rPr lang="en-US" sz="2400" b="1">
                <a:solidFill>
                  <a:srgbClr val="000000"/>
                </a:solidFill>
                <a:latin typeface="+mn-lt"/>
              </a:rPr>
              <a:t>Ector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B5394"/>
              </a:solidFill>
            </c:spPr>
            <c:extLst>
              <c:ext xmlns:c16="http://schemas.microsoft.com/office/drawing/2014/chart" uri="{C3380CC4-5D6E-409C-BE32-E72D297353CC}">
                <c16:uniqueId val="{00000001-6E49-4333-AF10-0C76C395A18A}"/>
              </c:ext>
            </c:extLst>
          </c:dPt>
          <c:dPt>
            <c:idx val="1"/>
            <c:bubble3D val="0"/>
            <c:spPr>
              <a:solidFill>
                <a:srgbClr val="F1C232"/>
              </a:solidFill>
            </c:spPr>
            <c:extLst>
              <c:ext xmlns:c16="http://schemas.microsoft.com/office/drawing/2014/chart" uri="{C3380CC4-5D6E-409C-BE32-E72D297353CC}">
                <c16:uniqueId val="{00000003-6E49-4333-AF10-0C76C395A18A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[2]ECP!$A$14:$A$15</c:f>
              <c:strCache>
                <c:ptCount val="2"/>
                <c:pt idx="0">
                  <c:v>Proficient</c:v>
                </c:pt>
                <c:pt idx="1">
                  <c:v>Not Proficient</c:v>
                </c:pt>
              </c:strCache>
            </c:strRef>
          </c:cat>
          <c:val>
            <c:numRef>
              <c:f>[2]ECP!$B$14:$B$15</c:f>
              <c:numCache>
                <c:formatCode>General</c:formatCode>
                <c:ptCount val="2"/>
                <c:pt idx="0">
                  <c:v>0.984375</c:v>
                </c:pt>
                <c:pt idx="1">
                  <c:v>3.125E-2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49-4333-AF10-0C76C395A1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2400" b="1">
                <a:solidFill>
                  <a:srgbClr val="000000"/>
                </a:solidFill>
                <a:latin typeface="+mn-lt"/>
              </a:defRPr>
            </a:pPr>
            <a:r>
              <a:rPr lang="en-US" sz="2400" b="1">
                <a:solidFill>
                  <a:srgbClr val="000000"/>
                </a:solidFill>
                <a:latin typeface="+mn-lt"/>
              </a:rPr>
              <a:t>Fehl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B5394"/>
              </a:solidFill>
            </c:spPr>
            <c:extLst>
              <c:ext xmlns:c16="http://schemas.microsoft.com/office/drawing/2014/chart" uri="{C3380CC4-5D6E-409C-BE32-E72D297353CC}">
                <c16:uniqueId val="{00000001-CAB6-46CB-829E-4CB208222A88}"/>
              </c:ext>
            </c:extLst>
          </c:dPt>
          <c:dPt>
            <c:idx val="1"/>
            <c:bubble3D val="0"/>
            <c:spPr>
              <a:solidFill>
                <a:srgbClr val="F1C232"/>
              </a:solidFill>
            </c:spPr>
            <c:extLst>
              <c:ext xmlns:c16="http://schemas.microsoft.com/office/drawing/2014/chart" uri="{C3380CC4-5D6E-409C-BE32-E72D297353CC}">
                <c16:uniqueId val="{00000003-CAB6-46CB-829E-4CB208222A88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[2]FEHL!$A$11:$A$12</c:f>
              <c:strCache>
                <c:ptCount val="2"/>
                <c:pt idx="0">
                  <c:v>Proficient</c:v>
                </c:pt>
                <c:pt idx="1">
                  <c:v>Not Proficient</c:v>
                </c:pt>
              </c:strCache>
            </c:strRef>
          </c:cat>
          <c:val>
            <c:numRef>
              <c:f>[2]FEHL!$B$11:$B$12</c:f>
              <c:numCache>
                <c:formatCode>General</c:formatCode>
                <c:ptCount val="2"/>
                <c:pt idx="0">
                  <c:v>0.61111111111111116</c:v>
                </c:pt>
                <c:pt idx="1">
                  <c:v>0.3888888888888889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AB6-46CB-829E-4CB208222A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2400" b="1">
                <a:solidFill>
                  <a:srgbClr val="000000"/>
                </a:solidFill>
                <a:latin typeface="+mn-lt"/>
              </a:defRPr>
            </a:pPr>
            <a:r>
              <a:rPr lang="en-US" sz="2400" b="1">
                <a:solidFill>
                  <a:srgbClr val="000000"/>
                </a:solidFill>
                <a:latin typeface="+mn-lt"/>
              </a:rPr>
              <a:t>Jones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B5394"/>
              </a:solidFill>
            </c:spPr>
            <c:extLst>
              <c:ext xmlns:c16="http://schemas.microsoft.com/office/drawing/2014/chart" uri="{C3380CC4-5D6E-409C-BE32-E72D297353CC}">
                <c16:uniqueId val="{00000001-4162-4861-9672-3FE69075DCF9}"/>
              </c:ext>
            </c:extLst>
          </c:dPt>
          <c:dPt>
            <c:idx val="1"/>
            <c:bubble3D val="0"/>
            <c:spPr>
              <a:solidFill>
                <a:srgbClr val="F1C232"/>
              </a:solidFill>
            </c:spPr>
            <c:extLst>
              <c:ext xmlns:c16="http://schemas.microsoft.com/office/drawing/2014/chart" uri="{C3380CC4-5D6E-409C-BE32-E72D297353CC}">
                <c16:uniqueId val="{00000003-4162-4861-9672-3FE69075DCF9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[2]JONES!$A$10:$A$11</c:f>
              <c:strCache>
                <c:ptCount val="2"/>
                <c:pt idx="0">
                  <c:v>Proficient</c:v>
                </c:pt>
                <c:pt idx="1">
                  <c:v>Not Proficient</c:v>
                </c:pt>
              </c:strCache>
            </c:strRef>
          </c:cat>
          <c:val>
            <c:numRef>
              <c:f>[2]JONES!$B$10:$B$11</c:f>
              <c:numCache>
                <c:formatCode>General</c:formatCode>
                <c:ptCount val="2"/>
                <c:pt idx="0">
                  <c:v>0.75757575757575757</c:v>
                </c:pt>
                <c:pt idx="1">
                  <c:v>0.24242424242424243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162-4861-9672-3FE69075DC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2400" b="1">
                <a:solidFill>
                  <a:srgbClr val="000000"/>
                </a:solidFill>
                <a:latin typeface="+mn-lt"/>
              </a:defRPr>
            </a:pPr>
            <a:r>
              <a:rPr lang="en-US" sz="2400" b="1">
                <a:solidFill>
                  <a:srgbClr val="000000"/>
                </a:solidFill>
                <a:latin typeface="+mn-lt"/>
              </a:rPr>
              <a:t>Smith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B5394"/>
              </a:solidFill>
            </c:spPr>
            <c:extLst>
              <c:ext xmlns:c16="http://schemas.microsoft.com/office/drawing/2014/chart" uri="{C3380CC4-5D6E-409C-BE32-E72D297353CC}">
                <c16:uniqueId val="{00000001-E002-4304-A7A6-9F260B3793F7}"/>
              </c:ext>
            </c:extLst>
          </c:dPt>
          <c:dPt>
            <c:idx val="1"/>
            <c:bubble3D val="0"/>
            <c:spPr>
              <a:solidFill>
                <a:srgbClr val="F1C232"/>
              </a:solidFill>
            </c:spPr>
            <c:extLst>
              <c:ext xmlns:c16="http://schemas.microsoft.com/office/drawing/2014/chart" uri="{C3380CC4-5D6E-409C-BE32-E72D297353CC}">
                <c16:uniqueId val="{00000003-E002-4304-A7A6-9F260B3793F7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[2]SMITH!$A$11:$A$12</c:f>
              <c:strCache>
                <c:ptCount val="2"/>
                <c:pt idx="0">
                  <c:v>Proficient</c:v>
                </c:pt>
                <c:pt idx="1">
                  <c:v>Not Proficient</c:v>
                </c:pt>
              </c:strCache>
            </c:strRef>
          </c:cat>
          <c:val>
            <c:numRef>
              <c:f>[2]SMITH!$B$11:$B$12</c:f>
              <c:numCache>
                <c:formatCode>General</c:formatCode>
                <c:ptCount val="2"/>
                <c:pt idx="0">
                  <c:v>0.61111111111111116</c:v>
                </c:pt>
                <c:pt idx="1">
                  <c:v>0.3888888888888889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002-4304-A7A6-9F260B3793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2400" b="1">
                <a:solidFill>
                  <a:srgbClr val="000000"/>
                </a:solidFill>
                <a:latin typeface="+mn-lt"/>
              </a:defRPr>
            </a:pPr>
            <a:r>
              <a:rPr lang="en-US" sz="2400" b="1">
                <a:solidFill>
                  <a:srgbClr val="000000"/>
                </a:solidFill>
                <a:latin typeface="+mn-lt"/>
              </a:rPr>
              <a:t>Mendez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835732654630293"/>
          <c:y val="0.31565979784441839"/>
          <c:w val="0.53787693205016041"/>
          <c:h val="0.4531899257273691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B5394"/>
              </a:solidFill>
            </c:spPr>
            <c:extLst>
              <c:ext xmlns:c16="http://schemas.microsoft.com/office/drawing/2014/chart" uri="{C3380CC4-5D6E-409C-BE32-E72D297353CC}">
                <c16:uniqueId val="{00000001-1015-4895-9E20-0BC09CD2B4D0}"/>
              </c:ext>
            </c:extLst>
          </c:dPt>
          <c:dPt>
            <c:idx val="1"/>
            <c:bubble3D val="0"/>
            <c:spPr>
              <a:solidFill>
                <a:srgbClr val="F1C232"/>
              </a:solidFill>
            </c:spPr>
            <c:extLst>
              <c:ext xmlns:c16="http://schemas.microsoft.com/office/drawing/2014/chart" uri="{C3380CC4-5D6E-409C-BE32-E72D297353CC}">
                <c16:uniqueId val="{00000003-1015-4895-9E20-0BC09CD2B4D0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[2]MMS!$A$9:$A$10</c:f>
              <c:strCache>
                <c:ptCount val="2"/>
                <c:pt idx="0">
                  <c:v>Proficient</c:v>
                </c:pt>
                <c:pt idx="1">
                  <c:v>Not Proficient</c:v>
                </c:pt>
              </c:strCache>
            </c:strRef>
          </c:cat>
          <c:val>
            <c:numRef>
              <c:f>[2]MMS!$B$9:$B$10</c:f>
              <c:numCache>
                <c:formatCode>General</c:formatCode>
                <c:ptCount val="2"/>
                <c:pt idx="0">
                  <c:v>0.66666666666666663</c:v>
                </c:pt>
                <c:pt idx="1">
                  <c:v>0.33333333333333331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015-4895-9E20-0BC09CD2B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2400" b="1">
                <a:solidFill>
                  <a:srgbClr val="000000"/>
                </a:solidFill>
                <a:latin typeface="+mn-lt"/>
              </a:defRPr>
            </a:pPr>
            <a:r>
              <a:rPr lang="en-US" sz="2400" b="1">
                <a:solidFill>
                  <a:srgbClr val="000000"/>
                </a:solidFill>
                <a:latin typeface="+mn-lt"/>
              </a:rPr>
              <a:t>Coperni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B5394"/>
              </a:solidFill>
            </c:spPr>
            <c:extLst>
              <c:ext xmlns:c16="http://schemas.microsoft.com/office/drawing/2014/chart" uri="{C3380CC4-5D6E-409C-BE32-E72D297353CC}">
                <c16:uniqueId val="{00000001-C666-4C43-8BBC-1414033C0588}"/>
              </c:ext>
            </c:extLst>
          </c:dPt>
          <c:dPt>
            <c:idx val="1"/>
            <c:bubble3D val="0"/>
            <c:spPr>
              <a:solidFill>
                <a:srgbClr val="F1C232"/>
              </a:solidFill>
            </c:spPr>
            <c:extLst>
              <c:ext xmlns:c16="http://schemas.microsoft.com/office/drawing/2014/chart" uri="{C3380CC4-5D6E-409C-BE32-E72D297353CC}">
                <c16:uniqueId val="{00000003-C666-4C43-8BBC-1414033C0588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[1]C3!$A$9:$A$10</c:f>
              <c:strCache>
                <c:ptCount val="2"/>
                <c:pt idx="0">
                  <c:v>Proficient</c:v>
                </c:pt>
                <c:pt idx="1">
                  <c:v>Not Proficient</c:v>
                </c:pt>
              </c:strCache>
            </c:strRef>
          </c:cat>
          <c:val>
            <c:numRef>
              <c:f>[1]C3!$B$9:$B$10</c:f>
              <c:numCache>
                <c:formatCode>General</c:formatCode>
                <c:ptCount val="2"/>
                <c:pt idx="0">
                  <c:v>0.76470588235294112</c:v>
                </c:pt>
                <c:pt idx="1">
                  <c:v>0.23529411764705882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666-4C43-8BBC-1414033C05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2400" b="1">
                <a:solidFill>
                  <a:srgbClr val="000000"/>
                </a:solidFill>
                <a:latin typeface="+mn-lt"/>
              </a:defRPr>
            </a:pPr>
            <a:r>
              <a:rPr lang="en-US" sz="2400" b="1">
                <a:solidFill>
                  <a:srgbClr val="000000"/>
                </a:solidFill>
                <a:latin typeface="+mn-lt"/>
              </a:rPr>
              <a:t>Prescott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B5394"/>
              </a:solidFill>
            </c:spPr>
            <c:extLst>
              <c:ext xmlns:c16="http://schemas.microsoft.com/office/drawing/2014/chart" uri="{C3380CC4-5D6E-409C-BE32-E72D297353CC}">
                <c16:uniqueId val="{00000001-FE1E-4039-96B9-35E2897419FE}"/>
              </c:ext>
            </c:extLst>
          </c:dPt>
          <c:dPt>
            <c:idx val="1"/>
            <c:bubble3D val="0"/>
            <c:spPr>
              <a:solidFill>
                <a:srgbClr val="F1C232"/>
              </a:solidFill>
            </c:spPr>
            <c:extLst>
              <c:ext xmlns:c16="http://schemas.microsoft.com/office/drawing/2014/chart" uri="{C3380CC4-5D6E-409C-BE32-E72D297353CC}">
                <c16:uniqueId val="{00000003-FE1E-4039-96B9-35E2897419FE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[2]PRESCOTT!$A$10:$A$11</c:f>
              <c:strCache>
                <c:ptCount val="2"/>
                <c:pt idx="0">
                  <c:v>Proficient</c:v>
                </c:pt>
                <c:pt idx="1">
                  <c:v>Not Proficient</c:v>
                </c:pt>
              </c:strCache>
            </c:strRef>
          </c:cat>
          <c:val>
            <c:numRef>
              <c:f>[2]PRESCOTT!$B$10:$B$11</c:f>
              <c:numCache>
                <c:formatCode>General</c:formatCode>
                <c:ptCount val="2"/>
                <c:pt idx="0">
                  <c:v>0.83333333333333337</c:v>
                </c:pt>
                <c:pt idx="1">
                  <c:v>0.16666666666666666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1E-4039-96B9-35E2897419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2400" b="1">
                <a:solidFill>
                  <a:srgbClr val="000000"/>
                </a:solidFill>
                <a:latin typeface="+mn-lt"/>
              </a:defRPr>
            </a:pPr>
            <a:r>
              <a:rPr lang="en-US" sz="2400" b="1">
                <a:solidFill>
                  <a:srgbClr val="000000"/>
                </a:solidFill>
                <a:latin typeface="+mn-lt"/>
              </a:rPr>
              <a:t>AAL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B5394"/>
              </a:solidFill>
            </c:spPr>
            <c:extLst>
              <c:ext xmlns:c16="http://schemas.microsoft.com/office/drawing/2014/chart" uri="{C3380CC4-5D6E-409C-BE32-E72D297353CC}">
                <c16:uniqueId val="{00000001-ED98-4480-A0DF-26BE65CEF5E0}"/>
              </c:ext>
            </c:extLst>
          </c:dPt>
          <c:dPt>
            <c:idx val="1"/>
            <c:bubble3D val="0"/>
            <c:spPr>
              <a:solidFill>
                <a:srgbClr val="F1C232"/>
              </a:solidFill>
            </c:spPr>
            <c:extLst>
              <c:ext xmlns:c16="http://schemas.microsoft.com/office/drawing/2014/chart" uri="{C3380CC4-5D6E-409C-BE32-E72D297353CC}">
                <c16:uniqueId val="{00000003-ED98-4480-A0DF-26BE65CEF5E0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[3]AAL!$A$12:$A$13</c:f>
              <c:strCache>
                <c:ptCount val="2"/>
                <c:pt idx="0">
                  <c:v>Proficient</c:v>
                </c:pt>
                <c:pt idx="1">
                  <c:v>Not Proficient</c:v>
                </c:pt>
              </c:strCache>
            </c:strRef>
          </c:cat>
          <c:val>
            <c:numRef>
              <c:f>[3]AAL!$B$12:$B$13</c:f>
              <c:numCache>
                <c:formatCode>General</c:formatCode>
                <c:ptCount val="2"/>
                <c:pt idx="0">
                  <c:v>0.62162162160000001</c:v>
                </c:pt>
                <c:pt idx="1">
                  <c:v>0.37837837839999999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98-4480-A0DF-26BE65CEF5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2400" b="1">
                <a:solidFill>
                  <a:srgbClr val="000000"/>
                </a:solidFill>
                <a:latin typeface="+mn-lt"/>
              </a:defRPr>
            </a:pPr>
            <a:r>
              <a:rPr lang="en-US" sz="2400" b="1">
                <a:solidFill>
                  <a:srgbClr val="000000"/>
                </a:solidFill>
                <a:latin typeface="+mn-lt"/>
              </a:rPr>
              <a:t>Coperni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B5394"/>
              </a:solidFill>
            </c:spPr>
            <c:extLst>
              <c:ext xmlns:c16="http://schemas.microsoft.com/office/drawing/2014/chart" uri="{C3380CC4-5D6E-409C-BE32-E72D297353CC}">
                <c16:uniqueId val="{00000001-C15B-4E89-829B-AB442C9698CD}"/>
              </c:ext>
            </c:extLst>
          </c:dPt>
          <c:dPt>
            <c:idx val="1"/>
            <c:bubble3D val="0"/>
            <c:spPr>
              <a:solidFill>
                <a:srgbClr val="F1C232"/>
              </a:solidFill>
            </c:spPr>
            <c:extLst>
              <c:ext xmlns:c16="http://schemas.microsoft.com/office/drawing/2014/chart" uri="{C3380CC4-5D6E-409C-BE32-E72D297353CC}">
                <c16:uniqueId val="{00000003-C15B-4E89-829B-AB442C9698CD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[3]C3!$A$9:$A$10</c:f>
              <c:strCache>
                <c:ptCount val="2"/>
                <c:pt idx="0">
                  <c:v>Proficient</c:v>
                </c:pt>
                <c:pt idx="1">
                  <c:v>Not Proficient</c:v>
                </c:pt>
              </c:strCache>
            </c:strRef>
          </c:cat>
          <c:val>
            <c:numRef>
              <c:f>[3]C3!$B$9:$B$10</c:f>
              <c:numCache>
                <c:formatCode>General</c:formatCode>
                <c:ptCount val="2"/>
                <c:pt idx="0">
                  <c:v>0.25</c:v>
                </c:pt>
                <c:pt idx="1">
                  <c:v>0.75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15B-4E89-829B-AB442C969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2400" b="1">
                <a:solidFill>
                  <a:srgbClr val="000000"/>
                </a:solidFill>
                <a:latin typeface="+mn-lt"/>
              </a:defRPr>
            </a:pPr>
            <a:r>
              <a:rPr lang="en-US" sz="2400" b="1">
                <a:solidFill>
                  <a:srgbClr val="000000"/>
                </a:solidFill>
                <a:latin typeface="+mn-lt"/>
              </a:rPr>
              <a:t>Sam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B5394"/>
              </a:solidFill>
            </c:spPr>
            <c:extLst>
              <c:ext xmlns:c16="http://schemas.microsoft.com/office/drawing/2014/chart" uri="{C3380CC4-5D6E-409C-BE32-E72D297353CC}">
                <c16:uniqueId val="{00000001-EAC4-4C5E-9453-EDD0E6424C00}"/>
              </c:ext>
            </c:extLst>
          </c:dPt>
          <c:dPt>
            <c:idx val="1"/>
            <c:bubble3D val="0"/>
            <c:spPr>
              <a:solidFill>
                <a:srgbClr val="F1C232"/>
              </a:solidFill>
            </c:spPr>
            <c:extLst>
              <c:ext xmlns:c16="http://schemas.microsoft.com/office/drawing/2014/chart" uri="{C3380CC4-5D6E-409C-BE32-E72D297353CC}">
                <c16:uniqueId val="{00000003-EAC4-4C5E-9453-EDD0E6424C00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[3]SAM!$A$10:$A$11</c:f>
              <c:strCache>
                <c:ptCount val="2"/>
                <c:pt idx="0">
                  <c:v>Proficient</c:v>
                </c:pt>
                <c:pt idx="1">
                  <c:v>Not Proficient</c:v>
                </c:pt>
              </c:strCache>
            </c:strRef>
          </c:cat>
          <c:val>
            <c:numRef>
              <c:f>[3]SAM!$B$10:$B$11</c:f>
              <c:numCache>
                <c:formatCode>General</c:formatCode>
                <c:ptCount val="2"/>
                <c:pt idx="0">
                  <c:v>0.72727272730000003</c:v>
                </c:pt>
                <c:pt idx="1">
                  <c:v>0.27272727270000002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AC4-4C5E-9453-EDD0E6424C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2400" b="1">
                <a:solidFill>
                  <a:srgbClr val="000000"/>
                </a:solidFill>
                <a:latin typeface="+mn-lt"/>
              </a:defRPr>
            </a:pPr>
            <a:r>
              <a:rPr lang="en-US" sz="2400" b="1">
                <a:solidFill>
                  <a:srgbClr val="000000"/>
                </a:solidFill>
                <a:latin typeface="+mn-lt"/>
              </a:rPr>
              <a:t>Lamar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B5394"/>
              </a:solidFill>
            </c:spPr>
            <c:extLst>
              <c:ext xmlns:c16="http://schemas.microsoft.com/office/drawing/2014/chart" uri="{C3380CC4-5D6E-409C-BE32-E72D297353CC}">
                <c16:uniqueId val="{00000001-A357-466D-8862-F12CE26F0E8F}"/>
              </c:ext>
            </c:extLst>
          </c:dPt>
          <c:dPt>
            <c:idx val="1"/>
            <c:bubble3D val="0"/>
            <c:spPr>
              <a:solidFill>
                <a:srgbClr val="F1C232"/>
              </a:solidFill>
            </c:spPr>
            <c:extLst>
              <c:ext xmlns:c16="http://schemas.microsoft.com/office/drawing/2014/chart" uri="{C3380CC4-5D6E-409C-BE32-E72D297353CC}">
                <c16:uniqueId val="{00000003-A357-466D-8862-F12CE26F0E8F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[3]LAMAR!$A$9:$A$10</c:f>
              <c:strCache>
                <c:ptCount val="2"/>
                <c:pt idx="0">
                  <c:v>Proficient</c:v>
                </c:pt>
                <c:pt idx="1">
                  <c:v>Not Proficient</c:v>
                </c:pt>
              </c:strCache>
            </c:strRef>
          </c:cat>
          <c:val>
            <c:numRef>
              <c:f>[3]LAMAR!$B$9:$B$10</c:f>
              <c:numCache>
                <c:formatCode>General</c:formatCode>
                <c:ptCount val="2"/>
                <c:pt idx="0">
                  <c:v>0.94117647059999998</c:v>
                </c:pt>
                <c:pt idx="1">
                  <c:v>5.8823529409999999E-2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357-466D-8862-F12CE26F0E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2400" b="1">
                <a:solidFill>
                  <a:srgbClr val="000000"/>
                </a:solidFill>
                <a:latin typeface="+mn-lt"/>
              </a:defRPr>
            </a:pPr>
            <a:r>
              <a:rPr lang="en-US" sz="2400" b="1">
                <a:solidFill>
                  <a:srgbClr val="000000"/>
                </a:solidFill>
                <a:latin typeface="+mn-lt"/>
              </a:rPr>
              <a:t>Ector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B5394"/>
              </a:solidFill>
            </c:spPr>
            <c:extLst>
              <c:ext xmlns:c16="http://schemas.microsoft.com/office/drawing/2014/chart" uri="{C3380CC4-5D6E-409C-BE32-E72D297353CC}">
                <c16:uniqueId val="{00000001-9955-4703-BF2A-998369C026BE}"/>
              </c:ext>
            </c:extLst>
          </c:dPt>
          <c:dPt>
            <c:idx val="1"/>
            <c:bubble3D val="0"/>
            <c:spPr>
              <a:solidFill>
                <a:srgbClr val="F1C232"/>
              </a:solidFill>
            </c:spPr>
            <c:extLst>
              <c:ext xmlns:c16="http://schemas.microsoft.com/office/drawing/2014/chart" uri="{C3380CC4-5D6E-409C-BE32-E72D297353CC}">
                <c16:uniqueId val="{00000003-9955-4703-BF2A-998369C026BE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[3]ECP!$A$14:$A$15</c:f>
              <c:strCache>
                <c:ptCount val="2"/>
                <c:pt idx="0">
                  <c:v>Proficient</c:v>
                </c:pt>
                <c:pt idx="1">
                  <c:v>Not Proficient</c:v>
                </c:pt>
              </c:strCache>
            </c:strRef>
          </c:cat>
          <c:val>
            <c:numRef>
              <c:f>[3]ECP!$B$14:$B$15</c:f>
              <c:numCache>
                <c:formatCode>General</c:formatCode>
                <c:ptCount val="2"/>
                <c:pt idx="0">
                  <c:v>0.94545454549999997</c:v>
                </c:pt>
                <c:pt idx="1">
                  <c:v>5.4545454549999997E-2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955-4703-BF2A-998369C026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2400" b="1">
                <a:solidFill>
                  <a:srgbClr val="000000"/>
                </a:solidFill>
                <a:latin typeface="+mn-lt"/>
              </a:defRPr>
            </a:pPr>
            <a:r>
              <a:rPr lang="en-US" sz="2400" b="1">
                <a:solidFill>
                  <a:srgbClr val="000000"/>
                </a:solidFill>
                <a:latin typeface="+mn-lt"/>
              </a:rPr>
              <a:t>Fehl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B5394"/>
              </a:solidFill>
            </c:spPr>
            <c:extLst>
              <c:ext xmlns:c16="http://schemas.microsoft.com/office/drawing/2014/chart" uri="{C3380CC4-5D6E-409C-BE32-E72D297353CC}">
                <c16:uniqueId val="{00000001-6C93-4636-8073-809E304750D5}"/>
              </c:ext>
            </c:extLst>
          </c:dPt>
          <c:dPt>
            <c:idx val="1"/>
            <c:bubble3D val="0"/>
            <c:spPr>
              <a:solidFill>
                <a:srgbClr val="F1C232"/>
              </a:solidFill>
            </c:spPr>
            <c:extLst>
              <c:ext xmlns:c16="http://schemas.microsoft.com/office/drawing/2014/chart" uri="{C3380CC4-5D6E-409C-BE32-E72D297353CC}">
                <c16:uniqueId val="{00000003-6C93-4636-8073-809E304750D5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[3]FEHL!$A$11:$A$12</c:f>
              <c:strCache>
                <c:ptCount val="2"/>
                <c:pt idx="0">
                  <c:v>Proficient</c:v>
                </c:pt>
                <c:pt idx="1">
                  <c:v>Not Proficient</c:v>
                </c:pt>
              </c:strCache>
            </c:strRef>
          </c:cat>
          <c:val>
            <c:numRef>
              <c:f>[3]FEHL!$B$11:$B$12</c:f>
              <c:numCache>
                <c:formatCode>General</c:formatCode>
                <c:ptCount val="2"/>
                <c:pt idx="0">
                  <c:v>0.44117647059999998</c:v>
                </c:pt>
                <c:pt idx="1">
                  <c:v>0.55882352940000002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C93-4636-8073-809E304750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2400" b="1">
                <a:solidFill>
                  <a:srgbClr val="000000"/>
                </a:solidFill>
                <a:latin typeface="+mn-lt"/>
              </a:defRPr>
            </a:pPr>
            <a:r>
              <a:rPr lang="en-US" sz="2400" b="1">
                <a:solidFill>
                  <a:srgbClr val="000000"/>
                </a:solidFill>
                <a:latin typeface="+mn-lt"/>
              </a:rPr>
              <a:t>Jones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B5394"/>
              </a:solidFill>
            </c:spPr>
            <c:extLst>
              <c:ext xmlns:c16="http://schemas.microsoft.com/office/drawing/2014/chart" uri="{C3380CC4-5D6E-409C-BE32-E72D297353CC}">
                <c16:uniqueId val="{00000001-6E80-4D7A-9A03-CE1D771102F9}"/>
              </c:ext>
            </c:extLst>
          </c:dPt>
          <c:dPt>
            <c:idx val="1"/>
            <c:bubble3D val="0"/>
            <c:spPr>
              <a:solidFill>
                <a:srgbClr val="F1C232"/>
              </a:solidFill>
            </c:spPr>
            <c:extLst>
              <c:ext xmlns:c16="http://schemas.microsoft.com/office/drawing/2014/chart" uri="{C3380CC4-5D6E-409C-BE32-E72D297353CC}">
                <c16:uniqueId val="{00000003-6E80-4D7A-9A03-CE1D771102F9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[3]JONES!$A$10:$A$11</c:f>
              <c:strCache>
                <c:ptCount val="2"/>
                <c:pt idx="0">
                  <c:v>Proficient</c:v>
                </c:pt>
                <c:pt idx="1">
                  <c:v>Not Proficient</c:v>
                </c:pt>
              </c:strCache>
            </c:strRef>
          </c:cat>
          <c:val>
            <c:numRef>
              <c:f>[3]JONES!$B$10:$B$11</c:f>
              <c:numCache>
                <c:formatCode>General</c:formatCode>
                <c:ptCount val="2"/>
                <c:pt idx="0">
                  <c:v>0.41176470590000003</c:v>
                </c:pt>
                <c:pt idx="1">
                  <c:v>0.58823529409999997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80-4D7A-9A03-CE1D771102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2400" b="1">
                <a:solidFill>
                  <a:srgbClr val="000000"/>
                </a:solidFill>
                <a:latin typeface="+mn-lt"/>
              </a:defRPr>
            </a:pPr>
            <a:r>
              <a:rPr lang="en-US" sz="2400" b="1">
                <a:solidFill>
                  <a:srgbClr val="000000"/>
                </a:solidFill>
                <a:latin typeface="+mn-lt"/>
              </a:rPr>
              <a:t>Smith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B5394"/>
              </a:solidFill>
            </c:spPr>
            <c:extLst>
              <c:ext xmlns:c16="http://schemas.microsoft.com/office/drawing/2014/chart" uri="{C3380CC4-5D6E-409C-BE32-E72D297353CC}">
                <c16:uniqueId val="{00000001-7563-485D-8BEA-62DD3899600C}"/>
              </c:ext>
            </c:extLst>
          </c:dPt>
          <c:dPt>
            <c:idx val="1"/>
            <c:bubble3D val="0"/>
            <c:spPr>
              <a:solidFill>
                <a:srgbClr val="F1C232"/>
              </a:solidFill>
            </c:spPr>
            <c:extLst>
              <c:ext xmlns:c16="http://schemas.microsoft.com/office/drawing/2014/chart" uri="{C3380CC4-5D6E-409C-BE32-E72D297353CC}">
                <c16:uniqueId val="{00000003-7563-485D-8BEA-62DD3899600C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[3]SMITH!$A$11:$A$12</c:f>
              <c:strCache>
                <c:ptCount val="2"/>
                <c:pt idx="0">
                  <c:v>Proficient</c:v>
                </c:pt>
                <c:pt idx="1">
                  <c:v>Not Proficient</c:v>
                </c:pt>
              </c:strCache>
            </c:strRef>
          </c:cat>
          <c:val>
            <c:numRef>
              <c:f>[3]SMITH!$B$11:$B$12</c:f>
              <c:numCache>
                <c:formatCode>General</c:formatCode>
                <c:ptCount val="2"/>
                <c:pt idx="0">
                  <c:v>0.59259259259999997</c:v>
                </c:pt>
                <c:pt idx="1">
                  <c:v>0.40740740739999998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563-485D-8BEA-62DD389960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2400" b="1">
                <a:solidFill>
                  <a:srgbClr val="000000"/>
                </a:solidFill>
                <a:latin typeface="+mn-lt"/>
              </a:defRPr>
            </a:pPr>
            <a:r>
              <a:rPr lang="en-US" sz="2400" b="1">
                <a:solidFill>
                  <a:srgbClr val="000000"/>
                </a:solidFill>
                <a:latin typeface="+mn-lt"/>
              </a:rPr>
              <a:t>Mendez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4509133328030966"/>
          <c:y val="0.33835483330541127"/>
          <c:w val="0.51767491184814018"/>
          <c:h val="0.4361686491316245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B5394"/>
              </a:solidFill>
            </c:spPr>
            <c:extLst>
              <c:ext xmlns:c16="http://schemas.microsoft.com/office/drawing/2014/chart" uri="{C3380CC4-5D6E-409C-BE32-E72D297353CC}">
                <c16:uniqueId val="{00000001-EA8E-490E-BF7D-8102203962DA}"/>
              </c:ext>
            </c:extLst>
          </c:dPt>
          <c:dPt>
            <c:idx val="1"/>
            <c:bubble3D val="0"/>
            <c:spPr>
              <a:solidFill>
                <a:srgbClr val="F1C232"/>
              </a:solidFill>
            </c:spPr>
            <c:extLst>
              <c:ext xmlns:c16="http://schemas.microsoft.com/office/drawing/2014/chart" uri="{C3380CC4-5D6E-409C-BE32-E72D297353CC}">
                <c16:uniqueId val="{00000003-EA8E-490E-BF7D-8102203962DA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[3]MMS!$A$9:$A$10</c:f>
              <c:strCache>
                <c:ptCount val="2"/>
                <c:pt idx="0">
                  <c:v>Proficient</c:v>
                </c:pt>
                <c:pt idx="1">
                  <c:v>Not Proficient</c:v>
                </c:pt>
              </c:strCache>
            </c:strRef>
          </c:cat>
          <c:val>
            <c:numRef>
              <c:f>[3]MMS!$B$9:$B$10</c:f>
              <c:numCache>
                <c:formatCode>General</c:formatCode>
                <c:ptCount val="2"/>
                <c:pt idx="0">
                  <c:v>0.75</c:v>
                </c:pt>
                <c:pt idx="1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A8E-490E-BF7D-8102203962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2400" b="1">
                <a:solidFill>
                  <a:srgbClr val="000000"/>
                </a:solidFill>
                <a:latin typeface="+mn-lt"/>
              </a:defRPr>
            </a:pPr>
            <a:r>
              <a:rPr lang="en-US" sz="2400" b="1">
                <a:solidFill>
                  <a:srgbClr val="000000"/>
                </a:solidFill>
                <a:latin typeface="+mn-lt"/>
              </a:rPr>
              <a:t>Sam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B5394"/>
              </a:solidFill>
            </c:spPr>
            <c:extLst>
              <c:ext xmlns:c16="http://schemas.microsoft.com/office/drawing/2014/chart" uri="{C3380CC4-5D6E-409C-BE32-E72D297353CC}">
                <c16:uniqueId val="{00000001-F78B-4228-9A55-2000307D41D1}"/>
              </c:ext>
            </c:extLst>
          </c:dPt>
          <c:dPt>
            <c:idx val="1"/>
            <c:bubble3D val="0"/>
            <c:spPr>
              <a:solidFill>
                <a:srgbClr val="F1C232"/>
              </a:solidFill>
            </c:spPr>
            <c:extLst>
              <c:ext xmlns:c16="http://schemas.microsoft.com/office/drawing/2014/chart" uri="{C3380CC4-5D6E-409C-BE32-E72D297353CC}">
                <c16:uniqueId val="{00000003-F78B-4228-9A55-2000307D41D1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[1]SAM!$A$10:$A$11</c:f>
              <c:strCache>
                <c:ptCount val="2"/>
                <c:pt idx="0">
                  <c:v>Proficient</c:v>
                </c:pt>
                <c:pt idx="1">
                  <c:v>Not Proficient</c:v>
                </c:pt>
              </c:strCache>
            </c:strRef>
          </c:cat>
          <c:val>
            <c:numRef>
              <c:f>[1]SAM!$B$10:$B$11</c:f>
              <c:numCache>
                <c:formatCode>General</c:formatCode>
                <c:ptCount val="2"/>
                <c:pt idx="0">
                  <c:v>0.93333333333333335</c:v>
                </c:pt>
                <c:pt idx="1">
                  <c:v>6.6666666666666666E-2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78B-4228-9A55-2000307D41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2400" b="1">
                <a:solidFill>
                  <a:srgbClr val="000000"/>
                </a:solidFill>
                <a:latin typeface="+mn-lt"/>
              </a:defRPr>
            </a:pPr>
            <a:r>
              <a:rPr lang="en-US" sz="2400" b="1">
                <a:solidFill>
                  <a:srgbClr val="000000"/>
                </a:solidFill>
                <a:latin typeface="+mn-lt"/>
              </a:rPr>
              <a:t>Prescott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B5394"/>
              </a:solidFill>
            </c:spPr>
            <c:extLst>
              <c:ext xmlns:c16="http://schemas.microsoft.com/office/drawing/2014/chart" uri="{C3380CC4-5D6E-409C-BE32-E72D297353CC}">
                <c16:uniqueId val="{00000001-C85C-4328-B828-8842FA1586F2}"/>
              </c:ext>
            </c:extLst>
          </c:dPt>
          <c:dPt>
            <c:idx val="1"/>
            <c:bubble3D val="0"/>
            <c:spPr>
              <a:solidFill>
                <a:srgbClr val="F1C232"/>
              </a:solidFill>
            </c:spPr>
            <c:extLst>
              <c:ext xmlns:c16="http://schemas.microsoft.com/office/drawing/2014/chart" uri="{C3380CC4-5D6E-409C-BE32-E72D297353CC}">
                <c16:uniqueId val="{00000003-C85C-4328-B828-8842FA1586F2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[3]PRESCOTT!$A$10:$A$11</c:f>
              <c:strCache>
                <c:ptCount val="2"/>
                <c:pt idx="0">
                  <c:v>Proficient</c:v>
                </c:pt>
                <c:pt idx="1">
                  <c:v>Not Proficient</c:v>
                </c:pt>
              </c:strCache>
            </c:strRef>
          </c:cat>
          <c:val>
            <c:numRef>
              <c:f>[3]PRESCOTT!$B$10:$B$11</c:f>
              <c:numCache>
                <c:formatCode>General</c:formatCode>
                <c:ptCount val="2"/>
                <c:pt idx="0">
                  <c:v>0.72</c:v>
                </c:pt>
                <c:pt idx="1">
                  <c:v>0.28000000000000003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85C-4328-B828-8842FA1586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2400" b="1">
                <a:solidFill>
                  <a:srgbClr val="000000"/>
                </a:solidFill>
                <a:latin typeface="+mn-lt"/>
              </a:defRPr>
            </a:pPr>
            <a:r>
              <a:rPr lang="en-US" sz="2400" b="1">
                <a:solidFill>
                  <a:srgbClr val="000000"/>
                </a:solidFill>
                <a:latin typeface="+mn-lt"/>
              </a:rPr>
              <a:t>AAL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B5394"/>
              </a:solidFill>
            </c:spPr>
            <c:extLst>
              <c:ext xmlns:c16="http://schemas.microsoft.com/office/drawing/2014/chart" uri="{C3380CC4-5D6E-409C-BE32-E72D297353CC}">
                <c16:uniqueId val="{00000001-7D32-4974-A069-6F0DED67F036}"/>
              </c:ext>
            </c:extLst>
          </c:dPt>
          <c:dPt>
            <c:idx val="1"/>
            <c:bubble3D val="0"/>
            <c:spPr>
              <a:solidFill>
                <a:srgbClr val="F1C232"/>
              </a:solidFill>
            </c:spPr>
            <c:extLst>
              <c:ext xmlns:c16="http://schemas.microsoft.com/office/drawing/2014/chart" uri="{C3380CC4-5D6E-409C-BE32-E72D297353CC}">
                <c16:uniqueId val="{00000003-7D32-4974-A069-6F0DED67F036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[4]AAL!$A$12:$A$13</c:f>
              <c:strCache>
                <c:ptCount val="2"/>
                <c:pt idx="0">
                  <c:v>Proficient</c:v>
                </c:pt>
                <c:pt idx="1">
                  <c:v>Not Proficient</c:v>
                </c:pt>
              </c:strCache>
            </c:strRef>
          </c:cat>
          <c:val>
            <c:numRef>
              <c:f>[4]AAL!$B$12:$B$13</c:f>
              <c:numCache>
                <c:formatCode>General</c:formatCode>
                <c:ptCount val="2"/>
                <c:pt idx="0">
                  <c:v>0.82926829270000002</c:v>
                </c:pt>
                <c:pt idx="1">
                  <c:v>0.17073170730000001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D32-4974-A069-6F0DED67F0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2400" b="1">
                <a:solidFill>
                  <a:srgbClr val="000000"/>
                </a:solidFill>
                <a:latin typeface="+mn-lt"/>
              </a:defRPr>
            </a:pPr>
            <a:r>
              <a:rPr lang="en-US" sz="2400" b="1">
                <a:solidFill>
                  <a:srgbClr val="000000"/>
                </a:solidFill>
                <a:latin typeface="+mn-lt"/>
              </a:rPr>
              <a:t>Coperni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B5394"/>
              </a:solidFill>
            </c:spPr>
            <c:extLst>
              <c:ext xmlns:c16="http://schemas.microsoft.com/office/drawing/2014/chart" uri="{C3380CC4-5D6E-409C-BE32-E72D297353CC}">
                <c16:uniqueId val="{00000001-32C5-46D0-94A8-EB6EF3984D00}"/>
              </c:ext>
            </c:extLst>
          </c:dPt>
          <c:dPt>
            <c:idx val="1"/>
            <c:bubble3D val="0"/>
            <c:spPr>
              <a:solidFill>
                <a:srgbClr val="F1C232"/>
              </a:solidFill>
            </c:spPr>
            <c:extLst>
              <c:ext xmlns:c16="http://schemas.microsoft.com/office/drawing/2014/chart" uri="{C3380CC4-5D6E-409C-BE32-E72D297353CC}">
                <c16:uniqueId val="{00000003-32C5-46D0-94A8-EB6EF3984D00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C5-46D0-94A8-EB6EF3984D00}"/>
                </c:ext>
              </c:extLst>
            </c:dLbl>
            <c:dLbl>
              <c:idx val="1"/>
              <c:layout>
                <c:manualLayout>
                  <c:x val="-2.527903709006071E-3"/>
                  <c:y val="-0.2615759200312726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C5-46D0-94A8-EB6EF3984D0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[4]C3!$A$9:$A$10</c:f>
              <c:strCache>
                <c:ptCount val="2"/>
                <c:pt idx="0">
                  <c:v>Proficient</c:v>
                </c:pt>
                <c:pt idx="1">
                  <c:v>Not Proficient</c:v>
                </c:pt>
              </c:strCache>
            </c:strRef>
          </c:cat>
          <c:val>
            <c:numRef>
              <c:f>[4]C3!$B$9:$B$10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2C5-46D0-94A8-EB6EF3984D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2400" b="1">
                <a:solidFill>
                  <a:srgbClr val="000000"/>
                </a:solidFill>
                <a:latin typeface="+mn-lt"/>
              </a:defRPr>
            </a:pPr>
            <a:r>
              <a:rPr lang="en-US" sz="2400" b="1">
                <a:solidFill>
                  <a:srgbClr val="000000"/>
                </a:solidFill>
                <a:latin typeface="+mn-lt"/>
              </a:rPr>
              <a:t>Sam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B5394"/>
              </a:solidFill>
            </c:spPr>
            <c:extLst>
              <c:ext xmlns:c16="http://schemas.microsoft.com/office/drawing/2014/chart" uri="{C3380CC4-5D6E-409C-BE32-E72D297353CC}">
                <c16:uniqueId val="{00000001-F621-48B2-B486-68C3C6E84068}"/>
              </c:ext>
            </c:extLst>
          </c:dPt>
          <c:dPt>
            <c:idx val="1"/>
            <c:bubble3D val="0"/>
            <c:spPr>
              <a:solidFill>
                <a:srgbClr val="F1C232"/>
              </a:solidFill>
            </c:spPr>
            <c:extLst>
              <c:ext xmlns:c16="http://schemas.microsoft.com/office/drawing/2014/chart" uri="{C3380CC4-5D6E-409C-BE32-E72D297353CC}">
                <c16:uniqueId val="{00000003-F621-48B2-B486-68C3C6E84068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[4]SAM!$A$10:$A$11</c:f>
              <c:strCache>
                <c:ptCount val="2"/>
                <c:pt idx="0">
                  <c:v>Proficient</c:v>
                </c:pt>
                <c:pt idx="1">
                  <c:v>Not Proficient</c:v>
                </c:pt>
              </c:strCache>
            </c:strRef>
          </c:cat>
          <c:val>
            <c:numRef>
              <c:f>[4]SAM!$B$10:$B$11</c:f>
              <c:numCache>
                <c:formatCode>General</c:formatCode>
                <c:ptCount val="2"/>
                <c:pt idx="0">
                  <c:v>0.75</c:v>
                </c:pt>
                <c:pt idx="1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621-48B2-B486-68C3C6E840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2400" b="1">
                <a:solidFill>
                  <a:srgbClr val="000000"/>
                </a:solidFill>
                <a:latin typeface="+mn-lt"/>
              </a:defRPr>
            </a:pPr>
            <a:r>
              <a:rPr lang="en-US" sz="2400" b="1">
                <a:solidFill>
                  <a:srgbClr val="000000"/>
                </a:solidFill>
                <a:latin typeface="+mn-lt"/>
              </a:rPr>
              <a:t>Lamar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B5394"/>
              </a:solidFill>
            </c:spPr>
            <c:extLst>
              <c:ext xmlns:c16="http://schemas.microsoft.com/office/drawing/2014/chart" uri="{C3380CC4-5D6E-409C-BE32-E72D297353CC}">
                <c16:uniqueId val="{00000001-6058-4DB7-A7F9-2AA06DCDA58B}"/>
              </c:ext>
            </c:extLst>
          </c:dPt>
          <c:dPt>
            <c:idx val="1"/>
            <c:bubble3D val="0"/>
            <c:spPr>
              <a:solidFill>
                <a:srgbClr val="F1C232"/>
              </a:solidFill>
            </c:spPr>
            <c:extLst>
              <c:ext xmlns:c16="http://schemas.microsoft.com/office/drawing/2014/chart" uri="{C3380CC4-5D6E-409C-BE32-E72D297353CC}">
                <c16:uniqueId val="{00000003-6058-4DB7-A7F9-2AA06DCDA58B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[4]LAMAR!$A$9:$A$10</c:f>
              <c:strCache>
                <c:ptCount val="2"/>
                <c:pt idx="0">
                  <c:v>Proficient</c:v>
                </c:pt>
                <c:pt idx="1">
                  <c:v>Not Proficient</c:v>
                </c:pt>
              </c:strCache>
            </c:strRef>
          </c:cat>
          <c:val>
            <c:numRef>
              <c:f>[4]LAMAR!$B$9:$B$10</c:f>
              <c:numCache>
                <c:formatCode>General</c:formatCode>
                <c:ptCount val="2"/>
                <c:pt idx="0">
                  <c:v>0.85</c:v>
                </c:pt>
                <c:pt idx="1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058-4DB7-A7F9-2AA06DCDA5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2400" b="1">
                <a:solidFill>
                  <a:srgbClr val="000000"/>
                </a:solidFill>
                <a:latin typeface="+mn-lt"/>
              </a:defRPr>
            </a:pPr>
            <a:r>
              <a:rPr lang="en-US" sz="2400" b="1">
                <a:solidFill>
                  <a:srgbClr val="000000"/>
                </a:solidFill>
                <a:latin typeface="+mn-lt"/>
              </a:rPr>
              <a:t>Ector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B5394"/>
              </a:solidFill>
            </c:spPr>
            <c:extLst>
              <c:ext xmlns:c16="http://schemas.microsoft.com/office/drawing/2014/chart" uri="{C3380CC4-5D6E-409C-BE32-E72D297353CC}">
                <c16:uniqueId val="{00000001-0F5E-47FD-A8FD-93835C1C2C7E}"/>
              </c:ext>
            </c:extLst>
          </c:dPt>
          <c:dPt>
            <c:idx val="1"/>
            <c:bubble3D val="0"/>
            <c:spPr>
              <a:solidFill>
                <a:srgbClr val="F1C232"/>
              </a:solidFill>
            </c:spPr>
            <c:extLst>
              <c:ext xmlns:c16="http://schemas.microsoft.com/office/drawing/2014/chart" uri="{C3380CC4-5D6E-409C-BE32-E72D297353CC}">
                <c16:uniqueId val="{00000003-0F5E-47FD-A8FD-93835C1C2C7E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[4]ECP!$A$15:$A$16</c:f>
              <c:strCache>
                <c:ptCount val="2"/>
                <c:pt idx="0">
                  <c:v>Proficient</c:v>
                </c:pt>
                <c:pt idx="1">
                  <c:v>Not Proficient</c:v>
                </c:pt>
              </c:strCache>
            </c:strRef>
          </c:cat>
          <c:val>
            <c:numRef>
              <c:f>[4]ECP!$B$15:$B$16</c:f>
              <c:numCache>
                <c:formatCode>General</c:formatCode>
                <c:ptCount val="2"/>
                <c:pt idx="0">
                  <c:v>0.89361702129999998</c:v>
                </c:pt>
                <c:pt idx="1">
                  <c:v>0.10638297870000001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F5E-47FD-A8FD-93835C1C2C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2400" b="1">
                <a:solidFill>
                  <a:srgbClr val="000000"/>
                </a:solidFill>
                <a:latin typeface="+mn-lt"/>
              </a:defRPr>
            </a:pPr>
            <a:r>
              <a:rPr lang="en-US" sz="2400" b="1">
                <a:solidFill>
                  <a:srgbClr val="000000"/>
                </a:solidFill>
                <a:latin typeface="+mn-lt"/>
              </a:rPr>
              <a:t>Fehl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B5394"/>
              </a:solidFill>
            </c:spPr>
            <c:extLst>
              <c:ext xmlns:c16="http://schemas.microsoft.com/office/drawing/2014/chart" uri="{C3380CC4-5D6E-409C-BE32-E72D297353CC}">
                <c16:uniqueId val="{00000001-1ABC-4757-814F-9EFB8A0458B5}"/>
              </c:ext>
            </c:extLst>
          </c:dPt>
          <c:dPt>
            <c:idx val="1"/>
            <c:bubble3D val="0"/>
            <c:spPr>
              <a:solidFill>
                <a:srgbClr val="F1C232"/>
              </a:solidFill>
            </c:spPr>
            <c:extLst>
              <c:ext xmlns:c16="http://schemas.microsoft.com/office/drawing/2014/chart" uri="{C3380CC4-5D6E-409C-BE32-E72D297353CC}">
                <c16:uniqueId val="{00000003-1ABC-4757-814F-9EFB8A0458B5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[4]FEHL!$A$11:$A$12</c:f>
              <c:strCache>
                <c:ptCount val="2"/>
                <c:pt idx="0">
                  <c:v>Proficient</c:v>
                </c:pt>
                <c:pt idx="1">
                  <c:v>Not Proficient</c:v>
                </c:pt>
              </c:strCache>
            </c:strRef>
          </c:cat>
          <c:val>
            <c:numRef>
              <c:f>[4]FEHL!$B$11:$B$12</c:f>
              <c:numCache>
                <c:formatCode>General</c:formatCode>
                <c:ptCount val="2"/>
                <c:pt idx="0">
                  <c:v>0.55172413789999997</c:v>
                </c:pt>
                <c:pt idx="1">
                  <c:v>0.44827586209999998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ABC-4757-814F-9EFB8A045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2400" b="1">
                <a:solidFill>
                  <a:srgbClr val="000000"/>
                </a:solidFill>
                <a:latin typeface="+mn-lt"/>
              </a:defRPr>
            </a:pPr>
            <a:r>
              <a:rPr lang="en-US" sz="2400" b="1">
                <a:solidFill>
                  <a:srgbClr val="000000"/>
                </a:solidFill>
                <a:latin typeface="+mn-lt"/>
              </a:rPr>
              <a:t>Jones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B5394"/>
              </a:solidFill>
            </c:spPr>
            <c:extLst>
              <c:ext xmlns:c16="http://schemas.microsoft.com/office/drawing/2014/chart" uri="{C3380CC4-5D6E-409C-BE32-E72D297353CC}">
                <c16:uniqueId val="{00000001-9309-436D-99EF-1AAC3351962D}"/>
              </c:ext>
            </c:extLst>
          </c:dPt>
          <c:dPt>
            <c:idx val="1"/>
            <c:bubble3D val="0"/>
            <c:spPr>
              <a:solidFill>
                <a:srgbClr val="F1C232"/>
              </a:solidFill>
            </c:spPr>
            <c:extLst>
              <c:ext xmlns:c16="http://schemas.microsoft.com/office/drawing/2014/chart" uri="{C3380CC4-5D6E-409C-BE32-E72D297353CC}">
                <c16:uniqueId val="{00000003-9309-436D-99EF-1AAC3351962D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[4]JONES!$A$10:$A$11</c:f>
              <c:strCache>
                <c:ptCount val="2"/>
                <c:pt idx="0">
                  <c:v>Proficient</c:v>
                </c:pt>
                <c:pt idx="1">
                  <c:v>Not Proficient</c:v>
                </c:pt>
              </c:strCache>
            </c:strRef>
          </c:cat>
          <c:val>
            <c:numRef>
              <c:f>[4]JONES!$B$10:$B$11</c:f>
              <c:numCache>
                <c:formatCode>General</c:formatCode>
                <c:ptCount val="2"/>
                <c:pt idx="0">
                  <c:v>0.45</c:v>
                </c:pt>
                <c:pt idx="1">
                  <c:v>0.55000000000000004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309-436D-99EF-1AAC33519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2400" b="1">
                <a:solidFill>
                  <a:srgbClr val="000000"/>
                </a:solidFill>
                <a:latin typeface="+mn-lt"/>
              </a:defRPr>
            </a:pPr>
            <a:r>
              <a:rPr lang="en-US" sz="2400" b="1">
                <a:solidFill>
                  <a:srgbClr val="000000"/>
                </a:solidFill>
                <a:latin typeface="+mn-lt"/>
              </a:rPr>
              <a:t>Smith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B5394"/>
              </a:solidFill>
            </c:spPr>
            <c:extLst>
              <c:ext xmlns:c16="http://schemas.microsoft.com/office/drawing/2014/chart" uri="{C3380CC4-5D6E-409C-BE32-E72D297353CC}">
                <c16:uniqueId val="{00000001-5008-45A8-A259-9C35B277E02E}"/>
              </c:ext>
            </c:extLst>
          </c:dPt>
          <c:dPt>
            <c:idx val="1"/>
            <c:bubble3D val="0"/>
            <c:spPr>
              <a:solidFill>
                <a:srgbClr val="F1C232"/>
              </a:solidFill>
            </c:spPr>
            <c:extLst>
              <c:ext xmlns:c16="http://schemas.microsoft.com/office/drawing/2014/chart" uri="{C3380CC4-5D6E-409C-BE32-E72D297353CC}">
                <c16:uniqueId val="{00000003-5008-45A8-A259-9C35B277E02E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[4]SMITH!$A$11:$A$12</c:f>
              <c:strCache>
                <c:ptCount val="2"/>
                <c:pt idx="0">
                  <c:v>Proficient</c:v>
                </c:pt>
                <c:pt idx="1">
                  <c:v>Not Proficient</c:v>
                </c:pt>
              </c:strCache>
            </c:strRef>
          </c:cat>
          <c:val>
            <c:numRef>
              <c:f>[4]SMITH!$B$11:$B$12</c:f>
              <c:numCache>
                <c:formatCode>General</c:formatCode>
                <c:ptCount val="2"/>
                <c:pt idx="0">
                  <c:v>0.51515151520000002</c:v>
                </c:pt>
                <c:pt idx="1">
                  <c:v>0.48484848479999998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008-45A8-A259-9C35B277E0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2400" b="1">
                <a:solidFill>
                  <a:srgbClr val="000000"/>
                </a:solidFill>
                <a:latin typeface="+mn-lt"/>
              </a:defRPr>
            </a:pPr>
            <a:r>
              <a:rPr lang="en-US" sz="2400" b="1">
                <a:solidFill>
                  <a:srgbClr val="000000"/>
                </a:solidFill>
                <a:latin typeface="+mn-lt"/>
              </a:rPr>
              <a:t>Mendez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5855934674832315"/>
          <c:y val="0.33268107444016309"/>
          <c:w val="0.52440891858214689"/>
          <c:h val="0.4418424079968726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B5394"/>
              </a:solidFill>
            </c:spPr>
            <c:extLst>
              <c:ext xmlns:c16="http://schemas.microsoft.com/office/drawing/2014/chart" uri="{C3380CC4-5D6E-409C-BE32-E72D297353CC}">
                <c16:uniqueId val="{00000001-9B39-4AC4-A68F-EF7C7D51C51B}"/>
              </c:ext>
            </c:extLst>
          </c:dPt>
          <c:dPt>
            <c:idx val="1"/>
            <c:bubble3D val="0"/>
            <c:spPr>
              <a:solidFill>
                <a:srgbClr val="F1C232"/>
              </a:solidFill>
            </c:spPr>
            <c:extLst>
              <c:ext xmlns:c16="http://schemas.microsoft.com/office/drawing/2014/chart" uri="{C3380CC4-5D6E-409C-BE32-E72D297353CC}">
                <c16:uniqueId val="{00000003-9B39-4AC4-A68F-EF7C7D51C51B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[4]MMS!$A$9:$A$10</c:f>
              <c:strCache>
                <c:ptCount val="2"/>
                <c:pt idx="0">
                  <c:v>Proficient</c:v>
                </c:pt>
                <c:pt idx="1">
                  <c:v>Not Proficient</c:v>
                </c:pt>
              </c:strCache>
            </c:strRef>
          </c:cat>
          <c:val>
            <c:numRef>
              <c:f>[4]MMS!$B$9:$B$10</c:f>
              <c:numCache>
                <c:formatCode>General</c:formatCode>
                <c:ptCount val="2"/>
                <c:pt idx="0">
                  <c:v>0.8</c:v>
                </c:pt>
                <c:pt idx="1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B39-4AC4-A68F-EF7C7D51C5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2400" b="1">
                <a:solidFill>
                  <a:srgbClr val="000000"/>
                </a:solidFill>
                <a:latin typeface="+mn-lt"/>
              </a:defRPr>
            </a:pPr>
            <a:r>
              <a:rPr lang="en-US" sz="2400" b="1">
                <a:solidFill>
                  <a:srgbClr val="000000"/>
                </a:solidFill>
                <a:latin typeface="+mn-lt"/>
              </a:rPr>
              <a:t>Lamar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B5394"/>
              </a:solidFill>
            </c:spPr>
            <c:extLst>
              <c:ext xmlns:c16="http://schemas.microsoft.com/office/drawing/2014/chart" uri="{C3380CC4-5D6E-409C-BE32-E72D297353CC}">
                <c16:uniqueId val="{00000001-61A6-4926-8AE6-A76C44A90557}"/>
              </c:ext>
            </c:extLst>
          </c:dPt>
          <c:dPt>
            <c:idx val="1"/>
            <c:bubble3D val="0"/>
            <c:spPr>
              <a:solidFill>
                <a:srgbClr val="F1C232"/>
              </a:solidFill>
            </c:spPr>
            <c:extLst>
              <c:ext xmlns:c16="http://schemas.microsoft.com/office/drawing/2014/chart" uri="{C3380CC4-5D6E-409C-BE32-E72D297353CC}">
                <c16:uniqueId val="{00000003-61A6-4926-8AE6-A76C44A90557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[1]LAMAR!$A$9:$A$10</c:f>
              <c:strCache>
                <c:ptCount val="2"/>
                <c:pt idx="0">
                  <c:v>Proficient</c:v>
                </c:pt>
                <c:pt idx="1">
                  <c:v>Not Proficient</c:v>
                </c:pt>
              </c:strCache>
            </c:strRef>
          </c:cat>
          <c:val>
            <c:numRef>
              <c:f>[1]LAMAR!$B$9:$B$10</c:f>
              <c:numCache>
                <c:formatCode>General</c:formatCode>
                <c:ptCount val="2"/>
                <c:pt idx="0">
                  <c:v>0.72727272727272729</c:v>
                </c:pt>
                <c:pt idx="1">
                  <c:v>0.27272727272727271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1A6-4926-8AE6-A76C44A905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2400" b="1">
                <a:solidFill>
                  <a:srgbClr val="000000"/>
                </a:solidFill>
                <a:latin typeface="+mn-lt"/>
              </a:defRPr>
            </a:pPr>
            <a:r>
              <a:rPr lang="en-US" sz="2400" b="1">
                <a:solidFill>
                  <a:srgbClr val="000000"/>
                </a:solidFill>
                <a:latin typeface="+mn-lt"/>
              </a:rPr>
              <a:t>Prescott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B5394"/>
              </a:solidFill>
            </c:spPr>
            <c:extLst>
              <c:ext xmlns:c16="http://schemas.microsoft.com/office/drawing/2014/chart" uri="{C3380CC4-5D6E-409C-BE32-E72D297353CC}">
                <c16:uniqueId val="{00000001-1EC5-4027-A398-7016466AF8E1}"/>
              </c:ext>
            </c:extLst>
          </c:dPt>
          <c:dPt>
            <c:idx val="1"/>
            <c:bubble3D val="0"/>
            <c:spPr>
              <a:solidFill>
                <a:srgbClr val="F1C232"/>
              </a:solidFill>
            </c:spPr>
            <c:extLst>
              <c:ext xmlns:c16="http://schemas.microsoft.com/office/drawing/2014/chart" uri="{C3380CC4-5D6E-409C-BE32-E72D297353CC}">
                <c16:uniqueId val="{00000003-1EC5-4027-A398-7016466AF8E1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[4]PRESCOTT!$A$10:$A$11</c:f>
              <c:strCache>
                <c:ptCount val="2"/>
                <c:pt idx="0">
                  <c:v>Proficient</c:v>
                </c:pt>
                <c:pt idx="1">
                  <c:v>Not Proficient</c:v>
                </c:pt>
              </c:strCache>
            </c:strRef>
          </c:cat>
          <c:val>
            <c:numRef>
              <c:f>[4]PRESCOTT!$B$10:$B$11</c:f>
              <c:numCache>
                <c:formatCode>General</c:formatCode>
                <c:ptCount val="2"/>
                <c:pt idx="0">
                  <c:v>0.92857142859999997</c:v>
                </c:pt>
                <c:pt idx="1">
                  <c:v>7.1428571430000004E-2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EC5-4027-A398-7016466AF8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2400" b="1">
                <a:solidFill>
                  <a:srgbClr val="000000"/>
                </a:solidFill>
                <a:latin typeface="+mn-lt"/>
              </a:defRPr>
            </a:pPr>
            <a:r>
              <a:rPr lang="en-US" sz="2400" b="1">
                <a:solidFill>
                  <a:srgbClr val="000000"/>
                </a:solidFill>
                <a:latin typeface="+mn-lt"/>
              </a:rPr>
              <a:t>AAL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B5394"/>
              </a:solidFill>
            </c:spPr>
            <c:extLst>
              <c:ext xmlns:c16="http://schemas.microsoft.com/office/drawing/2014/chart" uri="{C3380CC4-5D6E-409C-BE32-E72D297353CC}">
                <c16:uniqueId val="{00000001-8631-4055-9EFB-E9AE7E842349}"/>
              </c:ext>
            </c:extLst>
          </c:dPt>
          <c:dPt>
            <c:idx val="1"/>
            <c:bubble3D val="0"/>
            <c:spPr>
              <a:solidFill>
                <a:srgbClr val="F1C232"/>
              </a:solidFill>
            </c:spPr>
            <c:extLst>
              <c:ext xmlns:c16="http://schemas.microsoft.com/office/drawing/2014/chart" uri="{C3380CC4-5D6E-409C-BE32-E72D297353CC}">
                <c16:uniqueId val="{00000003-8631-4055-9EFB-E9AE7E842349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[5]AAL!$A$12:$A$13</c:f>
              <c:strCache>
                <c:ptCount val="2"/>
                <c:pt idx="0">
                  <c:v>Proficient</c:v>
                </c:pt>
                <c:pt idx="1">
                  <c:v>Not Proficient</c:v>
                </c:pt>
              </c:strCache>
            </c:strRef>
          </c:cat>
          <c:val>
            <c:numRef>
              <c:f>[5]AAL!$B$12:$B$13</c:f>
              <c:numCache>
                <c:formatCode>General</c:formatCode>
                <c:ptCount val="2"/>
                <c:pt idx="0">
                  <c:v>0.67391304347826086</c:v>
                </c:pt>
                <c:pt idx="1">
                  <c:v>0.32608695652173914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631-4055-9EFB-E9AE7E8423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2400" b="1">
                <a:solidFill>
                  <a:srgbClr val="000000"/>
                </a:solidFill>
                <a:latin typeface="+mn-lt"/>
              </a:defRPr>
            </a:pPr>
            <a:r>
              <a:rPr lang="en-US" sz="2400" b="1">
                <a:solidFill>
                  <a:srgbClr val="000000"/>
                </a:solidFill>
                <a:latin typeface="+mn-lt"/>
              </a:rPr>
              <a:t>Coperni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B5394"/>
              </a:solidFill>
            </c:spPr>
            <c:extLst>
              <c:ext xmlns:c16="http://schemas.microsoft.com/office/drawing/2014/chart" uri="{C3380CC4-5D6E-409C-BE32-E72D297353CC}">
                <c16:uniqueId val="{00000001-96BA-4A1F-97D3-59676A557252}"/>
              </c:ext>
            </c:extLst>
          </c:dPt>
          <c:dPt>
            <c:idx val="1"/>
            <c:bubble3D val="0"/>
            <c:spPr>
              <a:solidFill>
                <a:srgbClr val="F1C232"/>
              </a:solidFill>
            </c:spPr>
            <c:extLst>
              <c:ext xmlns:c16="http://schemas.microsoft.com/office/drawing/2014/chart" uri="{C3380CC4-5D6E-409C-BE32-E72D297353CC}">
                <c16:uniqueId val="{00000003-96BA-4A1F-97D3-59676A557252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[5]C3!$A$9:$A$10</c:f>
              <c:strCache>
                <c:ptCount val="2"/>
                <c:pt idx="0">
                  <c:v>Proficient</c:v>
                </c:pt>
                <c:pt idx="1">
                  <c:v>Not Proficient</c:v>
                </c:pt>
              </c:strCache>
            </c:strRef>
          </c:cat>
          <c:val>
            <c:numRef>
              <c:f>[5]C3!$B$9:$B$10</c:f>
              <c:numCache>
                <c:formatCode>General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6BA-4A1F-97D3-59676A5572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2400" b="1">
                <a:solidFill>
                  <a:srgbClr val="000000"/>
                </a:solidFill>
                <a:latin typeface="+mn-lt"/>
              </a:defRPr>
            </a:pPr>
            <a:r>
              <a:rPr lang="en-US" sz="2400" b="1">
                <a:solidFill>
                  <a:srgbClr val="000000"/>
                </a:solidFill>
                <a:latin typeface="+mn-lt"/>
              </a:rPr>
              <a:t>Sam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B5394"/>
              </a:solidFill>
            </c:spPr>
            <c:extLst>
              <c:ext xmlns:c16="http://schemas.microsoft.com/office/drawing/2014/chart" uri="{C3380CC4-5D6E-409C-BE32-E72D297353CC}">
                <c16:uniqueId val="{00000001-3580-4AC1-BE7F-F042E8221B18}"/>
              </c:ext>
            </c:extLst>
          </c:dPt>
          <c:dPt>
            <c:idx val="1"/>
            <c:bubble3D val="0"/>
            <c:spPr>
              <a:solidFill>
                <a:srgbClr val="F1C232"/>
              </a:solidFill>
            </c:spPr>
            <c:extLst>
              <c:ext xmlns:c16="http://schemas.microsoft.com/office/drawing/2014/chart" uri="{C3380CC4-5D6E-409C-BE32-E72D297353CC}">
                <c16:uniqueId val="{00000003-3580-4AC1-BE7F-F042E8221B18}"/>
              </c:ext>
            </c:extLst>
          </c:dPt>
          <c:dLbls>
            <c:dLbl>
              <c:idx val="0"/>
              <c:layout>
                <c:manualLayout>
                  <c:x val="-2.527903709006071E-3"/>
                  <c:y val="-0.2502284023007762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80-4AC1-BE7F-F042E8221B1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580-4AC1-BE7F-F042E8221B1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[5]SAM!$A$10:$A$11</c:f>
              <c:strCache>
                <c:ptCount val="2"/>
                <c:pt idx="0">
                  <c:v>Proficient</c:v>
                </c:pt>
                <c:pt idx="1">
                  <c:v>Not Proficient</c:v>
                </c:pt>
              </c:strCache>
            </c:strRef>
          </c:cat>
          <c:val>
            <c:numRef>
              <c:f>[5]SAM!$B$10:$B$11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580-4AC1-BE7F-F042E8221B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2400" b="1">
                <a:solidFill>
                  <a:srgbClr val="000000"/>
                </a:solidFill>
                <a:latin typeface="+mn-lt"/>
              </a:defRPr>
            </a:pPr>
            <a:r>
              <a:rPr lang="en-US" sz="2400" b="1">
                <a:solidFill>
                  <a:srgbClr val="000000"/>
                </a:solidFill>
                <a:latin typeface="+mn-lt"/>
              </a:rPr>
              <a:t>Lamar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B5394"/>
              </a:solidFill>
            </c:spPr>
            <c:extLst>
              <c:ext xmlns:c16="http://schemas.microsoft.com/office/drawing/2014/chart" uri="{C3380CC4-5D6E-409C-BE32-E72D297353CC}">
                <c16:uniqueId val="{00000001-23C0-4230-B9BC-A60657DBD142}"/>
              </c:ext>
            </c:extLst>
          </c:dPt>
          <c:dPt>
            <c:idx val="1"/>
            <c:bubble3D val="0"/>
            <c:spPr>
              <a:solidFill>
                <a:srgbClr val="F1C232"/>
              </a:solidFill>
            </c:spPr>
            <c:extLst>
              <c:ext xmlns:c16="http://schemas.microsoft.com/office/drawing/2014/chart" uri="{C3380CC4-5D6E-409C-BE32-E72D297353CC}">
                <c16:uniqueId val="{00000003-23C0-4230-B9BC-A60657DBD142}"/>
              </c:ext>
            </c:extLst>
          </c:dPt>
          <c:dLbls>
            <c:dLbl>
              <c:idx val="0"/>
              <c:layout>
                <c:manualLayout>
                  <c:x val="1.0940109759007397E-2"/>
                  <c:y val="-0.2615759200312726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3C0-4230-B9BC-A60657DBD14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3C0-4230-B9BC-A60657DBD14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[5]LAMAR!$A$9:$A$10</c:f>
              <c:strCache>
                <c:ptCount val="2"/>
                <c:pt idx="0">
                  <c:v>Proficient</c:v>
                </c:pt>
                <c:pt idx="1">
                  <c:v>Not Proficient</c:v>
                </c:pt>
              </c:strCache>
            </c:strRef>
          </c:cat>
          <c:val>
            <c:numRef>
              <c:f>[5]LAMAR!$B$9:$B$10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3C0-4230-B9BC-A60657DBD1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2400" b="1">
                <a:solidFill>
                  <a:srgbClr val="000000"/>
                </a:solidFill>
                <a:latin typeface="+mn-lt"/>
              </a:defRPr>
            </a:pPr>
            <a:r>
              <a:rPr lang="en-US" sz="2400" b="1">
                <a:solidFill>
                  <a:srgbClr val="000000"/>
                </a:solidFill>
                <a:latin typeface="+mn-lt"/>
              </a:rPr>
              <a:t>Ector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B5394"/>
              </a:solidFill>
            </c:spPr>
            <c:extLst>
              <c:ext xmlns:c16="http://schemas.microsoft.com/office/drawing/2014/chart" uri="{C3380CC4-5D6E-409C-BE32-E72D297353CC}">
                <c16:uniqueId val="{00000001-16E9-4E43-874F-39C99DE52F94}"/>
              </c:ext>
            </c:extLst>
          </c:dPt>
          <c:dPt>
            <c:idx val="1"/>
            <c:bubble3D val="0"/>
            <c:spPr>
              <a:solidFill>
                <a:srgbClr val="F1C232"/>
              </a:solidFill>
            </c:spPr>
            <c:extLst>
              <c:ext xmlns:c16="http://schemas.microsoft.com/office/drawing/2014/chart" uri="{C3380CC4-5D6E-409C-BE32-E72D297353CC}">
                <c16:uniqueId val="{00000003-16E9-4E43-874F-39C99DE52F94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[5]ECP!$A$15:$A$16</c:f>
              <c:strCache>
                <c:ptCount val="2"/>
                <c:pt idx="0">
                  <c:v>Proficient</c:v>
                </c:pt>
                <c:pt idx="1">
                  <c:v>Not Proficient</c:v>
                </c:pt>
              </c:strCache>
            </c:strRef>
          </c:cat>
          <c:val>
            <c:numRef>
              <c:f>[5]ECP!$B$15:$B$16</c:f>
              <c:numCache>
                <c:formatCode>General</c:formatCode>
                <c:ptCount val="2"/>
                <c:pt idx="0">
                  <c:v>0.91666666666666663</c:v>
                </c:pt>
                <c:pt idx="1">
                  <c:v>8.3333333333333329E-2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6E9-4E43-874F-39C99DE52F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2400" b="1">
                <a:solidFill>
                  <a:srgbClr val="000000"/>
                </a:solidFill>
                <a:latin typeface="+mn-lt"/>
              </a:defRPr>
            </a:pPr>
            <a:r>
              <a:rPr lang="en-US" sz="2400" b="1">
                <a:solidFill>
                  <a:srgbClr val="000000"/>
                </a:solidFill>
                <a:latin typeface="+mn-lt"/>
              </a:rPr>
              <a:t>Fehl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B5394"/>
              </a:solidFill>
            </c:spPr>
            <c:extLst>
              <c:ext xmlns:c16="http://schemas.microsoft.com/office/drawing/2014/chart" uri="{C3380CC4-5D6E-409C-BE32-E72D297353CC}">
                <c16:uniqueId val="{00000001-CB14-42EA-8BC6-588EA1550372}"/>
              </c:ext>
            </c:extLst>
          </c:dPt>
          <c:dPt>
            <c:idx val="1"/>
            <c:bubble3D val="0"/>
            <c:spPr>
              <a:solidFill>
                <a:srgbClr val="F1C232"/>
              </a:solidFill>
            </c:spPr>
            <c:extLst>
              <c:ext xmlns:c16="http://schemas.microsoft.com/office/drawing/2014/chart" uri="{C3380CC4-5D6E-409C-BE32-E72D297353CC}">
                <c16:uniqueId val="{00000003-CB14-42EA-8BC6-588EA1550372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[5]FEHL!$A$11:$A$12</c:f>
              <c:strCache>
                <c:ptCount val="2"/>
                <c:pt idx="0">
                  <c:v>Proficient</c:v>
                </c:pt>
                <c:pt idx="1">
                  <c:v>Not Proficient</c:v>
                </c:pt>
              </c:strCache>
            </c:strRef>
          </c:cat>
          <c:val>
            <c:numRef>
              <c:f>[5]FEHL!$B$11:$B$12</c:f>
              <c:numCache>
                <c:formatCode>General</c:formatCode>
                <c:ptCount val="2"/>
                <c:pt idx="0">
                  <c:v>0.52631578947368418</c:v>
                </c:pt>
                <c:pt idx="1">
                  <c:v>0.47368421052631576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B14-42EA-8BC6-588EA15503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2400" b="1">
                <a:solidFill>
                  <a:srgbClr val="000000"/>
                </a:solidFill>
                <a:latin typeface="+mn-lt"/>
              </a:defRPr>
            </a:pPr>
            <a:r>
              <a:rPr lang="en-US" sz="2400" b="1">
                <a:solidFill>
                  <a:srgbClr val="000000"/>
                </a:solidFill>
                <a:latin typeface="+mn-lt"/>
              </a:rPr>
              <a:t>Jones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B5394"/>
              </a:solidFill>
            </c:spPr>
            <c:extLst>
              <c:ext xmlns:c16="http://schemas.microsoft.com/office/drawing/2014/chart" uri="{C3380CC4-5D6E-409C-BE32-E72D297353CC}">
                <c16:uniqueId val="{00000001-1EE2-460B-B756-B5C3369174F0}"/>
              </c:ext>
            </c:extLst>
          </c:dPt>
          <c:dPt>
            <c:idx val="1"/>
            <c:bubble3D val="0"/>
            <c:spPr>
              <a:solidFill>
                <a:srgbClr val="F1C232"/>
              </a:solidFill>
            </c:spPr>
            <c:extLst>
              <c:ext xmlns:c16="http://schemas.microsoft.com/office/drawing/2014/chart" uri="{C3380CC4-5D6E-409C-BE32-E72D297353CC}">
                <c16:uniqueId val="{00000003-1EE2-460B-B756-B5C3369174F0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[5]JONES!$A$10:$A$11</c:f>
              <c:strCache>
                <c:ptCount val="2"/>
                <c:pt idx="0">
                  <c:v>Proficient</c:v>
                </c:pt>
                <c:pt idx="1">
                  <c:v>Not Proficient</c:v>
                </c:pt>
              </c:strCache>
            </c:strRef>
          </c:cat>
          <c:val>
            <c:numRef>
              <c:f>[5]JONES!$B$10:$B$11</c:f>
              <c:numCache>
                <c:formatCode>General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EE2-460B-B756-B5C3369174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2400" b="1">
                <a:solidFill>
                  <a:srgbClr val="000000"/>
                </a:solidFill>
                <a:latin typeface="+mn-lt"/>
              </a:defRPr>
            </a:pPr>
            <a:r>
              <a:rPr lang="en-US" sz="2400" b="1">
                <a:solidFill>
                  <a:srgbClr val="000000"/>
                </a:solidFill>
                <a:latin typeface="+mn-lt"/>
              </a:rPr>
              <a:t>Smith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B5394"/>
              </a:solidFill>
            </c:spPr>
            <c:extLst>
              <c:ext xmlns:c16="http://schemas.microsoft.com/office/drawing/2014/chart" uri="{C3380CC4-5D6E-409C-BE32-E72D297353CC}">
                <c16:uniqueId val="{00000001-A34E-44CE-906F-1FDF7299C8A0}"/>
              </c:ext>
            </c:extLst>
          </c:dPt>
          <c:dPt>
            <c:idx val="1"/>
            <c:bubble3D val="0"/>
            <c:spPr>
              <a:solidFill>
                <a:srgbClr val="F1C232"/>
              </a:solidFill>
            </c:spPr>
            <c:extLst>
              <c:ext xmlns:c16="http://schemas.microsoft.com/office/drawing/2014/chart" uri="{C3380CC4-5D6E-409C-BE32-E72D297353CC}">
                <c16:uniqueId val="{00000003-A34E-44CE-906F-1FDF7299C8A0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[5]SMITH!$A$11:$A$12</c:f>
              <c:strCache>
                <c:ptCount val="2"/>
                <c:pt idx="0">
                  <c:v>Proficient</c:v>
                </c:pt>
                <c:pt idx="1">
                  <c:v>Not Proficient</c:v>
                </c:pt>
              </c:strCache>
            </c:strRef>
          </c:cat>
          <c:val>
            <c:numRef>
              <c:f>[5]SMITH!$B$11:$B$12</c:f>
              <c:numCache>
                <c:formatCode>General</c:formatCode>
                <c:ptCount val="2"/>
                <c:pt idx="0">
                  <c:v>0.6</c:v>
                </c:pt>
                <c:pt idx="1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34E-44CE-906F-1FDF7299C8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2400" b="1">
                <a:solidFill>
                  <a:srgbClr val="000000"/>
                </a:solidFill>
                <a:latin typeface="+mn-lt"/>
              </a:defRPr>
            </a:pPr>
            <a:r>
              <a:rPr lang="en-US" sz="2400" b="1">
                <a:solidFill>
                  <a:srgbClr val="000000"/>
                </a:solidFill>
                <a:latin typeface="+mn-lt"/>
              </a:rPr>
              <a:t>Mendez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835732654630293"/>
          <c:y val="0.30998603897917015"/>
          <c:w val="0.53787693205016041"/>
          <c:h val="0.4531899257273691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B5394"/>
              </a:solidFill>
            </c:spPr>
            <c:extLst>
              <c:ext xmlns:c16="http://schemas.microsoft.com/office/drawing/2014/chart" uri="{C3380CC4-5D6E-409C-BE32-E72D297353CC}">
                <c16:uniqueId val="{00000001-7317-4791-9A2A-C93D0BB84FEB}"/>
              </c:ext>
            </c:extLst>
          </c:dPt>
          <c:dPt>
            <c:idx val="1"/>
            <c:bubble3D val="0"/>
            <c:spPr>
              <a:solidFill>
                <a:srgbClr val="F1C232"/>
              </a:solidFill>
            </c:spPr>
            <c:extLst>
              <c:ext xmlns:c16="http://schemas.microsoft.com/office/drawing/2014/chart" uri="{C3380CC4-5D6E-409C-BE32-E72D297353CC}">
                <c16:uniqueId val="{00000003-7317-4791-9A2A-C93D0BB84FEB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[5]MMS!$A$9:$A$10</c:f>
              <c:strCache>
                <c:ptCount val="2"/>
                <c:pt idx="0">
                  <c:v>Proficient</c:v>
                </c:pt>
                <c:pt idx="1">
                  <c:v>Not Proficient</c:v>
                </c:pt>
              </c:strCache>
            </c:strRef>
          </c:cat>
          <c:val>
            <c:numRef>
              <c:f>[5]MMS!$B$9:$B$10</c:f>
              <c:numCache>
                <c:formatCode>General</c:formatCode>
                <c:ptCount val="2"/>
                <c:pt idx="0">
                  <c:v>0.57894736842105265</c:v>
                </c:pt>
                <c:pt idx="1">
                  <c:v>0.42105263157894735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317-4791-9A2A-C93D0BB84F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2400" b="1">
                <a:solidFill>
                  <a:srgbClr val="000000"/>
                </a:solidFill>
                <a:latin typeface="+mn-lt"/>
              </a:defRPr>
            </a:pPr>
            <a:r>
              <a:rPr lang="en-US" sz="2400" b="1">
                <a:solidFill>
                  <a:srgbClr val="000000"/>
                </a:solidFill>
                <a:latin typeface="+mn-lt"/>
              </a:rPr>
              <a:t>Ector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B5394"/>
              </a:solidFill>
            </c:spPr>
            <c:extLst>
              <c:ext xmlns:c16="http://schemas.microsoft.com/office/drawing/2014/chart" uri="{C3380CC4-5D6E-409C-BE32-E72D297353CC}">
                <c16:uniqueId val="{00000001-537C-4F73-B97F-E3D6F39B7005}"/>
              </c:ext>
            </c:extLst>
          </c:dPt>
          <c:dPt>
            <c:idx val="1"/>
            <c:bubble3D val="0"/>
            <c:spPr>
              <a:solidFill>
                <a:srgbClr val="F1C232"/>
              </a:solidFill>
            </c:spPr>
            <c:extLst>
              <c:ext xmlns:c16="http://schemas.microsoft.com/office/drawing/2014/chart" uri="{C3380CC4-5D6E-409C-BE32-E72D297353CC}">
                <c16:uniqueId val="{00000003-537C-4F73-B97F-E3D6F39B7005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[1]ECP!$A$14:$A$15</c:f>
              <c:strCache>
                <c:ptCount val="2"/>
                <c:pt idx="0">
                  <c:v>Proficient</c:v>
                </c:pt>
                <c:pt idx="1">
                  <c:v>Not Proficient</c:v>
                </c:pt>
              </c:strCache>
            </c:strRef>
          </c:cat>
          <c:val>
            <c:numRef>
              <c:f>[1]ECP!$B$14:$B$15</c:f>
              <c:numCache>
                <c:formatCode>General</c:formatCode>
                <c:ptCount val="2"/>
                <c:pt idx="0">
                  <c:v>0.96825396825396826</c:v>
                </c:pt>
                <c:pt idx="1">
                  <c:v>3.1746031746031744E-2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7C-4F73-B97F-E3D6F39B70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2400" b="1">
                <a:solidFill>
                  <a:srgbClr val="000000"/>
                </a:solidFill>
                <a:latin typeface="+mn-lt"/>
              </a:defRPr>
            </a:pPr>
            <a:r>
              <a:rPr lang="en-US" sz="2400" b="1">
                <a:solidFill>
                  <a:srgbClr val="000000"/>
                </a:solidFill>
                <a:latin typeface="+mn-lt"/>
              </a:rPr>
              <a:t>Prescott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B5394"/>
              </a:solidFill>
            </c:spPr>
            <c:extLst>
              <c:ext xmlns:c16="http://schemas.microsoft.com/office/drawing/2014/chart" uri="{C3380CC4-5D6E-409C-BE32-E72D297353CC}">
                <c16:uniqueId val="{00000001-A8F1-483A-B879-DC01F3DC22D1}"/>
              </c:ext>
            </c:extLst>
          </c:dPt>
          <c:dPt>
            <c:idx val="1"/>
            <c:bubble3D val="0"/>
            <c:spPr>
              <a:solidFill>
                <a:srgbClr val="F1C232"/>
              </a:solidFill>
            </c:spPr>
            <c:extLst>
              <c:ext xmlns:c16="http://schemas.microsoft.com/office/drawing/2014/chart" uri="{C3380CC4-5D6E-409C-BE32-E72D297353CC}">
                <c16:uniqueId val="{00000003-A8F1-483A-B879-DC01F3DC22D1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[5]PRESCOTT!$A$10:$A$11</c:f>
              <c:strCache>
                <c:ptCount val="2"/>
                <c:pt idx="0">
                  <c:v>Proficient</c:v>
                </c:pt>
                <c:pt idx="1">
                  <c:v>Not Proficient</c:v>
                </c:pt>
              </c:strCache>
            </c:strRef>
          </c:cat>
          <c:val>
            <c:numRef>
              <c:f>[5]PRESCOTT!$B$10:$B$11</c:f>
              <c:numCache>
                <c:formatCode>General</c:formatCode>
                <c:ptCount val="2"/>
                <c:pt idx="0">
                  <c:v>0.95454545454545459</c:v>
                </c:pt>
                <c:pt idx="1">
                  <c:v>4.5454545454545456E-2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8F1-483A-B879-DC01F3DC22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2400" b="1">
                <a:solidFill>
                  <a:srgbClr val="000000"/>
                </a:solidFill>
                <a:latin typeface="+mn-lt"/>
              </a:defRPr>
            </a:pPr>
            <a:r>
              <a:rPr lang="en-US" sz="2400" b="1">
                <a:solidFill>
                  <a:srgbClr val="000000"/>
                </a:solidFill>
                <a:latin typeface="+mn-lt"/>
              </a:rPr>
              <a:t>AAL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B5394"/>
              </a:solidFill>
            </c:spPr>
            <c:extLst>
              <c:ext xmlns:c16="http://schemas.microsoft.com/office/drawing/2014/chart" uri="{C3380CC4-5D6E-409C-BE32-E72D297353CC}">
                <c16:uniqueId val="{00000001-05CB-40C0-9A42-F5EED262ADDC}"/>
              </c:ext>
            </c:extLst>
          </c:dPt>
          <c:dPt>
            <c:idx val="1"/>
            <c:bubble3D val="0"/>
            <c:spPr>
              <a:solidFill>
                <a:srgbClr val="F1C232"/>
              </a:solidFill>
            </c:spPr>
            <c:extLst>
              <c:ext xmlns:c16="http://schemas.microsoft.com/office/drawing/2014/chart" uri="{C3380CC4-5D6E-409C-BE32-E72D297353CC}">
                <c16:uniqueId val="{00000003-05CB-40C0-9A42-F5EED262ADDC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[6]AAL!$A$12:$A$13</c:f>
              <c:strCache>
                <c:ptCount val="2"/>
                <c:pt idx="0">
                  <c:v>Proficient</c:v>
                </c:pt>
                <c:pt idx="1">
                  <c:v>Not Proficient</c:v>
                </c:pt>
              </c:strCache>
            </c:strRef>
          </c:cat>
          <c:val>
            <c:numRef>
              <c:f>[6]AAL!$B$12:$B$13</c:f>
              <c:numCache>
                <c:formatCode>General</c:formatCode>
                <c:ptCount val="2"/>
                <c:pt idx="0">
                  <c:v>0.66666666666666663</c:v>
                </c:pt>
                <c:pt idx="1">
                  <c:v>0.33333333333333331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5CB-40C0-9A42-F5EED262A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2400" b="1">
                <a:solidFill>
                  <a:srgbClr val="000000"/>
                </a:solidFill>
                <a:latin typeface="+mn-lt"/>
              </a:defRPr>
            </a:pPr>
            <a:r>
              <a:rPr lang="en-US" sz="2400" b="1">
                <a:solidFill>
                  <a:srgbClr val="000000"/>
                </a:solidFill>
                <a:latin typeface="+mn-lt"/>
              </a:rPr>
              <a:t>Coperni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B5394"/>
              </a:solidFill>
            </c:spPr>
            <c:extLst>
              <c:ext xmlns:c16="http://schemas.microsoft.com/office/drawing/2014/chart" uri="{C3380CC4-5D6E-409C-BE32-E72D297353CC}">
                <c16:uniqueId val="{00000001-6DC9-4DDC-9678-2CC8108191AA}"/>
              </c:ext>
            </c:extLst>
          </c:dPt>
          <c:dPt>
            <c:idx val="1"/>
            <c:bubble3D val="0"/>
            <c:spPr>
              <a:solidFill>
                <a:srgbClr val="F1C232"/>
              </a:solidFill>
            </c:spPr>
            <c:extLst>
              <c:ext xmlns:c16="http://schemas.microsoft.com/office/drawing/2014/chart" uri="{C3380CC4-5D6E-409C-BE32-E72D297353CC}">
                <c16:uniqueId val="{00000003-6DC9-4DDC-9678-2CC8108191AA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[6]C3!$A$9:$A$10</c:f>
              <c:strCache>
                <c:ptCount val="2"/>
                <c:pt idx="0">
                  <c:v>Proficient</c:v>
                </c:pt>
                <c:pt idx="1">
                  <c:v>Not Proficient</c:v>
                </c:pt>
              </c:strCache>
            </c:strRef>
          </c:cat>
          <c:val>
            <c:numRef>
              <c:f>[6]C3!$B$9:$B$10</c:f>
              <c:numCache>
                <c:formatCode>General</c:formatCode>
                <c:ptCount val="2"/>
                <c:pt idx="0">
                  <c:v>0.83333333333333337</c:v>
                </c:pt>
                <c:pt idx="1">
                  <c:v>0.16666666666666666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DC9-4DDC-9678-2CC8108191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2400" b="1">
                <a:solidFill>
                  <a:srgbClr val="000000"/>
                </a:solidFill>
                <a:latin typeface="+mn-lt"/>
              </a:defRPr>
            </a:pPr>
            <a:r>
              <a:rPr lang="en-US" sz="2400" b="1">
                <a:solidFill>
                  <a:srgbClr val="000000"/>
                </a:solidFill>
                <a:latin typeface="+mn-lt"/>
              </a:rPr>
              <a:t>Sam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B5394"/>
              </a:solidFill>
            </c:spPr>
            <c:extLst>
              <c:ext xmlns:c16="http://schemas.microsoft.com/office/drawing/2014/chart" uri="{C3380CC4-5D6E-409C-BE32-E72D297353CC}">
                <c16:uniqueId val="{00000001-1E22-4D05-8AE6-13CCCEE8AF25}"/>
              </c:ext>
            </c:extLst>
          </c:dPt>
          <c:dPt>
            <c:idx val="1"/>
            <c:bubble3D val="0"/>
            <c:spPr>
              <a:solidFill>
                <a:srgbClr val="F1C232"/>
              </a:solidFill>
            </c:spPr>
            <c:extLst>
              <c:ext xmlns:c16="http://schemas.microsoft.com/office/drawing/2014/chart" uri="{C3380CC4-5D6E-409C-BE32-E72D297353CC}">
                <c16:uniqueId val="{00000003-1E22-4D05-8AE6-13CCCEE8AF25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[6]SAM!$A$10:$A$11</c:f>
              <c:strCache>
                <c:ptCount val="2"/>
                <c:pt idx="0">
                  <c:v>Proficient</c:v>
                </c:pt>
                <c:pt idx="1">
                  <c:v>Not Proficient</c:v>
                </c:pt>
              </c:strCache>
            </c:strRef>
          </c:cat>
          <c:val>
            <c:numRef>
              <c:f>[6]SAM!$B$10:$B$11</c:f>
              <c:numCache>
                <c:formatCode>General</c:formatCode>
                <c:ptCount val="2"/>
                <c:pt idx="0">
                  <c:v>0.92592592592592593</c:v>
                </c:pt>
                <c:pt idx="1">
                  <c:v>7.407407407407407E-2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E22-4D05-8AE6-13CCCEE8AF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2400" b="1">
                <a:solidFill>
                  <a:srgbClr val="000000"/>
                </a:solidFill>
                <a:latin typeface="+mn-lt"/>
              </a:defRPr>
            </a:pPr>
            <a:r>
              <a:rPr lang="en-US" sz="2400" b="1">
                <a:solidFill>
                  <a:srgbClr val="000000"/>
                </a:solidFill>
                <a:latin typeface="+mn-lt"/>
              </a:rPr>
              <a:t>Lamar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B5394"/>
              </a:solidFill>
            </c:spPr>
            <c:extLst>
              <c:ext xmlns:c16="http://schemas.microsoft.com/office/drawing/2014/chart" uri="{C3380CC4-5D6E-409C-BE32-E72D297353CC}">
                <c16:uniqueId val="{00000001-6EBB-43B8-96C2-C3E683FCA7E4}"/>
              </c:ext>
            </c:extLst>
          </c:dPt>
          <c:dPt>
            <c:idx val="1"/>
            <c:bubble3D val="0"/>
            <c:spPr>
              <a:solidFill>
                <a:srgbClr val="F1C232"/>
              </a:solidFill>
            </c:spPr>
            <c:extLst>
              <c:ext xmlns:c16="http://schemas.microsoft.com/office/drawing/2014/chart" uri="{C3380CC4-5D6E-409C-BE32-E72D297353CC}">
                <c16:uniqueId val="{00000003-6EBB-43B8-96C2-C3E683FCA7E4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[6]LAMAR!$A$9:$A$10</c:f>
              <c:strCache>
                <c:ptCount val="2"/>
                <c:pt idx="0">
                  <c:v>Proficient</c:v>
                </c:pt>
                <c:pt idx="1">
                  <c:v>Not Proficient</c:v>
                </c:pt>
              </c:strCache>
            </c:strRef>
          </c:cat>
          <c:val>
            <c:numRef>
              <c:f>[6]LAMAR!$B$9:$B$10</c:f>
              <c:numCache>
                <c:formatCode>General</c:formatCode>
                <c:ptCount val="2"/>
                <c:pt idx="0">
                  <c:v>0.90909090909090906</c:v>
                </c:pt>
                <c:pt idx="1">
                  <c:v>9.0909090909090912E-2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BB-43B8-96C2-C3E683FCA7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2400" b="1">
                <a:solidFill>
                  <a:srgbClr val="000000"/>
                </a:solidFill>
                <a:latin typeface="+mn-lt"/>
              </a:defRPr>
            </a:pPr>
            <a:r>
              <a:rPr lang="en-US" sz="2400" b="1">
                <a:solidFill>
                  <a:srgbClr val="000000"/>
                </a:solidFill>
                <a:latin typeface="+mn-lt"/>
              </a:rPr>
              <a:t>Ector 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B5394"/>
              </a:solidFill>
            </c:spPr>
            <c:extLst>
              <c:ext xmlns:c16="http://schemas.microsoft.com/office/drawing/2014/chart" uri="{C3380CC4-5D6E-409C-BE32-E72D297353CC}">
                <c16:uniqueId val="{00000001-6993-4E20-8D24-5ACD7E18181C}"/>
              </c:ext>
            </c:extLst>
          </c:dPt>
          <c:dPt>
            <c:idx val="1"/>
            <c:bubble3D val="0"/>
            <c:spPr>
              <a:solidFill>
                <a:srgbClr val="F1C232"/>
              </a:solidFill>
            </c:spPr>
            <c:extLst>
              <c:ext xmlns:c16="http://schemas.microsoft.com/office/drawing/2014/chart" uri="{C3380CC4-5D6E-409C-BE32-E72D297353CC}">
                <c16:uniqueId val="{00000003-6993-4E20-8D24-5ACD7E18181C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[6]ECP!$A$15:$A$16</c:f>
              <c:strCache>
                <c:ptCount val="2"/>
                <c:pt idx="0">
                  <c:v>Proficient</c:v>
                </c:pt>
                <c:pt idx="1">
                  <c:v>Not Proficient</c:v>
                </c:pt>
              </c:strCache>
            </c:strRef>
          </c:cat>
          <c:val>
            <c:numRef>
              <c:f>[6]ECP!$B$15:$B$16</c:f>
              <c:numCache>
                <c:formatCode>General</c:formatCode>
                <c:ptCount val="2"/>
                <c:pt idx="0">
                  <c:v>0.88709677419354838</c:v>
                </c:pt>
                <c:pt idx="1">
                  <c:v>0.11290322580645161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993-4E20-8D24-5ACD7E1818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2400" b="1">
                <a:solidFill>
                  <a:srgbClr val="000000"/>
                </a:solidFill>
                <a:latin typeface="+mn-lt"/>
              </a:defRPr>
            </a:pPr>
            <a:r>
              <a:rPr lang="en-US" sz="2400" b="1">
                <a:solidFill>
                  <a:srgbClr val="000000"/>
                </a:solidFill>
                <a:latin typeface="+mn-lt"/>
              </a:rPr>
              <a:t>Fehl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B5394"/>
              </a:solidFill>
            </c:spPr>
            <c:extLst>
              <c:ext xmlns:c16="http://schemas.microsoft.com/office/drawing/2014/chart" uri="{C3380CC4-5D6E-409C-BE32-E72D297353CC}">
                <c16:uniqueId val="{00000001-43B5-4D4B-9C25-BB2A5A19219D}"/>
              </c:ext>
            </c:extLst>
          </c:dPt>
          <c:dPt>
            <c:idx val="1"/>
            <c:bubble3D val="0"/>
            <c:spPr>
              <a:solidFill>
                <a:srgbClr val="F1C232"/>
              </a:solidFill>
            </c:spPr>
            <c:extLst>
              <c:ext xmlns:c16="http://schemas.microsoft.com/office/drawing/2014/chart" uri="{C3380CC4-5D6E-409C-BE32-E72D297353CC}">
                <c16:uniqueId val="{00000003-43B5-4D4B-9C25-BB2A5A19219D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[6]FEHL!$A$11:$A$12</c:f>
              <c:strCache>
                <c:ptCount val="2"/>
                <c:pt idx="0">
                  <c:v>Proficient</c:v>
                </c:pt>
                <c:pt idx="1">
                  <c:v>Not Proficient</c:v>
                </c:pt>
              </c:strCache>
            </c:strRef>
          </c:cat>
          <c:val>
            <c:numRef>
              <c:f>[6]FEHL!$B$11:$B$12</c:f>
              <c:numCache>
                <c:formatCode>General</c:formatCode>
                <c:ptCount val="2"/>
                <c:pt idx="0">
                  <c:v>0.57777777777777772</c:v>
                </c:pt>
                <c:pt idx="1">
                  <c:v>0.42222222222222222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3B5-4D4B-9C25-BB2A5A1921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2400" b="1">
                <a:solidFill>
                  <a:srgbClr val="000000"/>
                </a:solidFill>
                <a:latin typeface="+mn-lt"/>
              </a:defRPr>
            </a:pPr>
            <a:r>
              <a:rPr lang="en-US" sz="2400" b="1">
                <a:solidFill>
                  <a:srgbClr val="000000"/>
                </a:solidFill>
                <a:latin typeface="+mn-lt"/>
              </a:rPr>
              <a:t>Jones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B5394"/>
              </a:solidFill>
            </c:spPr>
            <c:extLst>
              <c:ext xmlns:c16="http://schemas.microsoft.com/office/drawing/2014/chart" uri="{C3380CC4-5D6E-409C-BE32-E72D297353CC}">
                <c16:uniqueId val="{00000001-AC0A-4301-9B5A-F757694D87B0}"/>
              </c:ext>
            </c:extLst>
          </c:dPt>
          <c:dPt>
            <c:idx val="1"/>
            <c:bubble3D val="0"/>
            <c:spPr>
              <a:solidFill>
                <a:srgbClr val="F1C232"/>
              </a:solidFill>
            </c:spPr>
            <c:extLst>
              <c:ext xmlns:c16="http://schemas.microsoft.com/office/drawing/2014/chart" uri="{C3380CC4-5D6E-409C-BE32-E72D297353CC}">
                <c16:uniqueId val="{00000003-AC0A-4301-9B5A-F757694D87B0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[6]JONES!$A$10:$A$11</c:f>
              <c:strCache>
                <c:ptCount val="2"/>
                <c:pt idx="0">
                  <c:v>Proficient</c:v>
                </c:pt>
                <c:pt idx="1">
                  <c:v>Not Proficient</c:v>
                </c:pt>
              </c:strCache>
            </c:strRef>
          </c:cat>
          <c:val>
            <c:numRef>
              <c:f>[6]JONES!$B$10:$B$11</c:f>
              <c:numCache>
                <c:formatCode>General</c:formatCode>
                <c:ptCount val="2"/>
                <c:pt idx="0">
                  <c:v>0.44444444444444442</c:v>
                </c:pt>
                <c:pt idx="1">
                  <c:v>0.55555555555555558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C0A-4301-9B5A-F757694D87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2400" b="1">
                <a:solidFill>
                  <a:srgbClr val="000000"/>
                </a:solidFill>
                <a:latin typeface="+mn-lt"/>
              </a:defRPr>
            </a:pPr>
            <a:r>
              <a:rPr lang="en-US" sz="2400" b="1">
                <a:solidFill>
                  <a:srgbClr val="000000"/>
                </a:solidFill>
                <a:latin typeface="+mn-lt"/>
              </a:rPr>
              <a:t>Smith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B5394"/>
              </a:solidFill>
            </c:spPr>
            <c:extLst>
              <c:ext xmlns:c16="http://schemas.microsoft.com/office/drawing/2014/chart" uri="{C3380CC4-5D6E-409C-BE32-E72D297353CC}">
                <c16:uniqueId val="{00000001-38B8-4A63-A410-22D2EAB41970}"/>
              </c:ext>
            </c:extLst>
          </c:dPt>
          <c:dPt>
            <c:idx val="1"/>
            <c:bubble3D val="0"/>
            <c:spPr>
              <a:solidFill>
                <a:srgbClr val="F1C232"/>
              </a:solidFill>
            </c:spPr>
            <c:extLst>
              <c:ext xmlns:c16="http://schemas.microsoft.com/office/drawing/2014/chart" uri="{C3380CC4-5D6E-409C-BE32-E72D297353CC}">
                <c16:uniqueId val="{00000003-38B8-4A63-A410-22D2EAB41970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[6]SMITH!$A$11:$A$12</c:f>
              <c:strCache>
                <c:ptCount val="2"/>
                <c:pt idx="0">
                  <c:v>Proficient</c:v>
                </c:pt>
                <c:pt idx="1">
                  <c:v>Not Proficient</c:v>
                </c:pt>
              </c:strCache>
            </c:strRef>
          </c:cat>
          <c:val>
            <c:numRef>
              <c:f>[6]SMITH!$B$11:$B$12</c:f>
              <c:numCache>
                <c:formatCode>General</c:formatCode>
                <c:ptCount val="2"/>
                <c:pt idx="0">
                  <c:v>0.48717948717948717</c:v>
                </c:pt>
                <c:pt idx="1">
                  <c:v>0.51282051282051277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8B8-4A63-A410-22D2EAB419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2400" b="1">
                <a:solidFill>
                  <a:srgbClr val="000000"/>
                </a:solidFill>
                <a:latin typeface="+mn-lt"/>
              </a:defRPr>
            </a:pPr>
            <a:r>
              <a:rPr lang="en-US" sz="2400" b="1">
                <a:solidFill>
                  <a:srgbClr val="000000"/>
                </a:solidFill>
                <a:latin typeface="+mn-lt"/>
              </a:rPr>
              <a:t>Mendez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2488931307828947"/>
          <c:y val="0.31565979784441839"/>
          <c:w val="0.52440891858214689"/>
          <c:h val="0.4418424079968726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B5394"/>
              </a:solidFill>
            </c:spPr>
            <c:extLst>
              <c:ext xmlns:c16="http://schemas.microsoft.com/office/drawing/2014/chart" uri="{C3380CC4-5D6E-409C-BE32-E72D297353CC}">
                <c16:uniqueId val="{00000001-7655-4DE1-AC44-26F10DCBD10D}"/>
              </c:ext>
            </c:extLst>
          </c:dPt>
          <c:dPt>
            <c:idx val="1"/>
            <c:bubble3D val="0"/>
            <c:spPr>
              <a:solidFill>
                <a:srgbClr val="F1C232"/>
              </a:solidFill>
            </c:spPr>
            <c:extLst>
              <c:ext xmlns:c16="http://schemas.microsoft.com/office/drawing/2014/chart" uri="{C3380CC4-5D6E-409C-BE32-E72D297353CC}">
                <c16:uniqueId val="{00000003-7655-4DE1-AC44-26F10DCBD10D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[6]MMS!$A$9:$A$10</c:f>
              <c:strCache>
                <c:ptCount val="2"/>
                <c:pt idx="0">
                  <c:v>Proficient</c:v>
                </c:pt>
                <c:pt idx="1">
                  <c:v>Not Proficient</c:v>
                </c:pt>
              </c:strCache>
            </c:strRef>
          </c:cat>
          <c:val>
            <c:numRef>
              <c:f>[6]MMS!$B$9:$B$10</c:f>
              <c:numCache>
                <c:formatCode>General</c:formatCode>
                <c:ptCount val="2"/>
                <c:pt idx="0">
                  <c:v>0.75</c:v>
                </c:pt>
                <c:pt idx="1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655-4DE1-AC44-26F10DCBD1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2400" b="1">
                <a:solidFill>
                  <a:srgbClr val="000000"/>
                </a:solidFill>
                <a:latin typeface="+mn-lt"/>
              </a:defRPr>
            </a:pPr>
            <a:r>
              <a:rPr lang="en-US" sz="2400" b="1">
                <a:solidFill>
                  <a:srgbClr val="000000"/>
                </a:solidFill>
                <a:latin typeface="+mn-lt"/>
              </a:rPr>
              <a:t>Fehl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B5394"/>
              </a:solidFill>
            </c:spPr>
            <c:extLst>
              <c:ext xmlns:c16="http://schemas.microsoft.com/office/drawing/2014/chart" uri="{C3380CC4-5D6E-409C-BE32-E72D297353CC}">
                <c16:uniqueId val="{00000001-580C-45E9-8872-5CAD91CF84D1}"/>
              </c:ext>
            </c:extLst>
          </c:dPt>
          <c:dPt>
            <c:idx val="1"/>
            <c:bubble3D val="0"/>
            <c:spPr>
              <a:solidFill>
                <a:srgbClr val="F1C232"/>
              </a:solidFill>
            </c:spPr>
            <c:extLst>
              <c:ext xmlns:c16="http://schemas.microsoft.com/office/drawing/2014/chart" uri="{C3380CC4-5D6E-409C-BE32-E72D297353CC}">
                <c16:uniqueId val="{00000003-580C-45E9-8872-5CAD91CF84D1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[1]FEHL!$A$11:$A$12</c:f>
              <c:strCache>
                <c:ptCount val="2"/>
                <c:pt idx="0">
                  <c:v>Proficient</c:v>
                </c:pt>
                <c:pt idx="1">
                  <c:v>Not Proficient</c:v>
                </c:pt>
              </c:strCache>
            </c:strRef>
          </c:cat>
          <c:val>
            <c:numRef>
              <c:f>[1]FEHL!$B$11:$B$12</c:f>
              <c:numCache>
                <c:formatCode>General</c:formatCode>
                <c:ptCount val="2"/>
                <c:pt idx="0">
                  <c:v>0.62222222222222223</c:v>
                </c:pt>
                <c:pt idx="1">
                  <c:v>0.37777777777777777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80C-45E9-8872-5CAD91CF84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2400" b="1">
                <a:solidFill>
                  <a:srgbClr val="000000"/>
                </a:solidFill>
                <a:latin typeface="+mn-lt"/>
              </a:defRPr>
            </a:pPr>
            <a:r>
              <a:rPr lang="en-US" sz="2400" b="1">
                <a:solidFill>
                  <a:srgbClr val="000000"/>
                </a:solidFill>
                <a:latin typeface="+mn-lt"/>
              </a:rPr>
              <a:t>Prescott 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B5394"/>
              </a:solidFill>
            </c:spPr>
            <c:extLst>
              <c:ext xmlns:c16="http://schemas.microsoft.com/office/drawing/2014/chart" uri="{C3380CC4-5D6E-409C-BE32-E72D297353CC}">
                <c16:uniqueId val="{00000001-E3A9-415E-8BA4-9A22A16EF86C}"/>
              </c:ext>
            </c:extLst>
          </c:dPt>
          <c:dPt>
            <c:idx val="1"/>
            <c:bubble3D val="0"/>
            <c:spPr>
              <a:solidFill>
                <a:srgbClr val="F1C232"/>
              </a:solidFill>
            </c:spPr>
            <c:extLst>
              <c:ext xmlns:c16="http://schemas.microsoft.com/office/drawing/2014/chart" uri="{C3380CC4-5D6E-409C-BE32-E72D297353CC}">
                <c16:uniqueId val="{00000003-E3A9-415E-8BA4-9A22A16EF86C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[6]PRESCOTT!$A$10:$A$11</c:f>
              <c:strCache>
                <c:ptCount val="2"/>
                <c:pt idx="0">
                  <c:v>Proficient</c:v>
                </c:pt>
                <c:pt idx="1">
                  <c:v>Not Proficient</c:v>
                </c:pt>
              </c:strCache>
            </c:strRef>
          </c:cat>
          <c:val>
            <c:numRef>
              <c:f>[6]PRESCOTT!$B$10:$B$11</c:f>
              <c:numCache>
                <c:formatCode>General</c:formatCode>
                <c:ptCount val="2"/>
                <c:pt idx="0">
                  <c:v>0.71875</c:v>
                </c:pt>
                <c:pt idx="1">
                  <c:v>0.28125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3A9-415E-8BA4-9A22A16EF8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2400" b="1">
                <a:solidFill>
                  <a:srgbClr val="000000"/>
                </a:solidFill>
                <a:latin typeface="+mn-lt"/>
              </a:defRPr>
            </a:pPr>
            <a:r>
              <a:rPr lang="en-US" sz="2400" b="1">
                <a:solidFill>
                  <a:srgbClr val="000000"/>
                </a:solidFill>
                <a:latin typeface="+mn-lt"/>
              </a:rPr>
              <a:t>AAL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B5394"/>
              </a:solidFill>
            </c:spPr>
            <c:extLst>
              <c:ext xmlns:c16="http://schemas.microsoft.com/office/drawing/2014/chart" uri="{C3380CC4-5D6E-409C-BE32-E72D297353CC}">
                <c16:uniqueId val="{00000001-A270-4C96-90B8-B182DC2740F5}"/>
              </c:ext>
            </c:extLst>
          </c:dPt>
          <c:dPt>
            <c:idx val="1"/>
            <c:bubble3D val="0"/>
            <c:spPr>
              <a:solidFill>
                <a:srgbClr val="F1C232"/>
              </a:solidFill>
            </c:spPr>
            <c:extLst>
              <c:ext xmlns:c16="http://schemas.microsoft.com/office/drawing/2014/chart" uri="{C3380CC4-5D6E-409C-BE32-E72D297353CC}">
                <c16:uniqueId val="{00000003-A270-4C96-90B8-B182DC2740F5}"/>
              </c:ext>
            </c:extLst>
          </c:dPt>
          <c:dLbls>
            <c:dLbl>
              <c:idx val="0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70-4C96-90B8-B182DC2740F5}"/>
                </c:ext>
              </c:extLst>
            </c:dLbl>
            <c:dLbl>
              <c:idx val="1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270-4C96-90B8-B182DC2740F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[7]AAL!$A$12:$A$13</c:f>
              <c:strCache>
                <c:ptCount val="2"/>
                <c:pt idx="0">
                  <c:v>Proficient</c:v>
                </c:pt>
                <c:pt idx="1">
                  <c:v>Not Proficient</c:v>
                </c:pt>
              </c:strCache>
            </c:strRef>
          </c:cat>
          <c:val>
            <c:numRef>
              <c:f>[7]AAL!$B$12:$B$13</c:f>
              <c:numCache>
                <c:formatCode>General</c:formatCode>
                <c:ptCount val="2"/>
                <c:pt idx="0">
                  <c:v>0.79487179487179482</c:v>
                </c:pt>
                <c:pt idx="1">
                  <c:v>0.20512820512820512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270-4C96-90B8-B182DC274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2400" b="1">
                <a:solidFill>
                  <a:srgbClr val="000000"/>
                </a:solidFill>
                <a:latin typeface="+mn-lt"/>
              </a:defRPr>
            </a:pPr>
            <a:r>
              <a:rPr lang="en-US" sz="2400" b="1">
                <a:solidFill>
                  <a:srgbClr val="000000"/>
                </a:solidFill>
                <a:latin typeface="+mn-lt"/>
              </a:rPr>
              <a:t>Coperni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B5394"/>
              </a:solidFill>
            </c:spPr>
            <c:extLst>
              <c:ext xmlns:c16="http://schemas.microsoft.com/office/drawing/2014/chart" uri="{C3380CC4-5D6E-409C-BE32-E72D297353CC}">
                <c16:uniqueId val="{00000001-0DC1-420E-97E0-342BCE3DB489}"/>
              </c:ext>
            </c:extLst>
          </c:dPt>
          <c:dPt>
            <c:idx val="1"/>
            <c:bubble3D val="0"/>
            <c:spPr>
              <a:solidFill>
                <a:srgbClr val="F1C232"/>
              </a:solidFill>
            </c:spPr>
            <c:extLst>
              <c:ext xmlns:c16="http://schemas.microsoft.com/office/drawing/2014/chart" uri="{C3380CC4-5D6E-409C-BE32-E72D297353CC}">
                <c16:uniqueId val="{00000003-0DC1-420E-97E0-342BCE3DB489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[7]C3!$A$9:$A$10</c:f>
              <c:strCache>
                <c:ptCount val="2"/>
                <c:pt idx="0">
                  <c:v>Proficient</c:v>
                </c:pt>
                <c:pt idx="1">
                  <c:v>Not Proficient</c:v>
                </c:pt>
              </c:strCache>
            </c:strRef>
          </c:cat>
          <c:val>
            <c:numRef>
              <c:f>[7]C3!$B$9:$B$10</c:f>
              <c:numCache>
                <c:formatCode>General</c:formatCode>
                <c:ptCount val="2"/>
                <c:pt idx="0">
                  <c:v>0.8666666666666667</c:v>
                </c:pt>
                <c:pt idx="1">
                  <c:v>0.13333333333333333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DC1-420E-97E0-342BCE3DB4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2400" b="1">
                <a:solidFill>
                  <a:srgbClr val="000000"/>
                </a:solidFill>
                <a:latin typeface="+mn-lt"/>
              </a:defRPr>
            </a:pPr>
            <a:r>
              <a:rPr lang="en-US" sz="2400" b="1">
                <a:solidFill>
                  <a:srgbClr val="000000"/>
                </a:solidFill>
                <a:latin typeface="+mn-lt"/>
              </a:rPr>
              <a:t>Sam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B5394"/>
              </a:solidFill>
            </c:spPr>
            <c:extLst>
              <c:ext xmlns:c16="http://schemas.microsoft.com/office/drawing/2014/chart" uri="{C3380CC4-5D6E-409C-BE32-E72D297353CC}">
                <c16:uniqueId val="{00000001-45D2-4783-8CEC-9AF67839D2EB}"/>
              </c:ext>
            </c:extLst>
          </c:dPt>
          <c:dPt>
            <c:idx val="1"/>
            <c:bubble3D val="0"/>
            <c:spPr>
              <a:solidFill>
                <a:srgbClr val="F1C232"/>
              </a:solidFill>
            </c:spPr>
            <c:extLst>
              <c:ext xmlns:c16="http://schemas.microsoft.com/office/drawing/2014/chart" uri="{C3380CC4-5D6E-409C-BE32-E72D297353CC}">
                <c16:uniqueId val="{00000003-45D2-4783-8CEC-9AF67839D2EB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[7]SAM!$A$10:$A$11</c:f>
              <c:strCache>
                <c:ptCount val="2"/>
                <c:pt idx="0">
                  <c:v>Proficient</c:v>
                </c:pt>
                <c:pt idx="1">
                  <c:v>Not Proficient</c:v>
                </c:pt>
              </c:strCache>
            </c:strRef>
          </c:cat>
          <c:val>
            <c:numRef>
              <c:f>[7]SAM!$B$10:$B$11</c:f>
              <c:numCache>
                <c:formatCode>General</c:formatCode>
                <c:ptCount val="2"/>
                <c:pt idx="0">
                  <c:v>0.95833333333333337</c:v>
                </c:pt>
                <c:pt idx="1">
                  <c:v>4.1666666666666664E-2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5D2-4783-8CEC-9AF67839D2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2400" b="1">
                <a:solidFill>
                  <a:srgbClr val="000000"/>
                </a:solidFill>
                <a:latin typeface="+mn-lt"/>
              </a:defRPr>
            </a:pPr>
            <a:r>
              <a:rPr lang="en-US" sz="2400" b="1">
                <a:solidFill>
                  <a:srgbClr val="000000"/>
                </a:solidFill>
                <a:latin typeface="+mn-lt"/>
              </a:rPr>
              <a:t>Lamar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B5394"/>
              </a:solidFill>
            </c:spPr>
            <c:extLst>
              <c:ext xmlns:c16="http://schemas.microsoft.com/office/drawing/2014/chart" uri="{C3380CC4-5D6E-409C-BE32-E72D297353CC}">
                <c16:uniqueId val="{00000001-53F6-44FD-877F-70A19EAF6215}"/>
              </c:ext>
            </c:extLst>
          </c:dPt>
          <c:dPt>
            <c:idx val="1"/>
            <c:bubble3D val="0"/>
            <c:spPr>
              <a:solidFill>
                <a:srgbClr val="F1C232"/>
              </a:solidFill>
            </c:spPr>
            <c:extLst>
              <c:ext xmlns:c16="http://schemas.microsoft.com/office/drawing/2014/chart" uri="{C3380CC4-5D6E-409C-BE32-E72D297353CC}">
                <c16:uniqueId val="{00000003-53F6-44FD-877F-70A19EAF6215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[7]LAMAR!$A$9:$A$10</c:f>
              <c:strCache>
                <c:ptCount val="2"/>
                <c:pt idx="0">
                  <c:v>Proficient</c:v>
                </c:pt>
                <c:pt idx="1">
                  <c:v>Not Proficient</c:v>
                </c:pt>
              </c:strCache>
            </c:strRef>
          </c:cat>
          <c:val>
            <c:numRef>
              <c:f>[7]LAMAR!$B$9:$B$10</c:f>
              <c:numCache>
                <c:formatCode>General</c:formatCode>
                <c:ptCount val="2"/>
                <c:pt idx="0">
                  <c:v>0.9375</c:v>
                </c:pt>
                <c:pt idx="1">
                  <c:v>6.25E-2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F6-44FD-877F-70A19EAF62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2400" b="1">
                <a:solidFill>
                  <a:srgbClr val="000000"/>
                </a:solidFill>
                <a:latin typeface="+mn-lt"/>
              </a:defRPr>
            </a:pPr>
            <a:r>
              <a:rPr lang="en-US" sz="2400" b="1">
                <a:solidFill>
                  <a:srgbClr val="000000"/>
                </a:solidFill>
                <a:latin typeface="+mn-lt"/>
              </a:rPr>
              <a:t>Ector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B5394"/>
              </a:solidFill>
            </c:spPr>
            <c:extLst>
              <c:ext xmlns:c16="http://schemas.microsoft.com/office/drawing/2014/chart" uri="{C3380CC4-5D6E-409C-BE32-E72D297353CC}">
                <c16:uniqueId val="{00000001-F37B-4D1E-87E2-2CEC64A86A58}"/>
              </c:ext>
            </c:extLst>
          </c:dPt>
          <c:dPt>
            <c:idx val="1"/>
            <c:bubble3D val="0"/>
            <c:spPr>
              <a:solidFill>
                <a:srgbClr val="F1C232"/>
              </a:solidFill>
            </c:spPr>
            <c:extLst>
              <c:ext xmlns:c16="http://schemas.microsoft.com/office/drawing/2014/chart" uri="{C3380CC4-5D6E-409C-BE32-E72D297353CC}">
                <c16:uniqueId val="{00000003-F37B-4D1E-87E2-2CEC64A86A58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[7]ECP!$A$15:$A$16</c:f>
              <c:strCache>
                <c:ptCount val="2"/>
                <c:pt idx="0">
                  <c:v>Proficient</c:v>
                </c:pt>
                <c:pt idx="1">
                  <c:v>Not Proficient</c:v>
                </c:pt>
              </c:strCache>
            </c:strRef>
          </c:cat>
          <c:val>
            <c:numRef>
              <c:f>[7]ECP!$B$15:$B$16</c:f>
              <c:numCache>
                <c:formatCode>General</c:formatCode>
                <c:ptCount val="2"/>
                <c:pt idx="0">
                  <c:v>0.8928571428571429</c:v>
                </c:pt>
                <c:pt idx="1">
                  <c:v>0.10714285714285714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37B-4D1E-87E2-2CEC64A86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2400" b="1">
                <a:solidFill>
                  <a:srgbClr val="000000"/>
                </a:solidFill>
                <a:latin typeface="+mn-lt"/>
              </a:defRPr>
            </a:pPr>
            <a:r>
              <a:rPr lang="en-US" sz="2400" b="1">
                <a:solidFill>
                  <a:srgbClr val="000000"/>
                </a:solidFill>
                <a:latin typeface="+mn-lt"/>
              </a:rPr>
              <a:t>Fehl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B5394"/>
              </a:solidFill>
            </c:spPr>
            <c:extLst>
              <c:ext xmlns:c16="http://schemas.microsoft.com/office/drawing/2014/chart" uri="{C3380CC4-5D6E-409C-BE32-E72D297353CC}">
                <c16:uniqueId val="{00000001-B4C9-47B3-93FD-E2176ADC3F4A}"/>
              </c:ext>
            </c:extLst>
          </c:dPt>
          <c:dPt>
            <c:idx val="1"/>
            <c:bubble3D val="0"/>
            <c:spPr>
              <a:solidFill>
                <a:srgbClr val="F1C232"/>
              </a:solidFill>
            </c:spPr>
            <c:extLst>
              <c:ext xmlns:c16="http://schemas.microsoft.com/office/drawing/2014/chart" uri="{C3380CC4-5D6E-409C-BE32-E72D297353CC}">
                <c16:uniqueId val="{00000003-B4C9-47B3-93FD-E2176ADC3F4A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[7]FEHL!$A$11:$A$12</c:f>
              <c:strCache>
                <c:ptCount val="2"/>
                <c:pt idx="0">
                  <c:v>Proficient</c:v>
                </c:pt>
                <c:pt idx="1">
                  <c:v>Not Proficient</c:v>
                </c:pt>
              </c:strCache>
            </c:strRef>
          </c:cat>
          <c:val>
            <c:numRef>
              <c:f>[7]FEHL!$B$11:$B$12</c:f>
              <c:numCache>
                <c:formatCode>General</c:formatCode>
                <c:ptCount val="2"/>
                <c:pt idx="0">
                  <c:v>0.48484848484848486</c:v>
                </c:pt>
                <c:pt idx="1">
                  <c:v>0.51515151515151514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4C9-47B3-93FD-E2176ADC3F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2400" b="1">
                <a:solidFill>
                  <a:srgbClr val="000000"/>
                </a:solidFill>
                <a:latin typeface="+mn-lt"/>
              </a:defRPr>
            </a:pPr>
            <a:r>
              <a:rPr lang="en-US" sz="2400" b="1">
                <a:solidFill>
                  <a:srgbClr val="000000"/>
                </a:solidFill>
                <a:latin typeface="+mn-lt"/>
              </a:rPr>
              <a:t>Jones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B5394"/>
              </a:solidFill>
            </c:spPr>
            <c:extLst>
              <c:ext xmlns:c16="http://schemas.microsoft.com/office/drawing/2014/chart" uri="{C3380CC4-5D6E-409C-BE32-E72D297353CC}">
                <c16:uniqueId val="{00000001-BAD8-4E82-A174-4349B3C37D02}"/>
              </c:ext>
            </c:extLst>
          </c:dPt>
          <c:dPt>
            <c:idx val="1"/>
            <c:bubble3D val="0"/>
            <c:spPr>
              <a:solidFill>
                <a:srgbClr val="F1C232"/>
              </a:solidFill>
            </c:spPr>
            <c:extLst>
              <c:ext xmlns:c16="http://schemas.microsoft.com/office/drawing/2014/chart" uri="{C3380CC4-5D6E-409C-BE32-E72D297353CC}">
                <c16:uniqueId val="{00000003-BAD8-4E82-A174-4349B3C37D02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[7]JONES!$A$10:$A$11</c:f>
              <c:strCache>
                <c:ptCount val="2"/>
                <c:pt idx="0">
                  <c:v>Proficient</c:v>
                </c:pt>
                <c:pt idx="1">
                  <c:v>Not Proficient</c:v>
                </c:pt>
              </c:strCache>
            </c:strRef>
          </c:cat>
          <c:val>
            <c:numRef>
              <c:f>[7]JONES!$B$10:$B$11</c:f>
              <c:numCache>
                <c:formatCode>General</c:formatCode>
                <c:ptCount val="2"/>
                <c:pt idx="0">
                  <c:v>0.53333333333333333</c:v>
                </c:pt>
                <c:pt idx="1">
                  <c:v>0.46666666666666667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D8-4E82-A174-4349B3C37D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2400" b="1">
                <a:solidFill>
                  <a:srgbClr val="000000"/>
                </a:solidFill>
                <a:latin typeface="+mn-lt"/>
              </a:defRPr>
            </a:pPr>
            <a:r>
              <a:rPr lang="en-US" sz="2400" b="1">
                <a:solidFill>
                  <a:srgbClr val="000000"/>
                </a:solidFill>
                <a:latin typeface="+mn-lt"/>
              </a:rPr>
              <a:t>Smith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B5394"/>
              </a:solidFill>
            </c:spPr>
            <c:extLst>
              <c:ext xmlns:c16="http://schemas.microsoft.com/office/drawing/2014/chart" uri="{C3380CC4-5D6E-409C-BE32-E72D297353CC}">
                <c16:uniqueId val="{00000001-52AD-4B18-9D6F-C12C9920A9FF}"/>
              </c:ext>
            </c:extLst>
          </c:dPt>
          <c:dPt>
            <c:idx val="1"/>
            <c:bubble3D val="0"/>
            <c:spPr>
              <a:solidFill>
                <a:srgbClr val="F1C232"/>
              </a:solidFill>
            </c:spPr>
            <c:extLst>
              <c:ext xmlns:c16="http://schemas.microsoft.com/office/drawing/2014/chart" uri="{C3380CC4-5D6E-409C-BE32-E72D297353CC}">
                <c16:uniqueId val="{00000003-52AD-4B18-9D6F-C12C9920A9FF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[7]SMITH!$A$11:$A$12</c:f>
              <c:strCache>
                <c:ptCount val="2"/>
                <c:pt idx="0">
                  <c:v>Proficient</c:v>
                </c:pt>
                <c:pt idx="1">
                  <c:v>Not Proficient</c:v>
                </c:pt>
              </c:strCache>
            </c:strRef>
          </c:cat>
          <c:val>
            <c:numRef>
              <c:f>[7]SMITH!$B$11:$B$12</c:f>
              <c:numCache>
                <c:formatCode>General</c:formatCode>
                <c:ptCount val="2"/>
                <c:pt idx="0">
                  <c:v>0.71875</c:v>
                </c:pt>
                <c:pt idx="1">
                  <c:v>0.28125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2AD-4B18-9D6F-C12C9920A9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2400" b="1">
                <a:solidFill>
                  <a:srgbClr val="000000"/>
                </a:solidFill>
                <a:latin typeface="+mn-lt"/>
              </a:defRPr>
            </a:pPr>
            <a:r>
              <a:rPr lang="en-US" sz="2400" b="1">
                <a:solidFill>
                  <a:srgbClr val="000000"/>
                </a:solidFill>
                <a:latin typeface="+mn-lt"/>
              </a:rPr>
              <a:t>Mendez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2488931307828947"/>
          <c:y val="0.30998603897917015"/>
          <c:w val="0.53787693205016041"/>
          <c:h val="0.4531899257273691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B5394"/>
              </a:solidFill>
            </c:spPr>
            <c:extLst>
              <c:ext xmlns:c16="http://schemas.microsoft.com/office/drawing/2014/chart" uri="{C3380CC4-5D6E-409C-BE32-E72D297353CC}">
                <c16:uniqueId val="{00000001-F0F3-4FA5-A66A-957C50081F5A}"/>
              </c:ext>
            </c:extLst>
          </c:dPt>
          <c:dPt>
            <c:idx val="1"/>
            <c:bubble3D val="0"/>
            <c:spPr>
              <a:solidFill>
                <a:srgbClr val="F1C232"/>
              </a:solidFill>
            </c:spPr>
            <c:extLst>
              <c:ext xmlns:c16="http://schemas.microsoft.com/office/drawing/2014/chart" uri="{C3380CC4-5D6E-409C-BE32-E72D297353CC}">
                <c16:uniqueId val="{00000003-F0F3-4FA5-A66A-957C50081F5A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[7]MMS!$A$9:$A$10</c:f>
              <c:strCache>
                <c:ptCount val="2"/>
                <c:pt idx="0">
                  <c:v>Proficient</c:v>
                </c:pt>
                <c:pt idx="1">
                  <c:v>Not Proficient</c:v>
                </c:pt>
              </c:strCache>
            </c:strRef>
          </c:cat>
          <c:val>
            <c:numRef>
              <c:f>[7]MMS!$B$9:$B$10</c:f>
              <c:numCache>
                <c:formatCode>General</c:formatCode>
                <c:ptCount val="2"/>
                <c:pt idx="0">
                  <c:v>0.6428571428571429</c:v>
                </c:pt>
                <c:pt idx="1">
                  <c:v>0.35714285714285715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0F3-4FA5-A66A-957C50081F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2400" b="1">
                <a:solidFill>
                  <a:srgbClr val="000000"/>
                </a:solidFill>
                <a:latin typeface="+mn-lt"/>
              </a:defRPr>
            </a:pPr>
            <a:r>
              <a:rPr lang="en-US" sz="2400" b="1">
                <a:solidFill>
                  <a:srgbClr val="000000"/>
                </a:solidFill>
                <a:latin typeface="+mn-lt"/>
              </a:rPr>
              <a:t>Jones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B5394"/>
              </a:solidFill>
            </c:spPr>
            <c:extLst>
              <c:ext xmlns:c16="http://schemas.microsoft.com/office/drawing/2014/chart" uri="{C3380CC4-5D6E-409C-BE32-E72D297353CC}">
                <c16:uniqueId val="{00000001-3422-4607-89BE-3EC171C38007}"/>
              </c:ext>
            </c:extLst>
          </c:dPt>
          <c:dPt>
            <c:idx val="1"/>
            <c:bubble3D val="0"/>
            <c:spPr>
              <a:solidFill>
                <a:srgbClr val="F1C232"/>
              </a:solidFill>
            </c:spPr>
            <c:extLst>
              <c:ext xmlns:c16="http://schemas.microsoft.com/office/drawing/2014/chart" uri="{C3380CC4-5D6E-409C-BE32-E72D297353CC}">
                <c16:uniqueId val="{00000003-3422-4607-89BE-3EC171C38007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[1]JONES!$A$10:$A$11</c:f>
              <c:strCache>
                <c:ptCount val="2"/>
                <c:pt idx="0">
                  <c:v>Proficient</c:v>
                </c:pt>
                <c:pt idx="1">
                  <c:v>Not Proficient</c:v>
                </c:pt>
              </c:strCache>
            </c:strRef>
          </c:cat>
          <c:val>
            <c:numRef>
              <c:f>[1]JONES!$B$10:$B$11</c:f>
              <c:numCache>
                <c:formatCode>General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422-4607-89BE-3EC171C380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2400" b="1">
                <a:solidFill>
                  <a:srgbClr val="000000"/>
                </a:solidFill>
                <a:latin typeface="+mn-lt"/>
              </a:defRPr>
            </a:pPr>
            <a:r>
              <a:rPr lang="en-US" sz="2400" b="1">
                <a:solidFill>
                  <a:srgbClr val="000000"/>
                </a:solidFill>
                <a:latin typeface="+mn-lt"/>
              </a:rPr>
              <a:t>Prescott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B5394"/>
              </a:solidFill>
            </c:spPr>
            <c:extLst>
              <c:ext xmlns:c16="http://schemas.microsoft.com/office/drawing/2014/chart" uri="{C3380CC4-5D6E-409C-BE32-E72D297353CC}">
                <c16:uniqueId val="{00000001-D70A-4E6F-9CAC-C73AE2D3C60E}"/>
              </c:ext>
            </c:extLst>
          </c:dPt>
          <c:dPt>
            <c:idx val="1"/>
            <c:bubble3D val="0"/>
            <c:spPr>
              <a:solidFill>
                <a:srgbClr val="F1C232"/>
              </a:solidFill>
            </c:spPr>
            <c:extLst>
              <c:ext xmlns:c16="http://schemas.microsoft.com/office/drawing/2014/chart" uri="{C3380CC4-5D6E-409C-BE32-E72D297353CC}">
                <c16:uniqueId val="{00000003-D70A-4E6F-9CAC-C73AE2D3C60E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[7]PRESCOTT!$A$10:$A$11</c:f>
              <c:strCache>
                <c:ptCount val="2"/>
                <c:pt idx="0">
                  <c:v>Proficient</c:v>
                </c:pt>
                <c:pt idx="1">
                  <c:v>Not Proficient</c:v>
                </c:pt>
              </c:strCache>
            </c:strRef>
          </c:cat>
          <c:val>
            <c:numRef>
              <c:f>[7]PRESCOTT!$B$10:$B$11</c:f>
              <c:numCache>
                <c:formatCode>General</c:formatCode>
                <c:ptCount val="2"/>
                <c:pt idx="0">
                  <c:v>0.77777777777777779</c:v>
                </c:pt>
                <c:pt idx="1">
                  <c:v>0.22222222222222221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70A-4E6F-9CAC-C73AE2D3C6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2400" b="1">
                <a:solidFill>
                  <a:srgbClr val="000000"/>
                </a:solidFill>
                <a:latin typeface="+mn-lt"/>
              </a:defRPr>
            </a:pPr>
            <a:r>
              <a:rPr lang="en-US" sz="2400" b="1">
                <a:solidFill>
                  <a:srgbClr val="000000"/>
                </a:solidFill>
                <a:latin typeface="+mn-lt"/>
              </a:rPr>
              <a:t>AAL 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B5394"/>
              </a:solidFill>
            </c:spPr>
            <c:extLst>
              <c:ext xmlns:c16="http://schemas.microsoft.com/office/drawing/2014/chart" uri="{C3380CC4-5D6E-409C-BE32-E72D297353CC}">
                <c16:uniqueId val="{00000001-126D-42AC-97F8-D2606453597F}"/>
              </c:ext>
            </c:extLst>
          </c:dPt>
          <c:dPt>
            <c:idx val="1"/>
            <c:bubble3D val="0"/>
            <c:spPr>
              <a:solidFill>
                <a:srgbClr val="F1C232"/>
              </a:solidFill>
            </c:spPr>
            <c:extLst>
              <c:ext xmlns:c16="http://schemas.microsoft.com/office/drawing/2014/chart" uri="{C3380CC4-5D6E-409C-BE32-E72D297353CC}">
                <c16:uniqueId val="{00000003-126D-42AC-97F8-D2606453597F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[8]AAL!$A$12:$A$13</c:f>
              <c:strCache>
                <c:ptCount val="2"/>
                <c:pt idx="0">
                  <c:v>Proficient</c:v>
                </c:pt>
                <c:pt idx="1">
                  <c:v>Not Proficient</c:v>
                </c:pt>
              </c:strCache>
            </c:strRef>
          </c:cat>
          <c:val>
            <c:numRef>
              <c:f>[8]AAL!$B$12:$B$13</c:f>
              <c:numCache>
                <c:formatCode>General</c:formatCode>
                <c:ptCount val="2"/>
                <c:pt idx="0">
                  <c:v>0.5714285714285714</c:v>
                </c:pt>
                <c:pt idx="1">
                  <c:v>0.42857142857142855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26D-42AC-97F8-D260645359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2400" b="1">
                <a:solidFill>
                  <a:srgbClr val="000000"/>
                </a:solidFill>
                <a:latin typeface="+mn-lt"/>
              </a:defRPr>
            </a:pPr>
            <a:r>
              <a:rPr lang="en-US" sz="2400" b="1">
                <a:solidFill>
                  <a:srgbClr val="000000"/>
                </a:solidFill>
                <a:latin typeface="+mn-lt"/>
              </a:rPr>
              <a:t>Coperni 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B5394"/>
              </a:solidFill>
            </c:spPr>
            <c:extLst>
              <c:ext xmlns:c16="http://schemas.microsoft.com/office/drawing/2014/chart" uri="{C3380CC4-5D6E-409C-BE32-E72D297353CC}">
                <c16:uniqueId val="{00000001-30F9-466D-B5BC-6E8BF137BE9C}"/>
              </c:ext>
            </c:extLst>
          </c:dPt>
          <c:dPt>
            <c:idx val="1"/>
            <c:bubble3D val="0"/>
            <c:spPr>
              <a:solidFill>
                <a:srgbClr val="F1C232"/>
              </a:solidFill>
            </c:spPr>
            <c:extLst>
              <c:ext xmlns:c16="http://schemas.microsoft.com/office/drawing/2014/chart" uri="{C3380CC4-5D6E-409C-BE32-E72D297353CC}">
                <c16:uniqueId val="{00000003-30F9-466D-B5BC-6E8BF137BE9C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[8]C3!$A$9:$A$10</c:f>
              <c:strCache>
                <c:ptCount val="2"/>
                <c:pt idx="0">
                  <c:v>Proficient</c:v>
                </c:pt>
                <c:pt idx="1">
                  <c:v>Not Proficient</c:v>
                </c:pt>
              </c:strCache>
            </c:strRef>
          </c:cat>
          <c:val>
            <c:numRef>
              <c:f>[8]C3!$B$9:$B$10</c:f>
              <c:numCache>
                <c:formatCode>General</c:formatCode>
                <c:ptCount val="2"/>
                <c:pt idx="0">
                  <c:v>0.7</c:v>
                </c:pt>
                <c:pt idx="1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0F9-466D-B5BC-6E8BF137BE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2400" b="1">
                <a:solidFill>
                  <a:srgbClr val="000000"/>
                </a:solidFill>
                <a:latin typeface="+mn-lt"/>
              </a:defRPr>
            </a:pPr>
            <a:r>
              <a:rPr lang="en-US" sz="2400" b="1">
                <a:solidFill>
                  <a:srgbClr val="000000"/>
                </a:solidFill>
                <a:latin typeface="+mn-lt"/>
              </a:rPr>
              <a:t>Sam 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B5394"/>
              </a:solidFill>
            </c:spPr>
            <c:extLst>
              <c:ext xmlns:c16="http://schemas.microsoft.com/office/drawing/2014/chart" uri="{C3380CC4-5D6E-409C-BE32-E72D297353CC}">
                <c16:uniqueId val="{00000001-A9D9-4DB9-BFDD-3C4E7F552260}"/>
              </c:ext>
            </c:extLst>
          </c:dPt>
          <c:dPt>
            <c:idx val="1"/>
            <c:bubble3D val="0"/>
            <c:spPr>
              <a:solidFill>
                <a:srgbClr val="F1C232"/>
              </a:solidFill>
            </c:spPr>
            <c:extLst>
              <c:ext xmlns:c16="http://schemas.microsoft.com/office/drawing/2014/chart" uri="{C3380CC4-5D6E-409C-BE32-E72D297353CC}">
                <c16:uniqueId val="{00000003-A9D9-4DB9-BFDD-3C4E7F552260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[8]SAM!$A$10:$A$11</c:f>
              <c:strCache>
                <c:ptCount val="2"/>
                <c:pt idx="0">
                  <c:v>Proficient</c:v>
                </c:pt>
                <c:pt idx="1">
                  <c:v>Not Proficient</c:v>
                </c:pt>
              </c:strCache>
            </c:strRef>
          </c:cat>
          <c:val>
            <c:numRef>
              <c:f>[8]SAM!$B$10:$B$11</c:f>
              <c:numCache>
                <c:formatCode>General</c:formatCode>
                <c:ptCount val="2"/>
                <c:pt idx="0">
                  <c:v>0.88888888888888884</c:v>
                </c:pt>
                <c:pt idx="1">
                  <c:v>0.1111111111111111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9D9-4DB9-BFDD-3C4E7F5522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2400" b="1">
                <a:solidFill>
                  <a:srgbClr val="000000"/>
                </a:solidFill>
                <a:latin typeface="+mn-lt"/>
              </a:defRPr>
            </a:pPr>
            <a:r>
              <a:rPr lang="en-US" sz="2400" b="1">
                <a:solidFill>
                  <a:srgbClr val="000000"/>
                </a:solidFill>
                <a:latin typeface="+mn-lt"/>
              </a:rPr>
              <a:t>Lamar 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B5394"/>
              </a:solidFill>
            </c:spPr>
            <c:extLst>
              <c:ext xmlns:c16="http://schemas.microsoft.com/office/drawing/2014/chart" uri="{C3380CC4-5D6E-409C-BE32-E72D297353CC}">
                <c16:uniqueId val="{00000001-4DDD-4626-99EC-5B9CC9B2BA79}"/>
              </c:ext>
            </c:extLst>
          </c:dPt>
          <c:dPt>
            <c:idx val="1"/>
            <c:bubble3D val="0"/>
            <c:spPr>
              <a:solidFill>
                <a:srgbClr val="F1C232"/>
              </a:solidFill>
            </c:spPr>
            <c:extLst>
              <c:ext xmlns:c16="http://schemas.microsoft.com/office/drawing/2014/chart" uri="{C3380CC4-5D6E-409C-BE32-E72D297353CC}">
                <c16:uniqueId val="{00000003-4DDD-4626-99EC-5B9CC9B2BA79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[8]LAMAR!$A$9:$A$10</c:f>
              <c:strCache>
                <c:ptCount val="2"/>
                <c:pt idx="0">
                  <c:v>Proficient</c:v>
                </c:pt>
                <c:pt idx="1">
                  <c:v>Not Proficient</c:v>
                </c:pt>
              </c:strCache>
            </c:strRef>
          </c:cat>
          <c:val>
            <c:numRef>
              <c:f>[8]LAMAR!$B$9:$B$10</c:f>
              <c:numCache>
                <c:formatCode>General</c:formatCode>
                <c:ptCount val="2"/>
                <c:pt idx="0">
                  <c:v>0.9375</c:v>
                </c:pt>
                <c:pt idx="1">
                  <c:v>6.25E-2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DDD-4626-99EC-5B9CC9B2BA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2400" b="1">
                <a:solidFill>
                  <a:srgbClr val="000000"/>
                </a:solidFill>
                <a:latin typeface="+mn-lt"/>
              </a:defRPr>
            </a:pPr>
            <a:r>
              <a:rPr lang="en-US" sz="2400" b="1">
                <a:solidFill>
                  <a:srgbClr val="000000"/>
                </a:solidFill>
                <a:latin typeface="+mn-lt"/>
              </a:rPr>
              <a:t>Ector 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B5394"/>
              </a:solidFill>
            </c:spPr>
            <c:extLst>
              <c:ext xmlns:c16="http://schemas.microsoft.com/office/drawing/2014/chart" uri="{C3380CC4-5D6E-409C-BE32-E72D297353CC}">
                <c16:uniqueId val="{00000001-C18E-4E27-85A2-0048F54F7CA3}"/>
              </c:ext>
            </c:extLst>
          </c:dPt>
          <c:dPt>
            <c:idx val="1"/>
            <c:bubble3D val="0"/>
            <c:spPr>
              <a:solidFill>
                <a:srgbClr val="F1C232"/>
              </a:solidFill>
            </c:spPr>
            <c:extLst>
              <c:ext xmlns:c16="http://schemas.microsoft.com/office/drawing/2014/chart" uri="{C3380CC4-5D6E-409C-BE32-E72D297353CC}">
                <c16:uniqueId val="{00000003-C18E-4E27-85A2-0048F54F7CA3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[8]ECP!$A$15:$A$16</c:f>
              <c:strCache>
                <c:ptCount val="2"/>
                <c:pt idx="0">
                  <c:v>Proficient</c:v>
                </c:pt>
                <c:pt idx="1">
                  <c:v>Not Proficient</c:v>
                </c:pt>
              </c:strCache>
            </c:strRef>
          </c:cat>
          <c:val>
            <c:numRef>
              <c:f>[8]ECP!$B$15:$B$16</c:f>
              <c:numCache>
                <c:formatCode>General</c:formatCode>
                <c:ptCount val="2"/>
                <c:pt idx="0">
                  <c:v>1</c:v>
                </c:pt>
                <c:pt idx="1">
                  <c:v>2.4390243902439025E-2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18E-4E27-85A2-0048F54F7C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2400" b="1">
                <a:solidFill>
                  <a:srgbClr val="000000"/>
                </a:solidFill>
                <a:latin typeface="+mn-lt"/>
              </a:defRPr>
            </a:pPr>
            <a:r>
              <a:rPr lang="en-US" sz="2400" b="1">
                <a:solidFill>
                  <a:srgbClr val="000000"/>
                </a:solidFill>
                <a:latin typeface="+mn-lt"/>
              </a:rPr>
              <a:t>Fehl 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B5394"/>
              </a:solidFill>
            </c:spPr>
            <c:extLst>
              <c:ext xmlns:c16="http://schemas.microsoft.com/office/drawing/2014/chart" uri="{C3380CC4-5D6E-409C-BE32-E72D297353CC}">
                <c16:uniqueId val="{00000001-CC4C-4E88-9BED-DCB47DDDE0CF}"/>
              </c:ext>
            </c:extLst>
          </c:dPt>
          <c:dPt>
            <c:idx val="1"/>
            <c:bubble3D val="0"/>
            <c:spPr>
              <a:solidFill>
                <a:srgbClr val="F1C232"/>
              </a:solidFill>
            </c:spPr>
            <c:extLst>
              <c:ext xmlns:c16="http://schemas.microsoft.com/office/drawing/2014/chart" uri="{C3380CC4-5D6E-409C-BE32-E72D297353CC}">
                <c16:uniqueId val="{00000003-CC4C-4E88-9BED-DCB47DDDE0CF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[8]FEHL!$A$11:$A$12</c:f>
              <c:strCache>
                <c:ptCount val="2"/>
                <c:pt idx="0">
                  <c:v>Proficient</c:v>
                </c:pt>
                <c:pt idx="1">
                  <c:v>Not Proficient</c:v>
                </c:pt>
              </c:strCache>
            </c:strRef>
          </c:cat>
          <c:val>
            <c:numRef>
              <c:f>[8]FEHL!$B$11:$B$12</c:f>
              <c:numCache>
                <c:formatCode>General</c:formatCode>
                <c:ptCount val="2"/>
                <c:pt idx="0">
                  <c:v>0.56521739130434778</c:v>
                </c:pt>
                <c:pt idx="1">
                  <c:v>0.43478260869565216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4C-4E88-9BED-DCB47DDDE0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2400" b="1">
                <a:solidFill>
                  <a:srgbClr val="000000"/>
                </a:solidFill>
                <a:latin typeface="+mn-lt"/>
              </a:defRPr>
            </a:pPr>
            <a:r>
              <a:rPr lang="en-US" sz="2400" b="1">
                <a:solidFill>
                  <a:srgbClr val="000000"/>
                </a:solidFill>
                <a:latin typeface="+mn-lt"/>
              </a:rPr>
              <a:t>Jones 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B5394"/>
              </a:solidFill>
            </c:spPr>
            <c:extLst>
              <c:ext xmlns:c16="http://schemas.microsoft.com/office/drawing/2014/chart" uri="{C3380CC4-5D6E-409C-BE32-E72D297353CC}">
                <c16:uniqueId val="{00000001-F14C-41C4-AFAA-5EB9CD16535B}"/>
              </c:ext>
            </c:extLst>
          </c:dPt>
          <c:dPt>
            <c:idx val="1"/>
            <c:bubble3D val="0"/>
            <c:spPr>
              <a:solidFill>
                <a:srgbClr val="F1C232"/>
              </a:solidFill>
            </c:spPr>
            <c:extLst>
              <c:ext xmlns:c16="http://schemas.microsoft.com/office/drawing/2014/chart" uri="{C3380CC4-5D6E-409C-BE32-E72D297353CC}">
                <c16:uniqueId val="{00000003-F14C-41C4-AFAA-5EB9CD16535B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[8]JONES!$A$10:$A$11</c:f>
              <c:strCache>
                <c:ptCount val="2"/>
                <c:pt idx="0">
                  <c:v>Proficient</c:v>
                </c:pt>
                <c:pt idx="1">
                  <c:v>Not Proficient</c:v>
                </c:pt>
              </c:strCache>
            </c:strRef>
          </c:cat>
          <c:val>
            <c:numRef>
              <c:f>[8]JONES!$B$10:$B$11</c:f>
              <c:numCache>
                <c:formatCode>General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4C-41C4-AFAA-5EB9CD1653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2400" b="1">
                <a:solidFill>
                  <a:srgbClr val="000000"/>
                </a:solidFill>
                <a:latin typeface="+mn-lt"/>
              </a:defRPr>
            </a:pPr>
            <a:r>
              <a:rPr lang="en-US" sz="2400" b="1">
                <a:solidFill>
                  <a:srgbClr val="000000"/>
                </a:solidFill>
                <a:latin typeface="+mn-lt"/>
              </a:rPr>
              <a:t>Smith 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B5394"/>
              </a:solidFill>
            </c:spPr>
            <c:extLst>
              <c:ext xmlns:c16="http://schemas.microsoft.com/office/drawing/2014/chart" uri="{C3380CC4-5D6E-409C-BE32-E72D297353CC}">
                <c16:uniqueId val="{00000001-C3DD-45C5-89F4-BD8415415EC6}"/>
              </c:ext>
            </c:extLst>
          </c:dPt>
          <c:dPt>
            <c:idx val="1"/>
            <c:bubble3D val="0"/>
            <c:spPr>
              <a:solidFill>
                <a:srgbClr val="F1C232"/>
              </a:solidFill>
            </c:spPr>
            <c:extLst>
              <c:ext xmlns:c16="http://schemas.microsoft.com/office/drawing/2014/chart" uri="{C3380CC4-5D6E-409C-BE32-E72D297353CC}">
                <c16:uniqueId val="{00000003-C3DD-45C5-89F4-BD8415415EC6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[8]SMITH!$A$11:$A$12</c:f>
              <c:strCache>
                <c:ptCount val="2"/>
                <c:pt idx="0">
                  <c:v>Proficient</c:v>
                </c:pt>
                <c:pt idx="1">
                  <c:v>Not Proficient</c:v>
                </c:pt>
              </c:strCache>
            </c:strRef>
          </c:cat>
          <c:val>
            <c:numRef>
              <c:f>[8]SMITH!$B$11:$B$12</c:f>
              <c:numCache>
                <c:formatCode>General</c:formatCode>
                <c:ptCount val="2"/>
                <c:pt idx="0">
                  <c:v>0.82608695652173914</c:v>
                </c:pt>
                <c:pt idx="1">
                  <c:v>0.17391304347826086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3DD-45C5-89F4-BD8415415E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2400" b="1">
                <a:solidFill>
                  <a:srgbClr val="000000"/>
                </a:solidFill>
                <a:latin typeface="+mn-lt"/>
              </a:defRPr>
            </a:pPr>
            <a:r>
              <a:rPr lang="en-US" sz="2400" b="1">
                <a:solidFill>
                  <a:srgbClr val="000000"/>
                </a:solidFill>
                <a:latin typeface="+mn-lt"/>
              </a:rPr>
              <a:t>Mendez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4509133328030966"/>
          <c:y val="0.32133355670966668"/>
          <c:w val="0.51094090511413348"/>
          <c:h val="0.4304948902663762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B5394"/>
              </a:solidFill>
            </c:spPr>
            <c:extLst>
              <c:ext xmlns:c16="http://schemas.microsoft.com/office/drawing/2014/chart" uri="{C3380CC4-5D6E-409C-BE32-E72D297353CC}">
                <c16:uniqueId val="{00000001-1163-496B-9422-A90A7737D00D}"/>
              </c:ext>
            </c:extLst>
          </c:dPt>
          <c:dPt>
            <c:idx val="1"/>
            <c:bubble3D val="0"/>
            <c:spPr>
              <a:solidFill>
                <a:srgbClr val="F1C232"/>
              </a:solidFill>
            </c:spPr>
            <c:extLst>
              <c:ext xmlns:c16="http://schemas.microsoft.com/office/drawing/2014/chart" uri="{C3380CC4-5D6E-409C-BE32-E72D297353CC}">
                <c16:uniqueId val="{00000003-1163-496B-9422-A90A7737D00D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[8]MMS!$A$9:$A$10</c:f>
              <c:strCache>
                <c:ptCount val="2"/>
                <c:pt idx="0">
                  <c:v>Proficient</c:v>
                </c:pt>
                <c:pt idx="1">
                  <c:v>Not Proficient</c:v>
                </c:pt>
              </c:strCache>
            </c:strRef>
          </c:cat>
          <c:val>
            <c:numRef>
              <c:f>[8]MMS!$B$9:$B$10</c:f>
              <c:numCache>
                <c:formatCode>General</c:formatCode>
                <c:ptCount val="2"/>
                <c:pt idx="0">
                  <c:v>0.22222222222222221</c:v>
                </c:pt>
                <c:pt idx="1">
                  <c:v>0.77777777777777779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163-496B-9422-A90A7737D0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2400" b="1">
                <a:solidFill>
                  <a:srgbClr val="000000"/>
                </a:solidFill>
                <a:latin typeface="+mn-lt"/>
              </a:defRPr>
            </a:pPr>
            <a:r>
              <a:rPr lang="en-US" sz="2400" b="1">
                <a:solidFill>
                  <a:srgbClr val="000000"/>
                </a:solidFill>
                <a:latin typeface="+mn-lt"/>
              </a:rPr>
              <a:t>Smith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B5394"/>
              </a:solidFill>
            </c:spPr>
            <c:extLst>
              <c:ext xmlns:c16="http://schemas.microsoft.com/office/drawing/2014/chart" uri="{C3380CC4-5D6E-409C-BE32-E72D297353CC}">
                <c16:uniqueId val="{00000001-5342-44DA-8096-9B6F19CE19E7}"/>
              </c:ext>
            </c:extLst>
          </c:dPt>
          <c:dPt>
            <c:idx val="1"/>
            <c:bubble3D val="0"/>
            <c:spPr>
              <a:solidFill>
                <a:srgbClr val="F1C232"/>
              </a:solidFill>
            </c:spPr>
            <c:extLst>
              <c:ext xmlns:c16="http://schemas.microsoft.com/office/drawing/2014/chart" uri="{C3380CC4-5D6E-409C-BE32-E72D297353CC}">
                <c16:uniqueId val="{00000003-5342-44DA-8096-9B6F19CE19E7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[1]SMITH!$A$11:$A$12</c:f>
              <c:strCache>
                <c:ptCount val="2"/>
                <c:pt idx="0">
                  <c:v>Proficient</c:v>
                </c:pt>
                <c:pt idx="1">
                  <c:v>Not Proficient</c:v>
                </c:pt>
              </c:strCache>
            </c:strRef>
          </c:cat>
          <c:val>
            <c:numRef>
              <c:f>[1]SMITH!$B$11:$B$12</c:f>
              <c:numCache>
                <c:formatCode>General</c:formatCode>
                <c:ptCount val="2"/>
                <c:pt idx="0">
                  <c:v>0.77500000000000002</c:v>
                </c:pt>
                <c:pt idx="1">
                  <c:v>0.22500000000000001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42-44DA-8096-9B6F19CE19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2400" b="1">
                <a:solidFill>
                  <a:srgbClr val="000000"/>
                </a:solidFill>
                <a:latin typeface="+mn-lt"/>
              </a:defRPr>
            </a:pPr>
            <a:r>
              <a:rPr lang="en-US" sz="2400" b="1">
                <a:solidFill>
                  <a:srgbClr val="000000"/>
                </a:solidFill>
                <a:latin typeface="+mn-lt"/>
              </a:rPr>
              <a:t>Prescott 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B5394"/>
              </a:solidFill>
            </c:spPr>
            <c:extLst>
              <c:ext xmlns:c16="http://schemas.microsoft.com/office/drawing/2014/chart" uri="{C3380CC4-5D6E-409C-BE32-E72D297353CC}">
                <c16:uniqueId val="{00000001-F0EF-4AC5-B6A2-59775F99E23C}"/>
              </c:ext>
            </c:extLst>
          </c:dPt>
          <c:dPt>
            <c:idx val="1"/>
            <c:bubble3D val="0"/>
            <c:spPr>
              <a:solidFill>
                <a:srgbClr val="F1C232"/>
              </a:solidFill>
            </c:spPr>
            <c:extLst>
              <c:ext xmlns:c16="http://schemas.microsoft.com/office/drawing/2014/chart" uri="{C3380CC4-5D6E-409C-BE32-E72D297353CC}">
                <c16:uniqueId val="{00000003-F0EF-4AC5-B6A2-59775F99E23C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[8]PRESCOTT!$A$10:$A$11</c:f>
              <c:strCache>
                <c:ptCount val="2"/>
                <c:pt idx="0">
                  <c:v>Proficient</c:v>
                </c:pt>
                <c:pt idx="1">
                  <c:v>Not Proficient</c:v>
                </c:pt>
              </c:strCache>
            </c:strRef>
          </c:cat>
          <c:val>
            <c:numRef>
              <c:f>[8]PRESCOTT!$B$10:$B$11</c:f>
              <c:numCache>
                <c:formatCode>General</c:formatCode>
                <c:ptCount val="2"/>
                <c:pt idx="0">
                  <c:v>0.76923076923076927</c:v>
                </c:pt>
                <c:pt idx="1">
                  <c:v>0.23076923076923078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0EF-4AC5-B6A2-59775F99E2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2400" b="1">
                <a:solidFill>
                  <a:srgbClr val="000000"/>
                </a:solidFill>
                <a:latin typeface="+mn-lt"/>
              </a:defRPr>
            </a:pPr>
            <a:r>
              <a:rPr lang="en-US" sz="2400" b="1">
                <a:solidFill>
                  <a:srgbClr val="000000"/>
                </a:solidFill>
                <a:latin typeface="+mn-lt"/>
              </a:rPr>
              <a:t>AAL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B5394"/>
              </a:solidFill>
            </c:spPr>
            <c:extLst>
              <c:ext xmlns:c16="http://schemas.microsoft.com/office/drawing/2014/chart" uri="{C3380CC4-5D6E-409C-BE32-E72D297353CC}">
                <c16:uniqueId val="{00000001-979C-4A91-821D-1C8D8F87F64C}"/>
              </c:ext>
            </c:extLst>
          </c:dPt>
          <c:dPt>
            <c:idx val="1"/>
            <c:bubble3D val="0"/>
            <c:spPr>
              <a:solidFill>
                <a:srgbClr val="F1C232"/>
              </a:solidFill>
            </c:spPr>
            <c:extLst>
              <c:ext xmlns:c16="http://schemas.microsoft.com/office/drawing/2014/chart" uri="{C3380CC4-5D6E-409C-BE32-E72D297353CC}">
                <c16:uniqueId val="{00000003-979C-4A91-821D-1C8D8F87F64C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[9]AAL!$A$12:$A$13</c:f>
              <c:strCache>
                <c:ptCount val="2"/>
                <c:pt idx="0">
                  <c:v>Proficient</c:v>
                </c:pt>
                <c:pt idx="1">
                  <c:v>Not Proficient</c:v>
                </c:pt>
              </c:strCache>
            </c:strRef>
          </c:cat>
          <c:val>
            <c:numRef>
              <c:f>[9]AAL!$B$12:$B$13</c:f>
              <c:numCache>
                <c:formatCode>General</c:formatCode>
                <c:ptCount val="2"/>
                <c:pt idx="0">
                  <c:v>0.66666666669999997</c:v>
                </c:pt>
                <c:pt idx="1">
                  <c:v>0.33333333329999998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79C-4A91-821D-1C8D8F87F6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2400" b="1">
                <a:solidFill>
                  <a:srgbClr val="000000"/>
                </a:solidFill>
                <a:latin typeface="+mn-lt"/>
              </a:defRPr>
            </a:pPr>
            <a:r>
              <a:rPr lang="en-US" sz="2400" b="1">
                <a:solidFill>
                  <a:srgbClr val="000000"/>
                </a:solidFill>
                <a:latin typeface="+mn-lt"/>
              </a:rPr>
              <a:t>Coperni 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B5394"/>
              </a:solidFill>
            </c:spPr>
            <c:extLst>
              <c:ext xmlns:c16="http://schemas.microsoft.com/office/drawing/2014/chart" uri="{C3380CC4-5D6E-409C-BE32-E72D297353CC}">
                <c16:uniqueId val="{00000001-E427-4C23-890B-CCCC287F1D4C}"/>
              </c:ext>
            </c:extLst>
          </c:dPt>
          <c:dPt>
            <c:idx val="1"/>
            <c:bubble3D val="0"/>
            <c:spPr>
              <a:solidFill>
                <a:srgbClr val="F1C232"/>
              </a:solidFill>
            </c:spPr>
            <c:extLst>
              <c:ext xmlns:c16="http://schemas.microsoft.com/office/drawing/2014/chart" uri="{C3380CC4-5D6E-409C-BE32-E72D297353CC}">
                <c16:uniqueId val="{00000003-E427-4C23-890B-CCCC287F1D4C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[9]C3!$A$9:$A$10</c:f>
              <c:strCache>
                <c:ptCount val="2"/>
                <c:pt idx="0">
                  <c:v>Proficient</c:v>
                </c:pt>
                <c:pt idx="1">
                  <c:v>Not Proficient</c:v>
                </c:pt>
              </c:strCache>
            </c:strRef>
          </c:cat>
          <c:val>
            <c:numRef>
              <c:f>[9]C3!$B$9:$B$10</c:f>
              <c:numCache>
                <c:formatCode>General</c:formatCode>
                <c:ptCount val="2"/>
                <c:pt idx="0">
                  <c:v>0.81481481479999995</c:v>
                </c:pt>
                <c:pt idx="1">
                  <c:v>0.18518518519999999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427-4C23-890B-CCCC287F1D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2400" b="1">
                <a:solidFill>
                  <a:srgbClr val="000000"/>
                </a:solidFill>
                <a:latin typeface="+mn-lt"/>
              </a:defRPr>
            </a:pPr>
            <a:r>
              <a:rPr lang="en-US" sz="2400" b="1">
                <a:solidFill>
                  <a:srgbClr val="000000"/>
                </a:solidFill>
                <a:latin typeface="+mn-lt"/>
              </a:rPr>
              <a:t>Sam 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B5394"/>
              </a:solidFill>
            </c:spPr>
            <c:extLst>
              <c:ext xmlns:c16="http://schemas.microsoft.com/office/drawing/2014/chart" uri="{C3380CC4-5D6E-409C-BE32-E72D297353CC}">
                <c16:uniqueId val="{00000001-F657-42F9-920F-B6F451C3DC1F}"/>
              </c:ext>
            </c:extLst>
          </c:dPt>
          <c:dPt>
            <c:idx val="1"/>
            <c:bubble3D val="0"/>
            <c:spPr>
              <a:solidFill>
                <a:srgbClr val="F1C232"/>
              </a:solidFill>
            </c:spPr>
            <c:extLst>
              <c:ext xmlns:c16="http://schemas.microsoft.com/office/drawing/2014/chart" uri="{C3380CC4-5D6E-409C-BE32-E72D297353CC}">
                <c16:uniqueId val="{00000003-F657-42F9-920F-B6F451C3DC1F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[9]SAM!$A$10:$A$11</c:f>
              <c:strCache>
                <c:ptCount val="2"/>
                <c:pt idx="0">
                  <c:v>Proficient</c:v>
                </c:pt>
                <c:pt idx="1">
                  <c:v>Not Proficient</c:v>
                </c:pt>
              </c:strCache>
            </c:strRef>
          </c:cat>
          <c:val>
            <c:numRef>
              <c:f>[9]SAM!$B$10:$B$11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657-42F9-920F-B6F451C3DC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2400" b="1">
                <a:solidFill>
                  <a:srgbClr val="000000"/>
                </a:solidFill>
                <a:latin typeface="+mn-lt"/>
              </a:defRPr>
            </a:pPr>
            <a:r>
              <a:rPr lang="en-US" sz="2400" b="1">
                <a:solidFill>
                  <a:srgbClr val="000000"/>
                </a:solidFill>
                <a:latin typeface="+mn-lt"/>
              </a:rPr>
              <a:t>Lamar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B5394"/>
              </a:solidFill>
            </c:spPr>
            <c:extLst>
              <c:ext xmlns:c16="http://schemas.microsoft.com/office/drawing/2014/chart" uri="{C3380CC4-5D6E-409C-BE32-E72D297353CC}">
                <c16:uniqueId val="{00000001-A0FE-4C6A-87C9-4F1786E2BA16}"/>
              </c:ext>
            </c:extLst>
          </c:dPt>
          <c:dPt>
            <c:idx val="1"/>
            <c:bubble3D val="0"/>
            <c:spPr>
              <a:solidFill>
                <a:srgbClr val="F1C232"/>
              </a:solidFill>
            </c:spPr>
            <c:extLst>
              <c:ext xmlns:c16="http://schemas.microsoft.com/office/drawing/2014/chart" uri="{C3380CC4-5D6E-409C-BE32-E72D297353CC}">
                <c16:uniqueId val="{00000003-A0FE-4C6A-87C9-4F1786E2BA16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[9]LAMAR!$A$9:$A$10</c:f>
              <c:strCache>
                <c:ptCount val="2"/>
                <c:pt idx="0">
                  <c:v>Proficient</c:v>
                </c:pt>
                <c:pt idx="1">
                  <c:v>Not Proficient</c:v>
                </c:pt>
              </c:strCache>
            </c:strRef>
          </c:cat>
          <c:val>
            <c:numRef>
              <c:f>[9]LAMAR!$B$9:$B$10</c:f>
              <c:numCache>
                <c:formatCode>General</c:formatCode>
                <c:ptCount val="2"/>
                <c:pt idx="0">
                  <c:v>0.94117647059999998</c:v>
                </c:pt>
                <c:pt idx="1">
                  <c:v>5.8823529409999999E-2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0FE-4C6A-87C9-4F1786E2BA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2400" b="1">
                <a:solidFill>
                  <a:srgbClr val="000000"/>
                </a:solidFill>
                <a:latin typeface="+mn-lt"/>
              </a:defRPr>
            </a:pPr>
            <a:r>
              <a:rPr lang="en-US" sz="2400" b="1">
                <a:solidFill>
                  <a:srgbClr val="000000"/>
                </a:solidFill>
                <a:latin typeface="+mn-lt"/>
              </a:rPr>
              <a:t>Ector 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B5394"/>
              </a:solidFill>
            </c:spPr>
            <c:extLst>
              <c:ext xmlns:c16="http://schemas.microsoft.com/office/drawing/2014/chart" uri="{C3380CC4-5D6E-409C-BE32-E72D297353CC}">
                <c16:uniqueId val="{00000001-FA6F-4108-BD40-A2816C563CFC}"/>
              </c:ext>
            </c:extLst>
          </c:dPt>
          <c:dPt>
            <c:idx val="1"/>
            <c:bubble3D val="0"/>
            <c:spPr>
              <a:solidFill>
                <a:srgbClr val="F1C232"/>
              </a:solidFill>
            </c:spPr>
            <c:extLst>
              <c:ext xmlns:c16="http://schemas.microsoft.com/office/drawing/2014/chart" uri="{C3380CC4-5D6E-409C-BE32-E72D297353CC}">
                <c16:uniqueId val="{00000003-FA6F-4108-BD40-A2816C563CFC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[9]ECP!$A$15:$A$16</c:f>
              <c:strCache>
                <c:ptCount val="2"/>
                <c:pt idx="0">
                  <c:v>Proficient</c:v>
                </c:pt>
                <c:pt idx="1">
                  <c:v>Not Proficient</c:v>
                </c:pt>
              </c:strCache>
            </c:strRef>
          </c:cat>
          <c:val>
            <c:numRef>
              <c:f>[9]ECP!$B$15:$B$16</c:f>
              <c:numCache>
                <c:formatCode>General</c:formatCode>
                <c:ptCount val="2"/>
                <c:pt idx="0">
                  <c:v>0.94615384619999998</c:v>
                </c:pt>
                <c:pt idx="1">
                  <c:v>5.3846153850000002E-2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A6F-4108-BD40-A2816C563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2400" b="1">
                <a:solidFill>
                  <a:srgbClr val="000000"/>
                </a:solidFill>
                <a:latin typeface="+mn-lt"/>
              </a:defRPr>
            </a:pPr>
            <a:r>
              <a:rPr lang="en-US" sz="2400" b="1">
                <a:solidFill>
                  <a:srgbClr val="000000"/>
                </a:solidFill>
                <a:latin typeface="+mn-lt"/>
              </a:rPr>
              <a:t>Fehl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B5394"/>
              </a:solidFill>
            </c:spPr>
            <c:extLst>
              <c:ext xmlns:c16="http://schemas.microsoft.com/office/drawing/2014/chart" uri="{C3380CC4-5D6E-409C-BE32-E72D297353CC}">
                <c16:uniqueId val="{00000001-C73E-4CAE-89BE-AA93AE3E6BE9}"/>
              </c:ext>
            </c:extLst>
          </c:dPt>
          <c:dPt>
            <c:idx val="1"/>
            <c:bubble3D val="0"/>
            <c:spPr>
              <a:solidFill>
                <a:srgbClr val="F1C232"/>
              </a:solidFill>
            </c:spPr>
            <c:extLst>
              <c:ext xmlns:c16="http://schemas.microsoft.com/office/drawing/2014/chart" uri="{C3380CC4-5D6E-409C-BE32-E72D297353CC}">
                <c16:uniqueId val="{00000003-C73E-4CAE-89BE-AA93AE3E6BE9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[9]FEHL!$A$11:$A$12</c:f>
              <c:strCache>
                <c:ptCount val="2"/>
                <c:pt idx="0">
                  <c:v>Proficient</c:v>
                </c:pt>
                <c:pt idx="1">
                  <c:v>Not Proficient</c:v>
                </c:pt>
              </c:strCache>
            </c:strRef>
          </c:cat>
          <c:val>
            <c:numRef>
              <c:f>[9]FEHL!$B$11:$B$12</c:f>
              <c:numCache>
                <c:formatCode>General</c:formatCode>
                <c:ptCount val="2"/>
                <c:pt idx="0">
                  <c:v>0.578125</c:v>
                </c:pt>
                <c:pt idx="1">
                  <c:v>0.421875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73E-4CAE-89BE-AA93AE3E6B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2400" b="1">
                <a:solidFill>
                  <a:srgbClr val="000000"/>
                </a:solidFill>
                <a:latin typeface="+mn-lt"/>
              </a:defRPr>
            </a:pPr>
            <a:r>
              <a:rPr lang="en-US" sz="2400" b="1">
                <a:solidFill>
                  <a:srgbClr val="000000"/>
                </a:solidFill>
                <a:latin typeface="+mn-lt"/>
              </a:rPr>
              <a:t>Jones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B5394"/>
              </a:solidFill>
            </c:spPr>
            <c:extLst>
              <c:ext xmlns:c16="http://schemas.microsoft.com/office/drawing/2014/chart" uri="{C3380CC4-5D6E-409C-BE32-E72D297353CC}">
                <c16:uniqueId val="{00000001-1F45-435E-B42C-BB9DD9AC2D69}"/>
              </c:ext>
            </c:extLst>
          </c:dPt>
          <c:dPt>
            <c:idx val="1"/>
            <c:bubble3D val="0"/>
            <c:spPr>
              <a:solidFill>
                <a:srgbClr val="F1C232"/>
              </a:solidFill>
            </c:spPr>
            <c:extLst>
              <c:ext xmlns:c16="http://schemas.microsoft.com/office/drawing/2014/chart" uri="{C3380CC4-5D6E-409C-BE32-E72D297353CC}">
                <c16:uniqueId val="{00000003-1F45-435E-B42C-BB9DD9AC2D69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[9]JONES!$A$10:$A$11</c:f>
              <c:strCache>
                <c:ptCount val="2"/>
                <c:pt idx="0">
                  <c:v>Proficient</c:v>
                </c:pt>
                <c:pt idx="1">
                  <c:v>Not Proficient</c:v>
                </c:pt>
              </c:strCache>
            </c:strRef>
          </c:cat>
          <c:val>
            <c:numRef>
              <c:f>[9]JONES!$B$10:$B$11</c:f>
              <c:numCache>
                <c:formatCode>General</c:formatCode>
                <c:ptCount val="2"/>
                <c:pt idx="0">
                  <c:v>0.55319148939999996</c:v>
                </c:pt>
                <c:pt idx="1">
                  <c:v>0.44680851059999999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F45-435E-B42C-BB9DD9AC2D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2400" b="1">
                <a:solidFill>
                  <a:srgbClr val="000000"/>
                </a:solidFill>
                <a:latin typeface="+mn-lt"/>
              </a:defRPr>
            </a:pPr>
            <a:r>
              <a:rPr lang="en-US" sz="2400" b="1">
                <a:solidFill>
                  <a:srgbClr val="000000"/>
                </a:solidFill>
                <a:latin typeface="+mn-lt"/>
              </a:rPr>
              <a:t>Smith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B5394"/>
              </a:solidFill>
            </c:spPr>
            <c:extLst>
              <c:ext xmlns:c16="http://schemas.microsoft.com/office/drawing/2014/chart" uri="{C3380CC4-5D6E-409C-BE32-E72D297353CC}">
                <c16:uniqueId val="{00000001-952D-448D-84D0-EEC1A0DC8172}"/>
              </c:ext>
            </c:extLst>
          </c:dPt>
          <c:dPt>
            <c:idx val="1"/>
            <c:bubble3D val="0"/>
            <c:spPr>
              <a:solidFill>
                <a:srgbClr val="F1C232"/>
              </a:solidFill>
            </c:spPr>
            <c:extLst>
              <c:ext xmlns:c16="http://schemas.microsoft.com/office/drawing/2014/chart" uri="{C3380CC4-5D6E-409C-BE32-E72D297353CC}">
                <c16:uniqueId val="{00000003-952D-448D-84D0-EEC1A0DC8172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[9]SMITH!$A$11:$A$12</c:f>
              <c:strCache>
                <c:ptCount val="2"/>
                <c:pt idx="0">
                  <c:v>Proficient</c:v>
                </c:pt>
                <c:pt idx="1">
                  <c:v>Not Proficient</c:v>
                </c:pt>
              </c:strCache>
            </c:strRef>
          </c:cat>
          <c:val>
            <c:numRef>
              <c:f>[9]SMITH!$B$11:$B$12</c:f>
              <c:numCache>
                <c:formatCode>General</c:formatCode>
                <c:ptCount val="2"/>
                <c:pt idx="0">
                  <c:v>0.50746268660000005</c:v>
                </c:pt>
                <c:pt idx="1">
                  <c:v>0.49253731340000001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52D-448D-84D0-EEC1A0DC8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2400" b="1">
                <a:solidFill>
                  <a:srgbClr val="000000"/>
                </a:solidFill>
                <a:latin typeface="+mn-lt"/>
              </a:defRPr>
            </a:pPr>
            <a:r>
              <a:rPr lang="en-US" sz="2400" b="1">
                <a:solidFill>
                  <a:srgbClr val="000000"/>
                </a:solidFill>
                <a:latin typeface="+mn-lt"/>
              </a:rPr>
              <a:t>Mendez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4509133328030966"/>
          <c:y val="0.32700731557491486"/>
          <c:w val="0.50420689838012678"/>
          <c:h val="0.4248211314011280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B5394"/>
              </a:solidFill>
            </c:spPr>
            <c:extLst>
              <c:ext xmlns:c16="http://schemas.microsoft.com/office/drawing/2014/chart" uri="{C3380CC4-5D6E-409C-BE32-E72D297353CC}">
                <c16:uniqueId val="{00000001-47E3-4724-8F24-D9FAF384E8C0}"/>
              </c:ext>
            </c:extLst>
          </c:dPt>
          <c:dPt>
            <c:idx val="1"/>
            <c:bubble3D val="0"/>
            <c:spPr>
              <a:solidFill>
                <a:srgbClr val="F1C232"/>
              </a:solidFill>
            </c:spPr>
            <c:extLst>
              <c:ext xmlns:c16="http://schemas.microsoft.com/office/drawing/2014/chart" uri="{C3380CC4-5D6E-409C-BE32-E72D297353CC}">
                <c16:uniqueId val="{00000003-47E3-4724-8F24-D9FAF384E8C0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[9]MMS!$A$9:$A$10</c:f>
              <c:strCache>
                <c:ptCount val="2"/>
                <c:pt idx="0">
                  <c:v>Proficient</c:v>
                </c:pt>
                <c:pt idx="1">
                  <c:v>Not Proficient</c:v>
                </c:pt>
              </c:strCache>
            </c:strRef>
          </c:cat>
          <c:val>
            <c:numRef>
              <c:f>[9]MMS!$B$9:$B$10</c:f>
              <c:numCache>
                <c:formatCode>General</c:formatCode>
                <c:ptCount val="2"/>
                <c:pt idx="0">
                  <c:v>0.42857142860000003</c:v>
                </c:pt>
                <c:pt idx="1">
                  <c:v>0.57142857140000003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7E3-4724-8F24-D9FAF384E8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2400" b="1">
                <a:solidFill>
                  <a:srgbClr val="000000"/>
                </a:solidFill>
                <a:latin typeface="+mn-lt"/>
              </a:defRPr>
            </a:pPr>
            <a:r>
              <a:rPr lang="en-US" sz="2400" b="1">
                <a:solidFill>
                  <a:srgbClr val="000000"/>
                </a:solidFill>
                <a:latin typeface="+mn-lt"/>
              </a:rPr>
              <a:t>Mendez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4509133328030966"/>
          <c:y val="0.30431228011392192"/>
          <c:w val="0.53787693205016041"/>
          <c:h val="0.4531899257273691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B5394"/>
              </a:solidFill>
            </c:spPr>
            <c:extLst>
              <c:ext xmlns:c16="http://schemas.microsoft.com/office/drawing/2014/chart" uri="{C3380CC4-5D6E-409C-BE32-E72D297353CC}">
                <c16:uniqueId val="{00000001-776F-42AE-8BF5-1AA3F0E30EBD}"/>
              </c:ext>
            </c:extLst>
          </c:dPt>
          <c:dPt>
            <c:idx val="1"/>
            <c:bubble3D val="0"/>
            <c:spPr>
              <a:solidFill>
                <a:srgbClr val="F1C232"/>
              </a:solidFill>
            </c:spPr>
            <c:extLst>
              <c:ext xmlns:c16="http://schemas.microsoft.com/office/drawing/2014/chart" uri="{C3380CC4-5D6E-409C-BE32-E72D297353CC}">
                <c16:uniqueId val="{00000003-776F-42AE-8BF5-1AA3F0E30EBD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[1]MMS!$A$9:$A$10</c:f>
              <c:strCache>
                <c:ptCount val="2"/>
                <c:pt idx="0">
                  <c:v>Proficient</c:v>
                </c:pt>
                <c:pt idx="1">
                  <c:v>Not Proficient</c:v>
                </c:pt>
              </c:strCache>
            </c:strRef>
          </c:cat>
          <c:val>
            <c:numRef>
              <c:f>[1]MMS!$B$9:$B$10</c:f>
              <c:numCache>
                <c:formatCode>General</c:formatCode>
                <c:ptCount val="2"/>
                <c:pt idx="0">
                  <c:v>0.7142857142857143</c:v>
                </c:pt>
                <c:pt idx="1">
                  <c:v>0.2857142857142857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76F-42AE-8BF5-1AA3F0E30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2400" b="1">
                <a:solidFill>
                  <a:srgbClr val="000000"/>
                </a:solidFill>
                <a:latin typeface="+mn-lt"/>
              </a:defRPr>
            </a:pPr>
            <a:r>
              <a:rPr lang="en-US" sz="2400" b="1">
                <a:solidFill>
                  <a:srgbClr val="000000"/>
                </a:solidFill>
                <a:latin typeface="+mn-lt"/>
              </a:rPr>
              <a:t>Prescott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B5394"/>
              </a:solidFill>
            </c:spPr>
            <c:extLst>
              <c:ext xmlns:c16="http://schemas.microsoft.com/office/drawing/2014/chart" uri="{C3380CC4-5D6E-409C-BE32-E72D297353CC}">
                <c16:uniqueId val="{00000001-CBE2-4F3D-889A-FBD7BE2CFD55}"/>
              </c:ext>
            </c:extLst>
          </c:dPt>
          <c:dPt>
            <c:idx val="1"/>
            <c:bubble3D val="0"/>
            <c:spPr>
              <a:solidFill>
                <a:srgbClr val="F1C232"/>
              </a:solidFill>
            </c:spPr>
            <c:extLst>
              <c:ext xmlns:c16="http://schemas.microsoft.com/office/drawing/2014/chart" uri="{C3380CC4-5D6E-409C-BE32-E72D297353CC}">
                <c16:uniqueId val="{00000003-CBE2-4F3D-889A-FBD7BE2CFD55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[9]PRESCOTT!$A$10:$A$11</c:f>
              <c:strCache>
                <c:ptCount val="2"/>
                <c:pt idx="0">
                  <c:v>Proficient</c:v>
                </c:pt>
                <c:pt idx="1">
                  <c:v>Not Proficient</c:v>
                </c:pt>
              </c:strCache>
            </c:strRef>
          </c:cat>
          <c:val>
            <c:numRef>
              <c:f>[9]PRESCOTT!$B$10:$B$11</c:f>
              <c:numCache>
                <c:formatCode>General</c:formatCode>
                <c:ptCount val="2"/>
                <c:pt idx="0">
                  <c:v>0.74418604649999998</c:v>
                </c:pt>
                <c:pt idx="1">
                  <c:v>0.25581395350000002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BE2-4F3D-889A-FBD7BE2CFD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8.xml"/><Relationship Id="rId3" Type="http://schemas.openxmlformats.org/officeDocument/2006/relationships/chart" Target="../charts/chart13.xml"/><Relationship Id="rId7" Type="http://schemas.openxmlformats.org/officeDocument/2006/relationships/chart" Target="../charts/chart17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5" Type="http://schemas.openxmlformats.org/officeDocument/2006/relationships/chart" Target="../charts/chart15.xml"/><Relationship Id="rId10" Type="http://schemas.openxmlformats.org/officeDocument/2006/relationships/chart" Target="../charts/chart20.xml"/><Relationship Id="rId4" Type="http://schemas.openxmlformats.org/officeDocument/2006/relationships/chart" Target="../charts/chart14.xml"/><Relationship Id="rId9" Type="http://schemas.openxmlformats.org/officeDocument/2006/relationships/chart" Target="../charts/chart19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8.xml"/><Relationship Id="rId3" Type="http://schemas.openxmlformats.org/officeDocument/2006/relationships/chart" Target="../charts/chart23.xml"/><Relationship Id="rId7" Type="http://schemas.openxmlformats.org/officeDocument/2006/relationships/chart" Target="../charts/chart27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6" Type="http://schemas.openxmlformats.org/officeDocument/2006/relationships/chart" Target="../charts/chart26.xml"/><Relationship Id="rId5" Type="http://schemas.openxmlformats.org/officeDocument/2006/relationships/chart" Target="../charts/chart25.xml"/><Relationship Id="rId10" Type="http://schemas.openxmlformats.org/officeDocument/2006/relationships/chart" Target="../charts/chart30.xml"/><Relationship Id="rId4" Type="http://schemas.openxmlformats.org/officeDocument/2006/relationships/chart" Target="../charts/chart24.xml"/><Relationship Id="rId9" Type="http://schemas.openxmlformats.org/officeDocument/2006/relationships/chart" Target="../charts/chart29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8.xml"/><Relationship Id="rId3" Type="http://schemas.openxmlformats.org/officeDocument/2006/relationships/chart" Target="../charts/chart33.xml"/><Relationship Id="rId7" Type="http://schemas.openxmlformats.org/officeDocument/2006/relationships/chart" Target="../charts/chart37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6" Type="http://schemas.openxmlformats.org/officeDocument/2006/relationships/chart" Target="../charts/chart36.xml"/><Relationship Id="rId5" Type="http://schemas.openxmlformats.org/officeDocument/2006/relationships/chart" Target="../charts/chart35.xml"/><Relationship Id="rId10" Type="http://schemas.openxmlformats.org/officeDocument/2006/relationships/chart" Target="../charts/chart40.xml"/><Relationship Id="rId4" Type="http://schemas.openxmlformats.org/officeDocument/2006/relationships/chart" Target="../charts/chart34.xml"/><Relationship Id="rId9" Type="http://schemas.openxmlformats.org/officeDocument/2006/relationships/chart" Target="../charts/chart39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8.xml"/><Relationship Id="rId3" Type="http://schemas.openxmlformats.org/officeDocument/2006/relationships/chart" Target="../charts/chart43.xml"/><Relationship Id="rId7" Type="http://schemas.openxmlformats.org/officeDocument/2006/relationships/chart" Target="../charts/chart47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5" Type="http://schemas.openxmlformats.org/officeDocument/2006/relationships/chart" Target="../charts/chart45.xml"/><Relationship Id="rId10" Type="http://schemas.openxmlformats.org/officeDocument/2006/relationships/chart" Target="../charts/chart50.xml"/><Relationship Id="rId4" Type="http://schemas.openxmlformats.org/officeDocument/2006/relationships/chart" Target="../charts/chart44.xml"/><Relationship Id="rId9" Type="http://schemas.openxmlformats.org/officeDocument/2006/relationships/chart" Target="../charts/chart49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8.xml"/><Relationship Id="rId3" Type="http://schemas.openxmlformats.org/officeDocument/2006/relationships/chart" Target="../charts/chart53.xml"/><Relationship Id="rId7" Type="http://schemas.openxmlformats.org/officeDocument/2006/relationships/chart" Target="../charts/chart57.xml"/><Relationship Id="rId2" Type="http://schemas.openxmlformats.org/officeDocument/2006/relationships/chart" Target="../charts/chart52.xml"/><Relationship Id="rId1" Type="http://schemas.openxmlformats.org/officeDocument/2006/relationships/chart" Target="../charts/chart51.xml"/><Relationship Id="rId6" Type="http://schemas.openxmlformats.org/officeDocument/2006/relationships/chart" Target="../charts/chart56.xml"/><Relationship Id="rId5" Type="http://schemas.openxmlformats.org/officeDocument/2006/relationships/chart" Target="../charts/chart55.xml"/><Relationship Id="rId10" Type="http://schemas.openxmlformats.org/officeDocument/2006/relationships/chart" Target="../charts/chart60.xml"/><Relationship Id="rId4" Type="http://schemas.openxmlformats.org/officeDocument/2006/relationships/chart" Target="../charts/chart54.xml"/><Relationship Id="rId9" Type="http://schemas.openxmlformats.org/officeDocument/2006/relationships/chart" Target="../charts/chart59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8.xml"/><Relationship Id="rId3" Type="http://schemas.openxmlformats.org/officeDocument/2006/relationships/chart" Target="../charts/chart63.xml"/><Relationship Id="rId7" Type="http://schemas.openxmlformats.org/officeDocument/2006/relationships/chart" Target="../charts/chart67.xml"/><Relationship Id="rId2" Type="http://schemas.openxmlformats.org/officeDocument/2006/relationships/chart" Target="../charts/chart62.xml"/><Relationship Id="rId1" Type="http://schemas.openxmlformats.org/officeDocument/2006/relationships/chart" Target="../charts/chart61.xml"/><Relationship Id="rId6" Type="http://schemas.openxmlformats.org/officeDocument/2006/relationships/chart" Target="../charts/chart66.xml"/><Relationship Id="rId5" Type="http://schemas.openxmlformats.org/officeDocument/2006/relationships/chart" Target="../charts/chart65.xml"/><Relationship Id="rId10" Type="http://schemas.openxmlformats.org/officeDocument/2006/relationships/chart" Target="../charts/chart70.xml"/><Relationship Id="rId4" Type="http://schemas.openxmlformats.org/officeDocument/2006/relationships/chart" Target="../charts/chart64.xml"/><Relationship Id="rId9" Type="http://schemas.openxmlformats.org/officeDocument/2006/relationships/chart" Target="../charts/chart69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8.xml"/><Relationship Id="rId3" Type="http://schemas.openxmlformats.org/officeDocument/2006/relationships/chart" Target="../charts/chart73.xml"/><Relationship Id="rId7" Type="http://schemas.openxmlformats.org/officeDocument/2006/relationships/chart" Target="../charts/chart77.xml"/><Relationship Id="rId2" Type="http://schemas.openxmlformats.org/officeDocument/2006/relationships/chart" Target="../charts/chart72.xml"/><Relationship Id="rId1" Type="http://schemas.openxmlformats.org/officeDocument/2006/relationships/chart" Target="../charts/chart71.xml"/><Relationship Id="rId6" Type="http://schemas.openxmlformats.org/officeDocument/2006/relationships/chart" Target="../charts/chart76.xml"/><Relationship Id="rId5" Type="http://schemas.openxmlformats.org/officeDocument/2006/relationships/chart" Target="../charts/chart75.xml"/><Relationship Id="rId10" Type="http://schemas.openxmlformats.org/officeDocument/2006/relationships/chart" Target="../charts/chart80.xml"/><Relationship Id="rId4" Type="http://schemas.openxmlformats.org/officeDocument/2006/relationships/chart" Target="../charts/chart74.xml"/><Relationship Id="rId9" Type="http://schemas.openxmlformats.org/officeDocument/2006/relationships/chart" Target="../charts/chart79.xm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8.xml"/><Relationship Id="rId3" Type="http://schemas.openxmlformats.org/officeDocument/2006/relationships/chart" Target="../charts/chart83.xml"/><Relationship Id="rId7" Type="http://schemas.openxmlformats.org/officeDocument/2006/relationships/chart" Target="../charts/chart87.xml"/><Relationship Id="rId2" Type="http://schemas.openxmlformats.org/officeDocument/2006/relationships/chart" Target="../charts/chart82.xml"/><Relationship Id="rId1" Type="http://schemas.openxmlformats.org/officeDocument/2006/relationships/chart" Target="../charts/chart81.xml"/><Relationship Id="rId6" Type="http://schemas.openxmlformats.org/officeDocument/2006/relationships/chart" Target="../charts/chart86.xml"/><Relationship Id="rId5" Type="http://schemas.openxmlformats.org/officeDocument/2006/relationships/chart" Target="../charts/chart85.xml"/><Relationship Id="rId10" Type="http://schemas.openxmlformats.org/officeDocument/2006/relationships/chart" Target="../charts/chart90.xml"/><Relationship Id="rId4" Type="http://schemas.openxmlformats.org/officeDocument/2006/relationships/chart" Target="../charts/chart84.xml"/><Relationship Id="rId9" Type="http://schemas.openxmlformats.org/officeDocument/2006/relationships/chart" Target="../charts/chart8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19050</xdr:colOff>
      <xdr:row>2</xdr:row>
      <xdr:rowOff>0</xdr:rowOff>
    </xdr:from>
    <xdr:ext cx="1885950" cy="2238375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4DCE50F2-3B1B-4158-B99B-8A533BF802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4</xdr:col>
      <xdr:colOff>942975</xdr:colOff>
      <xdr:row>2</xdr:row>
      <xdr:rowOff>0</xdr:rowOff>
    </xdr:from>
    <xdr:ext cx="1885950" cy="2238375"/>
    <xdr:graphicFrame macro="">
      <xdr:nvGraphicFramePr>
        <xdr:cNvPr id="3" name="Chart 2" title="Chart">
          <a:extLst>
            <a:ext uri="{FF2B5EF4-FFF2-40B4-BE49-F238E27FC236}">
              <a16:creationId xmlns:a16="http://schemas.microsoft.com/office/drawing/2014/main" id="{F53E3F77-BD24-4B34-BC9C-63344B63B0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6</xdr:col>
      <xdr:colOff>904875</xdr:colOff>
      <xdr:row>2</xdr:row>
      <xdr:rowOff>0</xdr:rowOff>
    </xdr:from>
    <xdr:ext cx="1885950" cy="2238375"/>
    <xdr:graphicFrame macro="">
      <xdr:nvGraphicFramePr>
        <xdr:cNvPr id="4" name="Chart 3" title="Chart">
          <a:extLst>
            <a:ext uri="{FF2B5EF4-FFF2-40B4-BE49-F238E27FC236}">
              <a16:creationId xmlns:a16="http://schemas.microsoft.com/office/drawing/2014/main" id="{5996B7D0-B7C6-49A9-8473-50ACDB71E7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8</xdr:col>
      <xdr:colOff>866775</xdr:colOff>
      <xdr:row>2</xdr:row>
      <xdr:rowOff>0</xdr:rowOff>
    </xdr:from>
    <xdr:ext cx="1885950" cy="2238375"/>
    <xdr:graphicFrame macro="">
      <xdr:nvGraphicFramePr>
        <xdr:cNvPr id="5" name="Chart 4" title="Chart">
          <a:extLst>
            <a:ext uri="{FF2B5EF4-FFF2-40B4-BE49-F238E27FC236}">
              <a16:creationId xmlns:a16="http://schemas.microsoft.com/office/drawing/2014/main" id="{1864D3E8-0131-4675-ACD0-2CE8C2C220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10</xdr:col>
      <xdr:colOff>828675</xdr:colOff>
      <xdr:row>2</xdr:row>
      <xdr:rowOff>0</xdr:rowOff>
    </xdr:from>
    <xdr:ext cx="1885950" cy="2238375"/>
    <xdr:graphicFrame macro="">
      <xdr:nvGraphicFramePr>
        <xdr:cNvPr id="6" name="Chart 5" title="Chart">
          <a:extLst>
            <a:ext uri="{FF2B5EF4-FFF2-40B4-BE49-F238E27FC236}">
              <a16:creationId xmlns:a16="http://schemas.microsoft.com/office/drawing/2014/main" id="{AF9843F6-8C31-4DAE-B5C4-6704A8DA09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oneCellAnchor>
  <xdr:oneCellAnchor>
    <xdr:from>
      <xdr:col>3</xdr:col>
      <xdr:colOff>9525</xdr:colOff>
      <xdr:row>13</xdr:row>
      <xdr:rowOff>38100</xdr:rowOff>
    </xdr:from>
    <xdr:ext cx="1885950" cy="2238375"/>
    <xdr:graphicFrame macro="">
      <xdr:nvGraphicFramePr>
        <xdr:cNvPr id="9" name="Chart 8" title="Chart">
          <a:extLst>
            <a:ext uri="{FF2B5EF4-FFF2-40B4-BE49-F238E27FC236}">
              <a16:creationId xmlns:a16="http://schemas.microsoft.com/office/drawing/2014/main" id="{CD4E105B-D745-413E-9E33-4885D4D65E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oneCellAnchor>
  <xdr:oneCellAnchor>
    <xdr:from>
      <xdr:col>4</xdr:col>
      <xdr:colOff>933450</xdr:colOff>
      <xdr:row>13</xdr:row>
      <xdr:rowOff>38100</xdr:rowOff>
    </xdr:from>
    <xdr:ext cx="1885950" cy="2238375"/>
    <xdr:graphicFrame macro="">
      <xdr:nvGraphicFramePr>
        <xdr:cNvPr id="10" name="Chart 9" title="Chart">
          <a:extLst>
            <a:ext uri="{FF2B5EF4-FFF2-40B4-BE49-F238E27FC236}">
              <a16:creationId xmlns:a16="http://schemas.microsoft.com/office/drawing/2014/main" id="{953F1DB0-C8E9-43DA-8537-1E67B824AE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oneCellAnchor>
  <xdr:oneCellAnchor>
    <xdr:from>
      <xdr:col>6</xdr:col>
      <xdr:colOff>895350</xdr:colOff>
      <xdr:row>13</xdr:row>
      <xdr:rowOff>38100</xdr:rowOff>
    </xdr:from>
    <xdr:ext cx="1885950" cy="2238375"/>
    <xdr:graphicFrame macro="">
      <xdr:nvGraphicFramePr>
        <xdr:cNvPr id="11" name="Chart 10" title="Chart">
          <a:extLst>
            <a:ext uri="{FF2B5EF4-FFF2-40B4-BE49-F238E27FC236}">
              <a16:creationId xmlns:a16="http://schemas.microsoft.com/office/drawing/2014/main" id="{0EEC0908-5414-4AD2-BA8D-9E585858FB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oneCellAnchor>
  <xdr:oneCellAnchor>
    <xdr:from>
      <xdr:col>8</xdr:col>
      <xdr:colOff>866775</xdr:colOff>
      <xdr:row>13</xdr:row>
      <xdr:rowOff>38100</xdr:rowOff>
    </xdr:from>
    <xdr:ext cx="1885950" cy="2238375"/>
    <xdr:graphicFrame macro="">
      <xdr:nvGraphicFramePr>
        <xdr:cNvPr id="7" name="Chart 6" title="Chart">
          <a:extLst>
            <a:ext uri="{FF2B5EF4-FFF2-40B4-BE49-F238E27FC236}">
              <a16:creationId xmlns:a16="http://schemas.microsoft.com/office/drawing/2014/main" id="{03D0DB65-12F1-40C4-A29A-E262CB1813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oneCellAnchor>
  <xdr:oneCellAnchor>
    <xdr:from>
      <xdr:col>10</xdr:col>
      <xdr:colOff>828675</xdr:colOff>
      <xdr:row>13</xdr:row>
      <xdr:rowOff>38100</xdr:rowOff>
    </xdr:from>
    <xdr:ext cx="1885950" cy="2238375"/>
    <xdr:graphicFrame macro="">
      <xdr:nvGraphicFramePr>
        <xdr:cNvPr id="8" name="Chart 7" title="Chart">
          <a:extLst>
            <a:ext uri="{FF2B5EF4-FFF2-40B4-BE49-F238E27FC236}">
              <a16:creationId xmlns:a16="http://schemas.microsoft.com/office/drawing/2014/main" id="{20F9F53E-CB76-4437-9A06-B241459DFD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19050</xdr:colOff>
      <xdr:row>2</xdr:row>
      <xdr:rowOff>0</xdr:rowOff>
    </xdr:from>
    <xdr:ext cx="1885950" cy="2238375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D175E7A2-D6AE-4624-933F-1893619930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4</xdr:col>
      <xdr:colOff>942975</xdr:colOff>
      <xdr:row>2</xdr:row>
      <xdr:rowOff>0</xdr:rowOff>
    </xdr:from>
    <xdr:ext cx="1885950" cy="2238375"/>
    <xdr:graphicFrame macro="">
      <xdr:nvGraphicFramePr>
        <xdr:cNvPr id="3" name="Chart 2" title="Chart">
          <a:extLst>
            <a:ext uri="{FF2B5EF4-FFF2-40B4-BE49-F238E27FC236}">
              <a16:creationId xmlns:a16="http://schemas.microsoft.com/office/drawing/2014/main" id="{5E01470D-72E9-4D58-A098-71D401857A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6</xdr:col>
      <xdr:colOff>904875</xdr:colOff>
      <xdr:row>2</xdr:row>
      <xdr:rowOff>0</xdr:rowOff>
    </xdr:from>
    <xdr:ext cx="1885950" cy="2238375"/>
    <xdr:graphicFrame macro="">
      <xdr:nvGraphicFramePr>
        <xdr:cNvPr id="4" name="Chart 3" title="Chart">
          <a:extLst>
            <a:ext uri="{FF2B5EF4-FFF2-40B4-BE49-F238E27FC236}">
              <a16:creationId xmlns:a16="http://schemas.microsoft.com/office/drawing/2014/main" id="{CA8565BD-7DAF-4C8D-AE11-49B7E62B0A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8</xdr:col>
      <xdr:colOff>866775</xdr:colOff>
      <xdr:row>2</xdr:row>
      <xdr:rowOff>0</xdr:rowOff>
    </xdr:from>
    <xdr:ext cx="1885950" cy="2238375"/>
    <xdr:graphicFrame macro="">
      <xdr:nvGraphicFramePr>
        <xdr:cNvPr id="5" name="Chart 4" title="Chart">
          <a:extLst>
            <a:ext uri="{FF2B5EF4-FFF2-40B4-BE49-F238E27FC236}">
              <a16:creationId xmlns:a16="http://schemas.microsoft.com/office/drawing/2014/main" id="{EE767DB7-838B-4AD3-AE21-10DCDD6B09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10</xdr:col>
      <xdr:colOff>828675</xdr:colOff>
      <xdr:row>2</xdr:row>
      <xdr:rowOff>0</xdr:rowOff>
    </xdr:from>
    <xdr:ext cx="1885950" cy="2238375"/>
    <xdr:graphicFrame macro="">
      <xdr:nvGraphicFramePr>
        <xdr:cNvPr id="6" name="Chart 5" title="Chart">
          <a:extLst>
            <a:ext uri="{FF2B5EF4-FFF2-40B4-BE49-F238E27FC236}">
              <a16:creationId xmlns:a16="http://schemas.microsoft.com/office/drawing/2014/main" id="{B474880C-52C4-40CC-A055-C2CD93CB5F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oneCellAnchor>
  <xdr:oneCellAnchor>
    <xdr:from>
      <xdr:col>3</xdr:col>
      <xdr:colOff>9525</xdr:colOff>
      <xdr:row>13</xdr:row>
      <xdr:rowOff>38100</xdr:rowOff>
    </xdr:from>
    <xdr:ext cx="1885950" cy="2238375"/>
    <xdr:graphicFrame macro="">
      <xdr:nvGraphicFramePr>
        <xdr:cNvPr id="9" name="Chart 8" title="Chart">
          <a:extLst>
            <a:ext uri="{FF2B5EF4-FFF2-40B4-BE49-F238E27FC236}">
              <a16:creationId xmlns:a16="http://schemas.microsoft.com/office/drawing/2014/main" id="{6FF9A7D8-BB6F-470B-ADA1-AC33AC1112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oneCellAnchor>
  <xdr:oneCellAnchor>
    <xdr:from>
      <xdr:col>4</xdr:col>
      <xdr:colOff>933450</xdr:colOff>
      <xdr:row>13</xdr:row>
      <xdr:rowOff>38100</xdr:rowOff>
    </xdr:from>
    <xdr:ext cx="1885950" cy="2238375"/>
    <xdr:graphicFrame macro="">
      <xdr:nvGraphicFramePr>
        <xdr:cNvPr id="10" name="Chart 9" title="Chart">
          <a:extLst>
            <a:ext uri="{FF2B5EF4-FFF2-40B4-BE49-F238E27FC236}">
              <a16:creationId xmlns:a16="http://schemas.microsoft.com/office/drawing/2014/main" id="{6E5596F3-59E4-46F9-BED9-B9B96A47B1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oneCellAnchor>
  <xdr:oneCellAnchor>
    <xdr:from>
      <xdr:col>6</xdr:col>
      <xdr:colOff>895350</xdr:colOff>
      <xdr:row>13</xdr:row>
      <xdr:rowOff>38100</xdr:rowOff>
    </xdr:from>
    <xdr:ext cx="1885950" cy="2238375"/>
    <xdr:graphicFrame macro="">
      <xdr:nvGraphicFramePr>
        <xdr:cNvPr id="11" name="Chart 10" title="Chart">
          <a:extLst>
            <a:ext uri="{FF2B5EF4-FFF2-40B4-BE49-F238E27FC236}">
              <a16:creationId xmlns:a16="http://schemas.microsoft.com/office/drawing/2014/main" id="{24830134-3439-4105-9079-87E961B079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oneCellAnchor>
  <xdr:oneCellAnchor>
    <xdr:from>
      <xdr:col>8</xdr:col>
      <xdr:colOff>866775</xdr:colOff>
      <xdr:row>13</xdr:row>
      <xdr:rowOff>38100</xdr:rowOff>
    </xdr:from>
    <xdr:ext cx="1885950" cy="2238375"/>
    <xdr:graphicFrame macro="">
      <xdr:nvGraphicFramePr>
        <xdr:cNvPr id="7" name="Chart 6" title="Chart">
          <a:extLst>
            <a:ext uri="{FF2B5EF4-FFF2-40B4-BE49-F238E27FC236}">
              <a16:creationId xmlns:a16="http://schemas.microsoft.com/office/drawing/2014/main" id="{33FBE7A6-57A3-47FD-8E80-7655DDCFD3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oneCellAnchor>
  <xdr:oneCellAnchor>
    <xdr:from>
      <xdr:col>10</xdr:col>
      <xdr:colOff>828675</xdr:colOff>
      <xdr:row>13</xdr:row>
      <xdr:rowOff>38100</xdr:rowOff>
    </xdr:from>
    <xdr:ext cx="1885950" cy="2238375"/>
    <xdr:graphicFrame macro="">
      <xdr:nvGraphicFramePr>
        <xdr:cNvPr id="8" name="Chart 7" title="Chart">
          <a:extLst>
            <a:ext uri="{FF2B5EF4-FFF2-40B4-BE49-F238E27FC236}">
              <a16:creationId xmlns:a16="http://schemas.microsoft.com/office/drawing/2014/main" id="{B29E7AF8-055A-4EC1-A528-517823436E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19050</xdr:colOff>
      <xdr:row>2</xdr:row>
      <xdr:rowOff>0</xdr:rowOff>
    </xdr:from>
    <xdr:ext cx="1885950" cy="2238375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8C5EC5CE-1B12-4CA1-B25F-B9B12130D2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4</xdr:col>
      <xdr:colOff>942975</xdr:colOff>
      <xdr:row>2</xdr:row>
      <xdr:rowOff>0</xdr:rowOff>
    </xdr:from>
    <xdr:ext cx="1885950" cy="2238375"/>
    <xdr:graphicFrame macro="">
      <xdr:nvGraphicFramePr>
        <xdr:cNvPr id="3" name="Chart 2" title="Chart">
          <a:extLst>
            <a:ext uri="{FF2B5EF4-FFF2-40B4-BE49-F238E27FC236}">
              <a16:creationId xmlns:a16="http://schemas.microsoft.com/office/drawing/2014/main" id="{2C9EBE19-4408-4E49-899B-8957CF9AB9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6</xdr:col>
      <xdr:colOff>904875</xdr:colOff>
      <xdr:row>2</xdr:row>
      <xdr:rowOff>0</xdr:rowOff>
    </xdr:from>
    <xdr:ext cx="1885950" cy="2238375"/>
    <xdr:graphicFrame macro="">
      <xdr:nvGraphicFramePr>
        <xdr:cNvPr id="4" name="Chart 3" title="Chart">
          <a:extLst>
            <a:ext uri="{FF2B5EF4-FFF2-40B4-BE49-F238E27FC236}">
              <a16:creationId xmlns:a16="http://schemas.microsoft.com/office/drawing/2014/main" id="{AA37AC46-6ADB-43AC-AE38-6BF8AD0778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8</xdr:col>
      <xdr:colOff>866775</xdr:colOff>
      <xdr:row>2</xdr:row>
      <xdr:rowOff>0</xdr:rowOff>
    </xdr:from>
    <xdr:ext cx="1885950" cy="2238375"/>
    <xdr:graphicFrame macro="">
      <xdr:nvGraphicFramePr>
        <xdr:cNvPr id="5" name="Chart 4" title="Chart">
          <a:extLst>
            <a:ext uri="{FF2B5EF4-FFF2-40B4-BE49-F238E27FC236}">
              <a16:creationId xmlns:a16="http://schemas.microsoft.com/office/drawing/2014/main" id="{785E0C1B-87EE-40D0-A7DB-CFCCBC3FAA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10</xdr:col>
      <xdr:colOff>828675</xdr:colOff>
      <xdr:row>2</xdr:row>
      <xdr:rowOff>0</xdr:rowOff>
    </xdr:from>
    <xdr:ext cx="1885950" cy="2238375"/>
    <xdr:graphicFrame macro="">
      <xdr:nvGraphicFramePr>
        <xdr:cNvPr id="6" name="Chart 5" title="Chart">
          <a:extLst>
            <a:ext uri="{FF2B5EF4-FFF2-40B4-BE49-F238E27FC236}">
              <a16:creationId xmlns:a16="http://schemas.microsoft.com/office/drawing/2014/main" id="{FA2A33C9-ECEE-4113-A79D-41E5206653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oneCellAnchor>
  <xdr:oneCellAnchor>
    <xdr:from>
      <xdr:col>3</xdr:col>
      <xdr:colOff>9525</xdr:colOff>
      <xdr:row>13</xdr:row>
      <xdr:rowOff>38100</xdr:rowOff>
    </xdr:from>
    <xdr:ext cx="1885950" cy="2238375"/>
    <xdr:graphicFrame macro="">
      <xdr:nvGraphicFramePr>
        <xdr:cNvPr id="9" name="Chart 8" title="Chart">
          <a:extLst>
            <a:ext uri="{FF2B5EF4-FFF2-40B4-BE49-F238E27FC236}">
              <a16:creationId xmlns:a16="http://schemas.microsoft.com/office/drawing/2014/main" id="{5E916DA7-738D-4349-9941-0852126BD0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oneCellAnchor>
  <xdr:oneCellAnchor>
    <xdr:from>
      <xdr:col>4</xdr:col>
      <xdr:colOff>933450</xdr:colOff>
      <xdr:row>13</xdr:row>
      <xdr:rowOff>38100</xdr:rowOff>
    </xdr:from>
    <xdr:ext cx="1885950" cy="2238375"/>
    <xdr:graphicFrame macro="">
      <xdr:nvGraphicFramePr>
        <xdr:cNvPr id="10" name="Chart 9" title="Chart">
          <a:extLst>
            <a:ext uri="{FF2B5EF4-FFF2-40B4-BE49-F238E27FC236}">
              <a16:creationId xmlns:a16="http://schemas.microsoft.com/office/drawing/2014/main" id="{D5780710-E319-4271-8C20-2BE9C13F66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oneCellAnchor>
  <xdr:oneCellAnchor>
    <xdr:from>
      <xdr:col>6</xdr:col>
      <xdr:colOff>895350</xdr:colOff>
      <xdr:row>13</xdr:row>
      <xdr:rowOff>38100</xdr:rowOff>
    </xdr:from>
    <xdr:ext cx="1885950" cy="2238375"/>
    <xdr:graphicFrame macro="">
      <xdr:nvGraphicFramePr>
        <xdr:cNvPr id="11" name="Chart 10" title="Chart">
          <a:extLst>
            <a:ext uri="{FF2B5EF4-FFF2-40B4-BE49-F238E27FC236}">
              <a16:creationId xmlns:a16="http://schemas.microsoft.com/office/drawing/2014/main" id="{FF1F7DFA-BA57-4489-A280-0B752C8010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oneCellAnchor>
  <xdr:oneCellAnchor>
    <xdr:from>
      <xdr:col>8</xdr:col>
      <xdr:colOff>866775</xdr:colOff>
      <xdr:row>13</xdr:row>
      <xdr:rowOff>38100</xdr:rowOff>
    </xdr:from>
    <xdr:ext cx="1885950" cy="2238375"/>
    <xdr:graphicFrame macro="">
      <xdr:nvGraphicFramePr>
        <xdr:cNvPr id="7" name="Chart 6" title="Chart">
          <a:extLst>
            <a:ext uri="{FF2B5EF4-FFF2-40B4-BE49-F238E27FC236}">
              <a16:creationId xmlns:a16="http://schemas.microsoft.com/office/drawing/2014/main" id="{23C627E3-CB40-4497-AEA3-0A7E32F55A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oneCellAnchor>
  <xdr:oneCellAnchor>
    <xdr:from>
      <xdr:col>10</xdr:col>
      <xdr:colOff>828675</xdr:colOff>
      <xdr:row>13</xdr:row>
      <xdr:rowOff>38100</xdr:rowOff>
    </xdr:from>
    <xdr:ext cx="1885950" cy="2238375"/>
    <xdr:graphicFrame macro="">
      <xdr:nvGraphicFramePr>
        <xdr:cNvPr id="8" name="Chart 7" title="Chart">
          <a:extLst>
            <a:ext uri="{FF2B5EF4-FFF2-40B4-BE49-F238E27FC236}">
              <a16:creationId xmlns:a16="http://schemas.microsoft.com/office/drawing/2014/main" id="{E4B3F338-3B00-4AEB-A53A-C70479ED6B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19050</xdr:colOff>
      <xdr:row>2</xdr:row>
      <xdr:rowOff>0</xdr:rowOff>
    </xdr:from>
    <xdr:ext cx="1885950" cy="2238375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C853055F-3CDE-484E-BEBA-899D530AF8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4</xdr:col>
      <xdr:colOff>942975</xdr:colOff>
      <xdr:row>2</xdr:row>
      <xdr:rowOff>0</xdr:rowOff>
    </xdr:from>
    <xdr:ext cx="1885950" cy="2238375"/>
    <xdr:graphicFrame macro="">
      <xdr:nvGraphicFramePr>
        <xdr:cNvPr id="3" name="Chart 2" title="Chart">
          <a:extLst>
            <a:ext uri="{FF2B5EF4-FFF2-40B4-BE49-F238E27FC236}">
              <a16:creationId xmlns:a16="http://schemas.microsoft.com/office/drawing/2014/main" id="{CF427575-0563-443C-8047-41FE309DF1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6</xdr:col>
      <xdr:colOff>904875</xdr:colOff>
      <xdr:row>2</xdr:row>
      <xdr:rowOff>0</xdr:rowOff>
    </xdr:from>
    <xdr:ext cx="1885950" cy="2238375"/>
    <xdr:graphicFrame macro="">
      <xdr:nvGraphicFramePr>
        <xdr:cNvPr id="4" name="Chart 3" title="Chart">
          <a:extLst>
            <a:ext uri="{FF2B5EF4-FFF2-40B4-BE49-F238E27FC236}">
              <a16:creationId xmlns:a16="http://schemas.microsoft.com/office/drawing/2014/main" id="{907A2E67-595C-442D-87C0-A02A794938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8</xdr:col>
      <xdr:colOff>866775</xdr:colOff>
      <xdr:row>2</xdr:row>
      <xdr:rowOff>0</xdr:rowOff>
    </xdr:from>
    <xdr:ext cx="1885950" cy="2238375"/>
    <xdr:graphicFrame macro="">
      <xdr:nvGraphicFramePr>
        <xdr:cNvPr id="5" name="Chart 4" title="Chart">
          <a:extLst>
            <a:ext uri="{FF2B5EF4-FFF2-40B4-BE49-F238E27FC236}">
              <a16:creationId xmlns:a16="http://schemas.microsoft.com/office/drawing/2014/main" id="{447B5E9D-D942-48CA-BCC2-8C88D28BCA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10</xdr:col>
      <xdr:colOff>828675</xdr:colOff>
      <xdr:row>2</xdr:row>
      <xdr:rowOff>0</xdr:rowOff>
    </xdr:from>
    <xdr:ext cx="1885950" cy="2238375"/>
    <xdr:graphicFrame macro="">
      <xdr:nvGraphicFramePr>
        <xdr:cNvPr id="6" name="Chart 5" title="Chart">
          <a:extLst>
            <a:ext uri="{FF2B5EF4-FFF2-40B4-BE49-F238E27FC236}">
              <a16:creationId xmlns:a16="http://schemas.microsoft.com/office/drawing/2014/main" id="{67A4DFBE-57B8-4CDC-93DF-708A0C06D7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oneCellAnchor>
  <xdr:oneCellAnchor>
    <xdr:from>
      <xdr:col>3</xdr:col>
      <xdr:colOff>9525</xdr:colOff>
      <xdr:row>13</xdr:row>
      <xdr:rowOff>38100</xdr:rowOff>
    </xdr:from>
    <xdr:ext cx="1885950" cy="2238375"/>
    <xdr:graphicFrame macro="">
      <xdr:nvGraphicFramePr>
        <xdr:cNvPr id="9" name="Chart 8" title="Chart">
          <a:extLst>
            <a:ext uri="{FF2B5EF4-FFF2-40B4-BE49-F238E27FC236}">
              <a16:creationId xmlns:a16="http://schemas.microsoft.com/office/drawing/2014/main" id="{B982F4AE-039B-4047-8013-587E402079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oneCellAnchor>
  <xdr:oneCellAnchor>
    <xdr:from>
      <xdr:col>4</xdr:col>
      <xdr:colOff>933450</xdr:colOff>
      <xdr:row>13</xdr:row>
      <xdr:rowOff>38100</xdr:rowOff>
    </xdr:from>
    <xdr:ext cx="1885950" cy="2238375"/>
    <xdr:graphicFrame macro="">
      <xdr:nvGraphicFramePr>
        <xdr:cNvPr id="10" name="Chart 9" title="Chart">
          <a:extLst>
            <a:ext uri="{FF2B5EF4-FFF2-40B4-BE49-F238E27FC236}">
              <a16:creationId xmlns:a16="http://schemas.microsoft.com/office/drawing/2014/main" id="{9FE68AAB-329F-4F2F-9589-55D7A926CA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oneCellAnchor>
  <xdr:oneCellAnchor>
    <xdr:from>
      <xdr:col>6</xdr:col>
      <xdr:colOff>895350</xdr:colOff>
      <xdr:row>13</xdr:row>
      <xdr:rowOff>38100</xdr:rowOff>
    </xdr:from>
    <xdr:ext cx="1885950" cy="2238375"/>
    <xdr:graphicFrame macro="">
      <xdr:nvGraphicFramePr>
        <xdr:cNvPr id="11" name="Chart 10" title="Chart">
          <a:extLst>
            <a:ext uri="{FF2B5EF4-FFF2-40B4-BE49-F238E27FC236}">
              <a16:creationId xmlns:a16="http://schemas.microsoft.com/office/drawing/2014/main" id="{65E442CA-B727-45B3-86E3-BAB137D04D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oneCellAnchor>
  <xdr:oneCellAnchor>
    <xdr:from>
      <xdr:col>8</xdr:col>
      <xdr:colOff>866775</xdr:colOff>
      <xdr:row>13</xdr:row>
      <xdr:rowOff>38100</xdr:rowOff>
    </xdr:from>
    <xdr:ext cx="1885950" cy="2238375"/>
    <xdr:graphicFrame macro="">
      <xdr:nvGraphicFramePr>
        <xdr:cNvPr id="7" name="Chart 6" title="Chart">
          <a:extLst>
            <a:ext uri="{FF2B5EF4-FFF2-40B4-BE49-F238E27FC236}">
              <a16:creationId xmlns:a16="http://schemas.microsoft.com/office/drawing/2014/main" id="{48B9D490-C4FC-4CEC-A5DF-92F03609F3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oneCellAnchor>
  <xdr:oneCellAnchor>
    <xdr:from>
      <xdr:col>10</xdr:col>
      <xdr:colOff>828675</xdr:colOff>
      <xdr:row>13</xdr:row>
      <xdr:rowOff>38100</xdr:rowOff>
    </xdr:from>
    <xdr:ext cx="1885950" cy="2238375"/>
    <xdr:graphicFrame macro="">
      <xdr:nvGraphicFramePr>
        <xdr:cNvPr id="8" name="Chart 7" title="Chart">
          <a:extLst>
            <a:ext uri="{FF2B5EF4-FFF2-40B4-BE49-F238E27FC236}">
              <a16:creationId xmlns:a16="http://schemas.microsoft.com/office/drawing/2014/main" id="{19FF74D8-3AF6-4EA8-9995-AD29879838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19050</xdr:colOff>
      <xdr:row>2</xdr:row>
      <xdr:rowOff>0</xdr:rowOff>
    </xdr:from>
    <xdr:ext cx="1885950" cy="2238375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491A735E-4787-4DE3-83D2-5CFB278BDC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4</xdr:col>
      <xdr:colOff>942975</xdr:colOff>
      <xdr:row>2</xdr:row>
      <xdr:rowOff>0</xdr:rowOff>
    </xdr:from>
    <xdr:ext cx="1885950" cy="2238375"/>
    <xdr:graphicFrame macro="">
      <xdr:nvGraphicFramePr>
        <xdr:cNvPr id="3" name="Chart 2" title="Chart">
          <a:extLst>
            <a:ext uri="{FF2B5EF4-FFF2-40B4-BE49-F238E27FC236}">
              <a16:creationId xmlns:a16="http://schemas.microsoft.com/office/drawing/2014/main" id="{ED60037D-F950-4EC9-9349-42E3D90AD8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6</xdr:col>
      <xdr:colOff>904875</xdr:colOff>
      <xdr:row>2</xdr:row>
      <xdr:rowOff>0</xdr:rowOff>
    </xdr:from>
    <xdr:ext cx="1885950" cy="2238375"/>
    <xdr:graphicFrame macro="">
      <xdr:nvGraphicFramePr>
        <xdr:cNvPr id="4" name="Chart 3" title="Chart">
          <a:extLst>
            <a:ext uri="{FF2B5EF4-FFF2-40B4-BE49-F238E27FC236}">
              <a16:creationId xmlns:a16="http://schemas.microsoft.com/office/drawing/2014/main" id="{E9B4B0A2-D9F0-4895-BAE4-7143533C6F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8</xdr:col>
      <xdr:colOff>866775</xdr:colOff>
      <xdr:row>2</xdr:row>
      <xdr:rowOff>0</xdr:rowOff>
    </xdr:from>
    <xdr:ext cx="1885950" cy="2238375"/>
    <xdr:graphicFrame macro="">
      <xdr:nvGraphicFramePr>
        <xdr:cNvPr id="5" name="Chart 4" title="Chart">
          <a:extLst>
            <a:ext uri="{FF2B5EF4-FFF2-40B4-BE49-F238E27FC236}">
              <a16:creationId xmlns:a16="http://schemas.microsoft.com/office/drawing/2014/main" id="{7E6A6072-695D-4DF1-B8EA-5C4001571D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10</xdr:col>
      <xdr:colOff>828675</xdr:colOff>
      <xdr:row>2</xdr:row>
      <xdr:rowOff>0</xdr:rowOff>
    </xdr:from>
    <xdr:ext cx="1885950" cy="2238375"/>
    <xdr:graphicFrame macro="">
      <xdr:nvGraphicFramePr>
        <xdr:cNvPr id="6" name="Chart 5" title="Chart">
          <a:extLst>
            <a:ext uri="{FF2B5EF4-FFF2-40B4-BE49-F238E27FC236}">
              <a16:creationId xmlns:a16="http://schemas.microsoft.com/office/drawing/2014/main" id="{DF88C23A-10A6-47AA-A2CE-7B7C53996D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oneCellAnchor>
  <xdr:oneCellAnchor>
    <xdr:from>
      <xdr:col>3</xdr:col>
      <xdr:colOff>9525</xdr:colOff>
      <xdr:row>13</xdr:row>
      <xdr:rowOff>38100</xdr:rowOff>
    </xdr:from>
    <xdr:ext cx="1885950" cy="2238375"/>
    <xdr:graphicFrame macro="">
      <xdr:nvGraphicFramePr>
        <xdr:cNvPr id="9" name="Chart 8" title="Chart">
          <a:extLst>
            <a:ext uri="{FF2B5EF4-FFF2-40B4-BE49-F238E27FC236}">
              <a16:creationId xmlns:a16="http://schemas.microsoft.com/office/drawing/2014/main" id="{471F68F4-7FF7-4AD9-9B76-0DEF349AFA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oneCellAnchor>
  <xdr:oneCellAnchor>
    <xdr:from>
      <xdr:col>4</xdr:col>
      <xdr:colOff>933450</xdr:colOff>
      <xdr:row>13</xdr:row>
      <xdr:rowOff>38100</xdr:rowOff>
    </xdr:from>
    <xdr:ext cx="1885950" cy="2238375"/>
    <xdr:graphicFrame macro="">
      <xdr:nvGraphicFramePr>
        <xdr:cNvPr id="10" name="Chart 9" title="Chart">
          <a:extLst>
            <a:ext uri="{FF2B5EF4-FFF2-40B4-BE49-F238E27FC236}">
              <a16:creationId xmlns:a16="http://schemas.microsoft.com/office/drawing/2014/main" id="{C4360BA3-CD7D-4F5F-BD58-0185CB0375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oneCellAnchor>
  <xdr:oneCellAnchor>
    <xdr:from>
      <xdr:col>6</xdr:col>
      <xdr:colOff>895350</xdr:colOff>
      <xdr:row>13</xdr:row>
      <xdr:rowOff>38100</xdr:rowOff>
    </xdr:from>
    <xdr:ext cx="1885950" cy="2238375"/>
    <xdr:graphicFrame macro="">
      <xdr:nvGraphicFramePr>
        <xdr:cNvPr id="11" name="Chart 10" title="Chart">
          <a:extLst>
            <a:ext uri="{FF2B5EF4-FFF2-40B4-BE49-F238E27FC236}">
              <a16:creationId xmlns:a16="http://schemas.microsoft.com/office/drawing/2014/main" id="{370AAD30-C2EA-420E-8B02-2B7C2C4C2F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oneCellAnchor>
  <xdr:oneCellAnchor>
    <xdr:from>
      <xdr:col>8</xdr:col>
      <xdr:colOff>866775</xdr:colOff>
      <xdr:row>13</xdr:row>
      <xdr:rowOff>38100</xdr:rowOff>
    </xdr:from>
    <xdr:ext cx="1885950" cy="2238375"/>
    <xdr:graphicFrame macro="">
      <xdr:nvGraphicFramePr>
        <xdr:cNvPr id="7" name="Chart 6" title="Chart">
          <a:extLst>
            <a:ext uri="{FF2B5EF4-FFF2-40B4-BE49-F238E27FC236}">
              <a16:creationId xmlns:a16="http://schemas.microsoft.com/office/drawing/2014/main" id="{8E49E942-750E-47E1-A2CF-BC0B26D429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oneCellAnchor>
  <xdr:oneCellAnchor>
    <xdr:from>
      <xdr:col>10</xdr:col>
      <xdr:colOff>828675</xdr:colOff>
      <xdr:row>13</xdr:row>
      <xdr:rowOff>38100</xdr:rowOff>
    </xdr:from>
    <xdr:ext cx="1885950" cy="2238375"/>
    <xdr:graphicFrame macro="">
      <xdr:nvGraphicFramePr>
        <xdr:cNvPr id="8" name="Chart 7" title="Chart">
          <a:extLst>
            <a:ext uri="{FF2B5EF4-FFF2-40B4-BE49-F238E27FC236}">
              <a16:creationId xmlns:a16="http://schemas.microsoft.com/office/drawing/2014/main" id="{89E5C48B-9F89-4D8D-8548-4B5BCF5B8B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19050</xdr:colOff>
      <xdr:row>2</xdr:row>
      <xdr:rowOff>0</xdr:rowOff>
    </xdr:from>
    <xdr:ext cx="1885950" cy="2238375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3333AF07-17B3-443D-9674-8539EC35B6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4</xdr:col>
      <xdr:colOff>942975</xdr:colOff>
      <xdr:row>2</xdr:row>
      <xdr:rowOff>0</xdr:rowOff>
    </xdr:from>
    <xdr:ext cx="1885950" cy="2238375"/>
    <xdr:graphicFrame macro="">
      <xdr:nvGraphicFramePr>
        <xdr:cNvPr id="3" name="Chart 2" title="Chart">
          <a:extLst>
            <a:ext uri="{FF2B5EF4-FFF2-40B4-BE49-F238E27FC236}">
              <a16:creationId xmlns:a16="http://schemas.microsoft.com/office/drawing/2014/main" id="{24685BA6-85A0-47C3-B8B7-72315EF17C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6</xdr:col>
      <xdr:colOff>904875</xdr:colOff>
      <xdr:row>2</xdr:row>
      <xdr:rowOff>0</xdr:rowOff>
    </xdr:from>
    <xdr:ext cx="1885950" cy="2238375"/>
    <xdr:graphicFrame macro="">
      <xdr:nvGraphicFramePr>
        <xdr:cNvPr id="4" name="Chart 3" title="Chart">
          <a:extLst>
            <a:ext uri="{FF2B5EF4-FFF2-40B4-BE49-F238E27FC236}">
              <a16:creationId xmlns:a16="http://schemas.microsoft.com/office/drawing/2014/main" id="{7FB7CE6C-21B7-461A-A583-0D998A9BA1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8</xdr:col>
      <xdr:colOff>866775</xdr:colOff>
      <xdr:row>2</xdr:row>
      <xdr:rowOff>0</xdr:rowOff>
    </xdr:from>
    <xdr:ext cx="1885950" cy="2238375"/>
    <xdr:graphicFrame macro="">
      <xdr:nvGraphicFramePr>
        <xdr:cNvPr id="5" name="Chart 4" title="Chart">
          <a:extLst>
            <a:ext uri="{FF2B5EF4-FFF2-40B4-BE49-F238E27FC236}">
              <a16:creationId xmlns:a16="http://schemas.microsoft.com/office/drawing/2014/main" id="{1482DD90-E918-4A1B-BD4B-025FE04B52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10</xdr:col>
      <xdr:colOff>828675</xdr:colOff>
      <xdr:row>2</xdr:row>
      <xdr:rowOff>0</xdr:rowOff>
    </xdr:from>
    <xdr:ext cx="1885950" cy="2238375"/>
    <xdr:graphicFrame macro="">
      <xdr:nvGraphicFramePr>
        <xdr:cNvPr id="6" name="Chart 5" title="Chart">
          <a:extLst>
            <a:ext uri="{FF2B5EF4-FFF2-40B4-BE49-F238E27FC236}">
              <a16:creationId xmlns:a16="http://schemas.microsoft.com/office/drawing/2014/main" id="{C96B4F9A-2940-4B5C-91C3-AFB6B20AE3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oneCellAnchor>
  <xdr:oneCellAnchor>
    <xdr:from>
      <xdr:col>3</xdr:col>
      <xdr:colOff>9525</xdr:colOff>
      <xdr:row>13</xdr:row>
      <xdr:rowOff>38100</xdr:rowOff>
    </xdr:from>
    <xdr:ext cx="1885950" cy="2238375"/>
    <xdr:graphicFrame macro="">
      <xdr:nvGraphicFramePr>
        <xdr:cNvPr id="9" name="Chart 8" title="Chart">
          <a:extLst>
            <a:ext uri="{FF2B5EF4-FFF2-40B4-BE49-F238E27FC236}">
              <a16:creationId xmlns:a16="http://schemas.microsoft.com/office/drawing/2014/main" id="{D665489A-BC4C-4881-BEF2-FD26CE0BEB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oneCellAnchor>
  <xdr:oneCellAnchor>
    <xdr:from>
      <xdr:col>4</xdr:col>
      <xdr:colOff>933450</xdr:colOff>
      <xdr:row>13</xdr:row>
      <xdr:rowOff>38100</xdr:rowOff>
    </xdr:from>
    <xdr:ext cx="1885950" cy="2238375"/>
    <xdr:graphicFrame macro="">
      <xdr:nvGraphicFramePr>
        <xdr:cNvPr id="10" name="Chart 9" title="Chart">
          <a:extLst>
            <a:ext uri="{FF2B5EF4-FFF2-40B4-BE49-F238E27FC236}">
              <a16:creationId xmlns:a16="http://schemas.microsoft.com/office/drawing/2014/main" id="{E3FFAFB2-A5ED-46D2-A143-2187BA51F9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oneCellAnchor>
  <xdr:oneCellAnchor>
    <xdr:from>
      <xdr:col>6</xdr:col>
      <xdr:colOff>895350</xdr:colOff>
      <xdr:row>13</xdr:row>
      <xdr:rowOff>38100</xdr:rowOff>
    </xdr:from>
    <xdr:ext cx="1885950" cy="2238375"/>
    <xdr:graphicFrame macro="">
      <xdr:nvGraphicFramePr>
        <xdr:cNvPr id="11" name="Chart 10" title="Chart">
          <a:extLst>
            <a:ext uri="{FF2B5EF4-FFF2-40B4-BE49-F238E27FC236}">
              <a16:creationId xmlns:a16="http://schemas.microsoft.com/office/drawing/2014/main" id="{72B5019D-3C6F-47F6-ABFE-D59D914E27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oneCellAnchor>
  <xdr:oneCellAnchor>
    <xdr:from>
      <xdr:col>8</xdr:col>
      <xdr:colOff>866775</xdr:colOff>
      <xdr:row>13</xdr:row>
      <xdr:rowOff>38100</xdr:rowOff>
    </xdr:from>
    <xdr:ext cx="1885950" cy="2238375"/>
    <xdr:graphicFrame macro="">
      <xdr:nvGraphicFramePr>
        <xdr:cNvPr id="7" name="Chart 6" title="Chart">
          <a:extLst>
            <a:ext uri="{FF2B5EF4-FFF2-40B4-BE49-F238E27FC236}">
              <a16:creationId xmlns:a16="http://schemas.microsoft.com/office/drawing/2014/main" id="{927D56F0-1147-41F4-8F3B-5CF156A783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oneCellAnchor>
  <xdr:oneCellAnchor>
    <xdr:from>
      <xdr:col>10</xdr:col>
      <xdr:colOff>828675</xdr:colOff>
      <xdr:row>13</xdr:row>
      <xdr:rowOff>38100</xdr:rowOff>
    </xdr:from>
    <xdr:ext cx="1885950" cy="2238375"/>
    <xdr:graphicFrame macro="">
      <xdr:nvGraphicFramePr>
        <xdr:cNvPr id="8" name="Chart 7" title="Chart">
          <a:extLst>
            <a:ext uri="{FF2B5EF4-FFF2-40B4-BE49-F238E27FC236}">
              <a16:creationId xmlns:a16="http://schemas.microsoft.com/office/drawing/2014/main" id="{968713C6-57AA-49AA-B5D2-6C70D758BE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19050</xdr:colOff>
      <xdr:row>2</xdr:row>
      <xdr:rowOff>0</xdr:rowOff>
    </xdr:from>
    <xdr:ext cx="1885950" cy="2238375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E9C9CC6D-A72E-4143-8FB6-3B441914F0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4</xdr:col>
      <xdr:colOff>942975</xdr:colOff>
      <xdr:row>2</xdr:row>
      <xdr:rowOff>0</xdr:rowOff>
    </xdr:from>
    <xdr:ext cx="1885950" cy="2238375"/>
    <xdr:graphicFrame macro="">
      <xdr:nvGraphicFramePr>
        <xdr:cNvPr id="3" name="Chart 2" title="Chart">
          <a:extLst>
            <a:ext uri="{FF2B5EF4-FFF2-40B4-BE49-F238E27FC236}">
              <a16:creationId xmlns:a16="http://schemas.microsoft.com/office/drawing/2014/main" id="{162652E3-2E98-4F85-A6DF-6A2864DF9C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6</xdr:col>
      <xdr:colOff>904875</xdr:colOff>
      <xdr:row>2</xdr:row>
      <xdr:rowOff>0</xdr:rowOff>
    </xdr:from>
    <xdr:ext cx="1885950" cy="2238375"/>
    <xdr:graphicFrame macro="">
      <xdr:nvGraphicFramePr>
        <xdr:cNvPr id="4" name="Chart 3" title="Chart">
          <a:extLst>
            <a:ext uri="{FF2B5EF4-FFF2-40B4-BE49-F238E27FC236}">
              <a16:creationId xmlns:a16="http://schemas.microsoft.com/office/drawing/2014/main" id="{F1B049DB-24A5-4B83-8E6A-90500B2037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8</xdr:col>
      <xdr:colOff>866775</xdr:colOff>
      <xdr:row>2</xdr:row>
      <xdr:rowOff>0</xdr:rowOff>
    </xdr:from>
    <xdr:ext cx="1885950" cy="2238375"/>
    <xdr:graphicFrame macro="">
      <xdr:nvGraphicFramePr>
        <xdr:cNvPr id="5" name="Chart 4" title="Chart">
          <a:extLst>
            <a:ext uri="{FF2B5EF4-FFF2-40B4-BE49-F238E27FC236}">
              <a16:creationId xmlns:a16="http://schemas.microsoft.com/office/drawing/2014/main" id="{11E3672A-AFE6-48F3-A931-7007DE91DF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10</xdr:col>
      <xdr:colOff>828675</xdr:colOff>
      <xdr:row>2</xdr:row>
      <xdr:rowOff>0</xdr:rowOff>
    </xdr:from>
    <xdr:ext cx="1885950" cy="2238375"/>
    <xdr:graphicFrame macro="">
      <xdr:nvGraphicFramePr>
        <xdr:cNvPr id="6" name="Chart 5" title="Chart">
          <a:extLst>
            <a:ext uri="{FF2B5EF4-FFF2-40B4-BE49-F238E27FC236}">
              <a16:creationId xmlns:a16="http://schemas.microsoft.com/office/drawing/2014/main" id="{326EE60C-A449-4C38-9E54-8CC67B5802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oneCellAnchor>
  <xdr:oneCellAnchor>
    <xdr:from>
      <xdr:col>3</xdr:col>
      <xdr:colOff>9525</xdr:colOff>
      <xdr:row>13</xdr:row>
      <xdr:rowOff>38100</xdr:rowOff>
    </xdr:from>
    <xdr:ext cx="1885950" cy="2238375"/>
    <xdr:graphicFrame macro="">
      <xdr:nvGraphicFramePr>
        <xdr:cNvPr id="9" name="Chart 8" title="Chart">
          <a:extLst>
            <a:ext uri="{FF2B5EF4-FFF2-40B4-BE49-F238E27FC236}">
              <a16:creationId xmlns:a16="http://schemas.microsoft.com/office/drawing/2014/main" id="{2C822230-2DAB-4C9A-A232-177A7AF2B1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oneCellAnchor>
  <xdr:oneCellAnchor>
    <xdr:from>
      <xdr:col>4</xdr:col>
      <xdr:colOff>933450</xdr:colOff>
      <xdr:row>13</xdr:row>
      <xdr:rowOff>38100</xdr:rowOff>
    </xdr:from>
    <xdr:ext cx="1885950" cy="2238375"/>
    <xdr:graphicFrame macro="">
      <xdr:nvGraphicFramePr>
        <xdr:cNvPr id="10" name="Chart 9" title="Chart">
          <a:extLst>
            <a:ext uri="{FF2B5EF4-FFF2-40B4-BE49-F238E27FC236}">
              <a16:creationId xmlns:a16="http://schemas.microsoft.com/office/drawing/2014/main" id="{97C3B240-F0F0-4CD5-904A-B2A06F4F54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oneCellAnchor>
  <xdr:oneCellAnchor>
    <xdr:from>
      <xdr:col>6</xdr:col>
      <xdr:colOff>895350</xdr:colOff>
      <xdr:row>13</xdr:row>
      <xdr:rowOff>38100</xdr:rowOff>
    </xdr:from>
    <xdr:ext cx="1885950" cy="2238375"/>
    <xdr:graphicFrame macro="">
      <xdr:nvGraphicFramePr>
        <xdr:cNvPr id="11" name="Chart 10" title="Chart">
          <a:extLst>
            <a:ext uri="{FF2B5EF4-FFF2-40B4-BE49-F238E27FC236}">
              <a16:creationId xmlns:a16="http://schemas.microsoft.com/office/drawing/2014/main" id="{A4207667-46D0-46C9-A1E8-989F6738D4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oneCellAnchor>
  <xdr:oneCellAnchor>
    <xdr:from>
      <xdr:col>8</xdr:col>
      <xdr:colOff>874395</xdr:colOff>
      <xdr:row>13</xdr:row>
      <xdr:rowOff>22860</xdr:rowOff>
    </xdr:from>
    <xdr:ext cx="1885950" cy="2238375"/>
    <xdr:graphicFrame macro="">
      <xdr:nvGraphicFramePr>
        <xdr:cNvPr id="7" name="Chart 6" title="Chart">
          <a:extLst>
            <a:ext uri="{FF2B5EF4-FFF2-40B4-BE49-F238E27FC236}">
              <a16:creationId xmlns:a16="http://schemas.microsoft.com/office/drawing/2014/main" id="{5D475729-1084-46FD-83A5-BBDDB36278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oneCellAnchor>
  <xdr:oneCellAnchor>
    <xdr:from>
      <xdr:col>10</xdr:col>
      <xdr:colOff>828675</xdr:colOff>
      <xdr:row>13</xdr:row>
      <xdr:rowOff>38100</xdr:rowOff>
    </xdr:from>
    <xdr:ext cx="1885950" cy="2238375"/>
    <xdr:graphicFrame macro="">
      <xdr:nvGraphicFramePr>
        <xdr:cNvPr id="8" name="Chart 7" title="Chart">
          <a:extLst>
            <a:ext uri="{FF2B5EF4-FFF2-40B4-BE49-F238E27FC236}">
              <a16:creationId xmlns:a16="http://schemas.microsoft.com/office/drawing/2014/main" id="{473CE734-1216-4727-B2C7-A6656D0E90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19050</xdr:colOff>
      <xdr:row>2</xdr:row>
      <xdr:rowOff>0</xdr:rowOff>
    </xdr:from>
    <xdr:ext cx="1885950" cy="2238375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5070953B-77C9-4FDE-AA58-C214DFB37E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4</xdr:col>
      <xdr:colOff>942975</xdr:colOff>
      <xdr:row>2</xdr:row>
      <xdr:rowOff>0</xdr:rowOff>
    </xdr:from>
    <xdr:ext cx="1885950" cy="2238375"/>
    <xdr:graphicFrame macro="">
      <xdr:nvGraphicFramePr>
        <xdr:cNvPr id="3" name="Chart 2" title="Chart">
          <a:extLst>
            <a:ext uri="{FF2B5EF4-FFF2-40B4-BE49-F238E27FC236}">
              <a16:creationId xmlns:a16="http://schemas.microsoft.com/office/drawing/2014/main" id="{5FA4CA20-A2F4-4528-942A-A7EC4528C4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6</xdr:col>
      <xdr:colOff>904875</xdr:colOff>
      <xdr:row>2</xdr:row>
      <xdr:rowOff>0</xdr:rowOff>
    </xdr:from>
    <xdr:ext cx="1885950" cy="2238375"/>
    <xdr:graphicFrame macro="">
      <xdr:nvGraphicFramePr>
        <xdr:cNvPr id="4" name="Chart 3" title="Chart">
          <a:extLst>
            <a:ext uri="{FF2B5EF4-FFF2-40B4-BE49-F238E27FC236}">
              <a16:creationId xmlns:a16="http://schemas.microsoft.com/office/drawing/2014/main" id="{8B412D0D-308E-4EEC-9231-9EFDC7C7BD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8</xdr:col>
      <xdr:colOff>866775</xdr:colOff>
      <xdr:row>2</xdr:row>
      <xdr:rowOff>0</xdr:rowOff>
    </xdr:from>
    <xdr:ext cx="1885950" cy="2238375"/>
    <xdr:graphicFrame macro="">
      <xdr:nvGraphicFramePr>
        <xdr:cNvPr id="5" name="Chart 4" title="Chart">
          <a:extLst>
            <a:ext uri="{FF2B5EF4-FFF2-40B4-BE49-F238E27FC236}">
              <a16:creationId xmlns:a16="http://schemas.microsoft.com/office/drawing/2014/main" id="{A051AAD4-DA55-40E6-A0C4-F4AFF8E8D2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10</xdr:col>
      <xdr:colOff>828675</xdr:colOff>
      <xdr:row>2</xdr:row>
      <xdr:rowOff>0</xdr:rowOff>
    </xdr:from>
    <xdr:ext cx="1885950" cy="2238375"/>
    <xdr:graphicFrame macro="">
      <xdr:nvGraphicFramePr>
        <xdr:cNvPr id="6" name="Chart 5" title="Chart">
          <a:extLst>
            <a:ext uri="{FF2B5EF4-FFF2-40B4-BE49-F238E27FC236}">
              <a16:creationId xmlns:a16="http://schemas.microsoft.com/office/drawing/2014/main" id="{6DA0748E-3787-48C9-9746-4692D232A1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oneCellAnchor>
  <xdr:oneCellAnchor>
    <xdr:from>
      <xdr:col>3</xdr:col>
      <xdr:colOff>9525</xdr:colOff>
      <xdr:row>13</xdr:row>
      <xdr:rowOff>38100</xdr:rowOff>
    </xdr:from>
    <xdr:ext cx="1885950" cy="2238375"/>
    <xdr:graphicFrame macro="">
      <xdr:nvGraphicFramePr>
        <xdr:cNvPr id="7" name="Chart 6" title="Chart">
          <a:extLst>
            <a:ext uri="{FF2B5EF4-FFF2-40B4-BE49-F238E27FC236}">
              <a16:creationId xmlns:a16="http://schemas.microsoft.com/office/drawing/2014/main" id="{A29E2DE3-73F9-4D84-8277-26DD767A68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oneCellAnchor>
  <xdr:oneCellAnchor>
    <xdr:from>
      <xdr:col>4</xdr:col>
      <xdr:colOff>933450</xdr:colOff>
      <xdr:row>13</xdr:row>
      <xdr:rowOff>38100</xdr:rowOff>
    </xdr:from>
    <xdr:ext cx="1885950" cy="2238375"/>
    <xdr:graphicFrame macro="">
      <xdr:nvGraphicFramePr>
        <xdr:cNvPr id="8" name="Chart 7" title="Chart">
          <a:extLst>
            <a:ext uri="{FF2B5EF4-FFF2-40B4-BE49-F238E27FC236}">
              <a16:creationId xmlns:a16="http://schemas.microsoft.com/office/drawing/2014/main" id="{5425508F-6A0C-4E70-882D-05BE8C0863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oneCellAnchor>
  <xdr:oneCellAnchor>
    <xdr:from>
      <xdr:col>6</xdr:col>
      <xdr:colOff>895350</xdr:colOff>
      <xdr:row>13</xdr:row>
      <xdr:rowOff>38100</xdr:rowOff>
    </xdr:from>
    <xdr:ext cx="1885950" cy="2238375"/>
    <xdr:graphicFrame macro="">
      <xdr:nvGraphicFramePr>
        <xdr:cNvPr id="9" name="Chart 8" title="Chart">
          <a:extLst>
            <a:ext uri="{FF2B5EF4-FFF2-40B4-BE49-F238E27FC236}">
              <a16:creationId xmlns:a16="http://schemas.microsoft.com/office/drawing/2014/main" id="{C0CCAB67-FB25-4B95-BC23-F5331BF9D7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oneCellAnchor>
  <xdr:oneCellAnchor>
    <xdr:from>
      <xdr:col>8</xdr:col>
      <xdr:colOff>866775</xdr:colOff>
      <xdr:row>13</xdr:row>
      <xdr:rowOff>38100</xdr:rowOff>
    </xdr:from>
    <xdr:ext cx="1885950" cy="2238375"/>
    <xdr:graphicFrame macro="">
      <xdr:nvGraphicFramePr>
        <xdr:cNvPr id="10" name="Chart 9" title="Chart">
          <a:extLst>
            <a:ext uri="{FF2B5EF4-FFF2-40B4-BE49-F238E27FC236}">
              <a16:creationId xmlns:a16="http://schemas.microsoft.com/office/drawing/2014/main" id="{813E6ADC-F43C-48DC-B0CE-8722A46D67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oneCellAnchor>
  <xdr:oneCellAnchor>
    <xdr:from>
      <xdr:col>10</xdr:col>
      <xdr:colOff>828675</xdr:colOff>
      <xdr:row>13</xdr:row>
      <xdr:rowOff>38100</xdr:rowOff>
    </xdr:from>
    <xdr:ext cx="1885950" cy="2238375"/>
    <xdr:graphicFrame macro="">
      <xdr:nvGraphicFramePr>
        <xdr:cNvPr id="11" name="Chart 10" title="Chart">
          <a:extLst>
            <a:ext uri="{FF2B5EF4-FFF2-40B4-BE49-F238E27FC236}">
              <a16:creationId xmlns:a16="http://schemas.microsoft.com/office/drawing/2014/main" id="{9BD39D23-64D2-4584-BD4A-588111B1F9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19050</xdr:colOff>
      <xdr:row>2</xdr:row>
      <xdr:rowOff>0</xdr:rowOff>
    </xdr:from>
    <xdr:ext cx="1885950" cy="2238375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8C24A5E5-25B4-4B8D-9BC6-BE9CE22A37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4</xdr:col>
      <xdr:colOff>942975</xdr:colOff>
      <xdr:row>2</xdr:row>
      <xdr:rowOff>0</xdr:rowOff>
    </xdr:from>
    <xdr:ext cx="1885950" cy="2238375"/>
    <xdr:graphicFrame macro="">
      <xdr:nvGraphicFramePr>
        <xdr:cNvPr id="3" name="Chart 2" title="Chart">
          <a:extLst>
            <a:ext uri="{FF2B5EF4-FFF2-40B4-BE49-F238E27FC236}">
              <a16:creationId xmlns:a16="http://schemas.microsoft.com/office/drawing/2014/main" id="{481904F1-1768-496E-912A-A580DE6600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6</xdr:col>
      <xdr:colOff>904875</xdr:colOff>
      <xdr:row>2</xdr:row>
      <xdr:rowOff>0</xdr:rowOff>
    </xdr:from>
    <xdr:ext cx="1885950" cy="2238375"/>
    <xdr:graphicFrame macro="">
      <xdr:nvGraphicFramePr>
        <xdr:cNvPr id="4" name="Chart 3" title="Chart">
          <a:extLst>
            <a:ext uri="{FF2B5EF4-FFF2-40B4-BE49-F238E27FC236}">
              <a16:creationId xmlns:a16="http://schemas.microsoft.com/office/drawing/2014/main" id="{470C4989-F5C3-4B01-ADE2-C6B7FAB83F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8</xdr:col>
      <xdr:colOff>866775</xdr:colOff>
      <xdr:row>2</xdr:row>
      <xdr:rowOff>0</xdr:rowOff>
    </xdr:from>
    <xdr:ext cx="1885950" cy="2238375"/>
    <xdr:graphicFrame macro="">
      <xdr:nvGraphicFramePr>
        <xdr:cNvPr id="5" name="Chart 4" title="Chart">
          <a:extLst>
            <a:ext uri="{FF2B5EF4-FFF2-40B4-BE49-F238E27FC236}">
              <a16:creationId xmlns:a16="http://schemas.microsoft.com/office/drawing/2014/main" id="{4BC3262B-A39B-499B-8185-E226B24051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10</xdr:col>
      <xdr:colOff>828675</xdr:colOff>
      <xdr:row>2</xdr:row>
      <xdr:rowOff>0</xdr:rowOff>
    </xdr:from>
    <xdr:ext cx="1885950" cy="2238375"/>
    <xdr:graphicFrame macro="">
      <xdr:nvGraphicFramePr>
        <xdr:cNvPr id="6" name="Chart 5" title="Chart">
          <a:extLst>
            <a:ext uri="{FF2B5EF4-FFF2-40B4-BE49-F238E27FC236}">
              <a16:creationId xmlns:a16="http://schemas.microsoft.com/office/drawing/2014/main" id="{EDBF19D1-3567-4ED2-9362-D74A53DD6C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oneCellAnchor>
  <xdr:oneCellAnchor>
    <xdr:from>
      <xdr:col>3</xdr:col>
      <xdr:colOff>9525</xdr:colOff>
      <xdr:row>13</xdr:row>
      <xdr:rowOff>38100</xdr:rowOff>
    </xdr:from>
    <xdr:ext cx="1885950" cy="2238375"/>
    <xdr:graphicFrame macro="">
      <xdr:nvGraphicFramePr>
        <xdr:cNvPr id="9" name="Chart 8" title="Chart">
          <a:extLst>
            <a:ext uri="{FF2B5EF4-FFF2-40B4-BE49-F238E27FC236}">
              <a16:creationId xmlns:a16="http://schemas.microsoft.com/office/drawing/2014/main" id="{6A42632D-41F4-4450-9842-15602C8D2D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oneCellAnchor>
  <xdr:oneCellAnchor>
    <xdr:from>
      <xdr:col>4</xdr:col>
      <xdr:colOff>933450</xdr:colOff>
      <xdr:row>13</xdr:row>
      <xdr:rowOff>38100</xdr:rowOff>
    </xdr:from>
    <xdr:ext cx="1885950" cy="2238375"/>
    <xdr:graphicFrame macro="">
      <xdr:nvGraphicFramePr>
        <xdr:cNvPr id="10" name="Chart 9" title="Chart">
          <a:extLst>
            <a:ext uri="{FF2B5EF4-FFF2-40B4-BE49-F238E27FC236}">
              <a16:creationId xmlns:a16="http://schemas.microsoft.com/office/drawing/2014/main" id="{3C2455B8-53C7-43ED-974F-9C86479DF9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oneCellAnchor>
  <xdr:oneCellAnchor>
    <xdr:from>
      <xdr:col>6</xdr:col>
      <xdr:colOff>895350</xdr:colOff>
      <xdr:row>13</xdr:row>
      <xdr:rowOff>38100</xdr:rowOff>
    </xdr:from>
    <xdr:ext cx="1885950" cy="2238375"/>
    <xdr:graphicFrame macro="">
      <xdr:nvGraphicFramePr>
        <xdr:cNvPr id="11" name="Chart 10" title="Chart">
          <a:extLst>
            <a:ext uri="{FF2B5EF4-FFF2-40B4-BE49-F238E27FC236}">
              <a16:creationId xmlns:a16="http://schemas.microsoft.com/office/drawing/2014/main" id="{A03B0420-3B9C-4D43-AA9D-5321851580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oneCellAnchor>
  <xdr:oneCellAnchor>
    <xdr:from>
      <xdr:col>8</xdr:col>
      <xdr:colOff>847725</xdr:colOff>
      <xdr:row>13</xdr:row>
      <xdr:rowOff>47625</xdr:rowOff>
    </xdr:from>
    <xdr:ext cx="1885950" cy="2238375"/>
    <xdr:graphicFrame macro="">
      <xdr:nvGraphicFramePr>
        <xdr:cNvPr id="7" name="Chart 6" title="Chart">
          <a:extLst>
            <a:ext uri="{FF2B5EF4-FFF2-40B4-BE49-F238E27FC236}">
              <a16:creationId xmlns:a16="http://schemas.microsoft.com/office/drawing/2014/main" id="{78F3BB59-C014-4B7C-B2D3-5ECF31A511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oneCellAnchor>
  <xdr:oneCellAnchor>
    <xdr:from>
      <xdr:col>10</xdr:col>
      <xdr:colOff>828675</xdr:colOff>
      <xdr:row>13</xdr:row>
      <xdr:rowOff>38100</xdr:rowOff>
    </xdr:from>
    <xdr:ext cx="1885950" cy="2238375"/>
    <xdr:graphicFrame macro="">
      <xdr:nvGraphicFramePr>
        <xdr:cNvPr id="8" name="Chart 7" title="Chart">
          <a:extLst>
            <a:ext uri="{FF2B5EF4-FFF2-40B4-BE49-F238E27FC236}">
              <a16:creationId xmlns:a16="http://schemas.microsoft.com/office/drawing/2014/main" id="{FAF2FC3E-FCDB-4BA2-B4F8-1BA2218927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bliss\Dropbox\PC\Downloads\Q3W10_%203_4-3_8.xlsx" TargetMode="External"/><Relationship Id="rId1" Type="http://schemas.openxmlformats.org/officeDocument/2006/relationships/externalLinkPath" Target="file:///C:\Users\bliss\Dropbox\PC\Downloads\Q3W10_%203_4-3_8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bliss\Dropbox\PC\Downloads\Q3W9_%202_26-3_1%20(1).xlsx" TargetMode="External"/><Relationship Id="rId1" Type="http://schemas.openxmlformats.org/officeDocument/2006/relationships/externalLinkPath" Target="file:///C:\Users\bliss\Dropbox\PC\Downloads\Q3W9_%202_26-3_1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bliss\Dropbox\PC\Downloads\Q3W8_%202_20-2_23.xlsx" TargetMode="External"/><Relationship Id="rId1" Type="http://schemas.openxmlformats.org/officeDocument/2006/relationships/externalLinkPath" Target="file:///C:\Users\bliss\Dropbox\PC\Downloads\Q3W8_%202_20-2_23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bliss\Dropbox\PC\Downloads\Q3W7_%202_12-2_16.xlsx" TargetMode="External"/><Relationship Id="rId1" Type="http://schemas.openxmlformats.org/officeDocument/2006/relationships/externalLinkPath" Target="file:///C:\Users\bliss\Dropbox\PC\Downloads\Q3W7_%202_12-2_16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bliss\Dropbox\PC\Downloads\Q3W6_%202_5-2_9.xlsx" TargetMode="External"/><Relationship Id="rId1" Type="http://schemas.openxmlformats.org/officeDocument/2006/relationships/externalLinkPath" Target="file:///C:\Users\bliss\Dropbox\PC\Downloads\Q3W6_%202_5-2_9.xlsx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bliss\Dropbox\PC\Downloads\Q3W5_%201_29-2_2.xlsx" TargetMode="External"/><Relationship Id="rId1" Type="http://schemas.openxmlformats.org/officeDocument/2006/relationships/externalLinkPath" Target="file:///C:\Users\bliss\Dropbox\PC\Downloads\Q3W5_%201_29-2_2.xlsx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ushk\Downloads\Q3W4_%201_22-1_26.xlsx" TargetMode="External"/><Relationship Id="rId1" Type="http://schemas.openxmlformats.org/officeDocument/2006/relationships/externalLinkPath" Target="file:///C:\Users\rushk\Downloads\Q3W4_%201_22-1_26.xlsx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bliss\Dropbox\PC\Downloads\Q3W3_%201_17-1_19%20(short%20week).xlsx" TargetMode="External"/><Relationship Id="rId1" Type="http://schemas.openxmlformats.org/officeDocument/2006/relationships/externalLinkPath" Target="file:///C:\Users\bliss\Dropbox\PC\Downloads\Q3W3_%201_17-1_19%20(short%20week).xlsx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bliss\Dropbox\PC\Downloads\Q3W1&amp;2_%201_3-1_12.xlsx" TargetMode="External"/><Relationship Id="rId1" Type="http://schemas.openxmlformats.org/officeDocument/2006/relationships/externalLinkPath" Target="file:///C:\Users\bliss\Dropbox\PC\Downloads\Q3W1&amp;2_%201_3-1_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TFS"/>
      <sheetName val="AAL"/>
      <sheetName val="C3"/>
      <sheetName val="LAMAR"/>
      <sheetName val="SAM"/>
      <sheetName val="ECP"/>
      <sheetName val="MMS"/>
      <sheetName val="FEHL"/>
      <sheetName val="JONES"/>
      <sheetName val="SMITH"/>
      <sheetName val="PRESCOTT"/>
    </sheetNames>
    <sheetDataSet>
      <sheetData sheetId="0"/>
      <sheetData sheetId="1"/>
      <sheetData sheetId="2">
        <row r="12">
          <cell r="A12" t="str">
            <v>Proficient</v>
          </cell>
          <cell r="B12">
            <v>0.78260869565217395</v>
          </cell>
        </row>
        <row r="13">
          <cell r="A13" t="str">
            <v>Not Proficient</v>
          </cell>
          <cell r="B13">
            <v>0.21739130434782608</v>
          </cell>
        </row>
      </sheetData>
      <sheetData sheetId="3">
        <row r="9">
          <cell r="A9" t="str">
            <v>Proficient</v>
          </cell>
          <cell r="B9">
            <v>0.76470588235294112</v>
          </cell>
        </row>
        <row r="10">
          <cell r="A10" t="str">
            <v>Not Proficient</v>
          </cell>
          <cell r="B10">
            <v>0.23529411764705882</v>
          </cell>
        </row>
      </sheetData>
      <sheetData sheetId="4">
        <row r="9">
          <cell r="A9" t="str">
            <v>Proficient</v>
          </cell>
          <cell r="B9">
            <v>0.72727272727272729</v>
          </cell>
        </row>
        <row r="10">
          <cell r="A10" t="str">
            <v>Not Proficient</v>
          </cell>
          <cell r="B10">
            <v>0.27272727272727271</v>
          </cell>
        </row>
      </sheetData>
      <sheetData sheetId="5">
        <row r="10">
          <cell r="A10" t="str">
            <v>Proficient</v>
          </cell>
          <cell r="B10">
            <v>0.93333333333333335</v>
          </cell>
        </row>
        <row r="11">
          <cell r="A11" t="str">
            <v>Not Proficient</v>
          </cell>
          <cell r="B11">
            <v>6.6666666666666666E-2</v>
          </cell>
        </row>
      </sheetData>
      <sheetData sheetId="6">
        <row r="14">
          <cell r="A14" t="str">
            <v>Proficient</v>
          </cell>
          <cell r="B14">
            <v>0.96825396825396826</v>
          </cell>
        </row>
        <row r="15">
          <cell r="A15" t="str">
            <v>Not Proficient</v>
          </cell>
          <cell r="B15">
            <v>3.1746031746031744E-2</v>
          </cell>
        </row>
      </sheetData>
      <sheetData sheetId="7">
        <row r="9">
          <cell r="A9" t="str">
            <v>Proficient</v>
          </cell>
          <cell r="B9">
            <v>0.7142857142857143</v>
          </cell>
        </row>
        <row r="10">
          <cell r="A10" t="str">
            <v>Not Proficient</v>
          </cell>
          <cell r="B10">
            <v>0.2857142857142857</v>
          </cell>
        </row>
      </sheetData>
      <sheetData sheetId="8">
        <row r="11">
          <cell r="A11" t="str">
            <v>Proficient</v>
          </cell>
          <cell r="B11">
            <v>0.62222222222222223</v>
          </cell>
        </row>
        <row r="12">
          <cell r="A12" t="str">
            <v>Not Proficient</v>
          </cell>
          <cell r="B12">
            <v>0.37777777777777777</v>
          </cell>
        </row>
      </sheetData>
      <sheetData sheetId="9">
        <row r="10">
          <cell r="A10" t="str">
            <v>Proficient</v>
          </cell>
          <cell r="B10">
            <v>0.5</v>
          </cell>
        </row>
        <row r="11">
          <cell r="A11" t="str">
            <v>Not Proficient</v>
          </cell>
          <cell r="B11">
            <v>0.5</v>
          </cell>
        </row>
      </sheetData>
      <sheetData sheetId="10">
        <row r="11">
          <cell r="A11" t="str">
            <v>Proficient</v>
          </cell>
          <cell r="B11">
            <v>0.77500000000000002</v>
          </cell>
        </row>
        <row r="12">
          <cell r="A12" t="str">
            <v>Not Proficient</v>
          </cell>
          <cell r="B12">
            <v>0.22500000000000001</v>
          </cell>
        </row>
      </sheetData>
      <sheetData sheetId="11">
        <row r="10">
          <cell r="A10" t="str">
            <v>Proficient</v>
          </cell>
          <cell r="B10">
            <v>0.92307692307692313</v>
          </cell>
        </row>
        <row r="11">
          <cell r="A11" t="str">
            <v>Not Proficient</v>
          </cell>
          <cell r="B11">
            <v>7.6923076923076927E-2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TFS"/>
      <sheetName val="AAL"/>
      <sheetName val="C3"/>
      <sheetName val="SAM"/>
      <sheetName val="LAMAR"/>
      <sheetName val="ECP"/>
      <sheetName val="MMS"/>
      <sheetName val="FEHL"/>
      <sheetName val="JONES"/>
      <sheetName val="SMITH"/>
      <sheetName val="PRESCOTT"/>
    </sheetNames>
    <sheetDataSet>
      <sheetData sheetId="0"/>
      <sheetData sheetId="1"/>
      <sheetData sheetId="2">
        <row r="12">
          <cell r="A12" t="str">
            <v>Proficient</v>
          </cell>
          <cell r="B12">
            <v>0.63829787234042556</v>
          </cell>
        </row>
        <row r="13">
          <cell r="A13" t="str">
            <v>Not Proficient</v>
          </cell>
          <cell r="B13">
            <v>0.36170212765957449</v>
          </cell>
        </row>
      </sheetData>
      <sheetData sheetId="3">
        <row r="9">
          <cell r="A9" t="str">
            <v>Proficient</v>
          </cell>
          <cell r="B9">
            <v>0.72727272727272729</v>
          </cell>
        </row>
        <row r="10">
          <cell r="A10" t="str">
            <v>Not Proficient</v>
          </cell>
          <cell r="B10">
            <v>0.27272727272727271</v>
          </cell>
        </row>
      </sheetData>
      <sheetData sheetId="4">
        <row r="10">
          <cell r="A10" t="str">
            <v>Proficient</v>
          </cell>
          <cell r="B10">
            <v>0.9285714285714286</v>
          </cell>
        </row>
        <row r="11">
          <cell r="A11" t="str">
            <v>Not Proficient</v>
          </cell>
          <cell r="B11">
            <v>7.1428571428571425E-2</v>
          </cell>
        </row>
      </sheetData>
      <sheetData sheetId="5">
        <row r="9">
          <cell r="A9" t="str">
            <v>Proficient</v>
          </cell>
          <cell r="B9">
            <v>0.88888888888888884</v>
          </cell>
        </row>
        <row r="10">
          <cell r="A10" t="str">
            <v>Not Proficient</v>
          </cell>
          <cell r="B10">
            <v>0.1111111111111111</v>
          </cell>
        </row>
      </sheetData>
      <sheetData sheetId="6">
        <row r="14">
          <cell r="A14" t="str">
            <v>Proficient</v>
          </cell>
          <cell r="B14">
            <v>0.984375</v>
          </cell>
        </row>
        <row r="15">
          <cell r="A15" t="str">
            <v>Not Proficient</v>
          </cell>
          <cell r="B15">
            <v>3.125E-2</v>
          </cell>
        </row>
      </sheetData>
      <sheetData sheetId="7">
        <row r="9">
          <cell r="A9" t="str">
            <v>Proficient</v>
          </cell>
          <cell r="B9">
            <v>0.66666666666666663</v>
          </cell>
        </row>
        <row r="10">
          <cell r="A10" t="str">
            <v>Not Proficient</v>
          </cell>
          <cell r="B10">
            <v>0.33333333333333331</v>
          </cell>
        </row>
      </sheetData>
      <sheetData sheetId="8">
        <row r="11">
          <cell r="A11" t="str">
            <v>Proficient</v>
          </cell>
          <cell r="B11">
            <v>0.61111111111111116</v>
          </cell>
        </row>
        <row r="12">
          <cell r="A12" t="str">
            <v>Not Proficient</v>
          </cell>
          <cell r="B12">
            <v>0.3888888888888889</v>
          </cell>
        </row>
      </sheetData>
      <sheetData sheetId="9">
        <row r="10">
          <cell r="A10" t="str">
            <v>Proficient</v>
          </cell>
          <cell r="B10">
            <v>0.75757575757575757</v>
          </cell>
        </row>
        <row r="11">
          <cell r="A11" t="str">
            <v>Not Proficient</v>
          </cell>
          <cell r="B11">
            <v>0.24242424242424243</v>
          </cell>
        </row>
      </sheetData>
      <sheetData sheetId="10">
        <row r="11">
          <cell r="A11" t="str">
            <v>Proficient</v>
          </cell>
          <cell r="B11">
            <v>0.61111111111111116</v>
          </cell>
        </row>
        <row r="12">
          <cell r="A12" t="str">
            <v>Not Proficient</v>
          </cell>
          <cell r="B12">
            <v>0.3888888888888889</v>
          </cell>
        </row>
      </sheetData>
      <sheetData sheetId="11">
        <row r="10">
          <cell r="A10" t="str">
            <v>Proficient</v>
          </cell>
          <cell r="B10">
            <v>0.83333333333333337</v>
          </cell>
        </row>
        <row r="11">
          <cell r="A11" t="str">
            <v>Not Proficient</v>
          </cell>
          <cell r="B11">
            <v>0.16666666666666666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TFS"/>
      <sheetName val="AAL"/>
      <sheetName val="C3"/>
      <sheetName val="SAM"/>
      <sheetName val="LAMAR"/>
      <sheetName val="ECP"/>
      <sheetName val="MMS"/>
      <sheetName val="FEHL"/>
      <sheetName val="JONES"/>
      <sheetName val="SMITH"/>
      <sheetName val="PRESCOTT"/>
    </sheetNames>
    <sheetDataSet>
      <sheetData sheetId="0"/>
      <sheetData sheetId="1"/>
      <sheetData sheetId="2">
        <row r="12">
          <cell r="A12" t="str">
            <v>Proficient</v>
          </cell>
          <cell r="B12">
            <v>0.62162162160000001</v>
          </cell>
        </row>
        <row r="13">
          <cell r="A13" t="str">
            <v>Not Proficient</v>
          </cell>
          <cell r="B13">
            <v>0.37837837839999999</v>
          </cell>
        </row>
      </sheetData>
      <sheetData sheetId="3">
        <row r="9">
          <cell r="A9" t="str">
            <v>Proficient</v>
          </cell>
          <cell r="B9">
            <v>0.25</v>
          </cell>
        </row>
        <row r="10">
          <cell r="A10" t="str">
            <v>Not Proficient</v>
          </cell>
          <cell r="B10">
            <v>0.75</v>
          </cell>
        </row>
      </sheetData>
      <sheetData sheetId="4">
        <row r="10">
          <cell r="A10" t="str">
            <v>Proficient</v>
          </cell>
          <cell r="B10">
            <v>0.72727272730000003</v>
          </cell>
        </row>
        <row r="11">
          <cell r="A11" t="str">
            <v>Not Proficient</v>
          </cell>
          <cell r="B11">
            <v>0.27272727270000002</v>
          </cell>
        </row>
      </sheetData>
      <sheetData sheetId="5">
        <row r="9">
          <cell r="A9" t="str">
            <v>Proficient</v>
          </cell>
          <cell r="B9">
            <v>0.94117647059999998</v>
          </cell>
        </row>
        <row r="10">
          <cell r="A10" t="str">
            <v>Not Proficient</v>
          </cell>
          <cell r="B10">
            <v>5.8823529409999999E-2</v>
          </cell>
        </row>
      </sheetData>
      <sheetData sheetId="6">
        <row r="14">
          <cell r="A14" t="str">
            <v>Proficient</v>
          </cell>
          <cell r="B14">
            <v>0.94545454549999997</v>
          </cell>
        </row>
        <row r="15">
          <cell r="A15" t="str">
            <v>Not Proficient</v>
          </cell>
          <cell r="B15">
            <v>5.4545454549999997E-2</v>
          </cell>
        </row>
      </sheetData>
      <sheetData sheetId="7">
        <row r="9">
          <cell r="A9" t="str">
            <v>Proficient</v>
          </cell>
          <cell r="B9">
            <v>0.75</v>
          </cell>
        </row>
        <row r="10">
          <cell r="A10" t="str">
            <v>Not Proficient</v>
          </cell>
          <cell r="B10">
            <v>0.25</v>
          </cell>
        </row>
      </sheetData>
      <sheetData sheetId="8">
        <row r="11">
          <cell r="A11" t="str">
            <v>Proficient</v>
          </cell>
          <cell r="B11">
            <v>0.44117647059999998</v>
          </cell>
        </row>
        <row r="12">
          <cell r="A12" t="str">
            <v>Not Proficient</v>
          </cell>
          <cell r="B12">
            <v>0.55882352940000002</v>
          </cell>
        </row>
      </sheetData>
      <sheetData sheetId="9">
        <row r="10">
          <cell r="A10" t="str">
            <v>Proficient</v>
          </cell>
          <cell r="B10">
            <v>0.41176470590000003</v>
          </cell>
        </row>
        <row r="11">
          <cell r="A11" t="str">
            <v>Not Proficient</v>
          </cell>
          <cell r="B11">
            <v>0.58823529409999997</v>
          </cell>
        </row>
      </sheetData>
      <sheetData sheetId="10">
        <row r="11">
          <cell r="A11" t="str">
            <v>Proficient</v>
          </cell>
          <cell r="B11">
            <v>0.59259259259999997</v>
          </cell>
        </row>
        <row r="12">
          <cell r="A12" t="str">
            <v>Not Proficient</v>
          </cell>
          <cell r="B12">
            <v>0.40740740739999998</v>
          </cell>
        </row>
      </sheetData>
      <sheetData sheetId="11">
        <row r="10">
          <cell r="A10" t="str">
            <v>Proficient</v>
          </cell>
          <cell r="B10">
            <v>0.72</v>
          </cell>
        </row>
        <row r="11">
          <cell r="A11" t="str">
            <v>Not Proficient</v>
          </cell>
          <cell r="B11">
            <v>0.28000000000000003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TFS"/>
      <sheetName val="AAL"/>
      <sheetName val="C3"/>
      <sheetName val="SAM"/>
      <sheetName val="LAMAR"/>
      <sheetName val="ECP"/>
      <sheetName val="FEHL"/>
      <sheetName val="JONES"/>
      <sheetName val="SMITH"/>
      <sheetName val="MMS"/>
      <sheetName val="PRESCOTT"/>
    </sheetNames>
    <sheetDataSet>
      <sheetData sheetId="0"/>
      <sheetData sheetId="1"/>
      <sheetData sheetId="2">
        <row r="12">
          <cell r="A12" t="str">
            <v>Proficient</v>
          </cell>
          <cell r="B12">
            <v>0.82926829270000002</v>
          </cell>
        </row>
        <row r="13">
          <cell r="A13" t="str">
            <v>Not Proficient</v>
          </cell>
          <cell r="B13">
            <v>0.17073170730000001</v>
          </cell>
        </row>
      </sheetData>
      <sheetData sheetId="3">
        <row r="9">
          <cell r="A9" t="str">
            <v>Proficient</v>
          </cell>
          <cell r="B9">
            <v>0</v>
          </cell>
        </row>
        <row r="10">
          <cell r="A10" t="str">
            <v>Not Proficient</v>
          </cell>
          <cell r="B10">
            <v>1</v>
          </cell>
        </row>
      </sheetData>
      <sheetData sheetId="4">
        <row r="10">
          <cell r="A10" t="str">
            <v>Proficient</v>
          </cell>
          <cell r="B10">
            <v>0.75</v>
          </cell>
        </row>
        <row r="11">
          <cell r="A11" t="str">
            <v>Not Proficient</v>
          </cell>
          <cell r="B11">
            <v>0.25</v>
          </cell>
        </row>
      </sheetData>
      <sheetData sheetId="5">
        <row r="9">
          <cell r="A9" t="str">
            <v>Proficient</v>
          </cell>
          <cell r="B9">
            <v>0.85</v>
          </cell>
        </row>
        <row r="10">
          <cell r="A10" t="str">
            <v>Not Proficient</v>
          </cell>
          <cell r="B10">
            <v>0.15</v>
          </cell>
        </row>
      </sheetData>
      <sheetData sheetId="6">
        <row r="15">
          <cell r="A15" t="str">
            <v>Proficient</v>
          </cell>
          <cell r="B15">
            <v>0.89361702129999998</v>
          </cell>
        </row>
        <row r="16">
          <cell r="A16" t="str">
            <v>Not Proficient</v>
          </cell>
          <cell r="B16">
            <v>0.10638297870000001</v>
          </cell>
        </row>
      </sheetData>
      <sheetData sheetId="7">
        <row r="11">
          <cell r="A11" t="str">
            <v>Proficient</v>
          </cell>
          <cell r="B11">
            <v>0.55172413789999997</v>
          </cell>
        </row>
        <row r="12">
          <cell r="A12" t="str">
            <v>Not Proficient</v>
          </cell>
          <cell r="B12">
            <v>0.44827586209999998</v>
          </cell>
        </row>
      </sheetData>
      <sheetData sheetId="8">
        <row r="10">
          <cell r="A10" t="str">
            <v>Proficient</v>
          </cell>
          <cell r="B10">
            <v>0.45</v>
          </cell>
        </row>
        <row r="11">
          <cell r="A11" t="str">
            <v>Not Proficient</v>
          </cell>
          <cell r="B11">
            <v>0.55000000000000004</v>
          </cell>
        </row>
      </sheetData>
      <sheetData sheetId="9">
        <row r="11">
          <cell r="A11" t="str">
            <v>Proficient</v>
          </cell>
          <cell r="B11">
            <v>0.51515151520000002</v>
          </cell>
        </row>
        <row r="12">
          <cell r="A12" t="str">
            <v>Not Proficient</v>
          </cell>
          <cell r="B12">
            <v>0.48484848479999998</v>
          </cell>
        </row>
      </sheetData>
      <sheetData sheetId="10">
        <row r="9">
          <cell r="A9" t="str">
            <v>Proficient</v>
          </cell>
          <cell r="B9">
            <v>0.8</v>
          </cell>
        </row>
        <row r="10">
          <cell r="A10" t="str">
            <v>Not Proficient</v>
          </cell>
          <cell r="B10">
            <v>0.2</v>
          </cell>
        </row>
      </sheetData>
      <sheetData sheetId="11">
        <row r="10">
          <cell r="A10" t="str">
            <v>Proficient</v>
          </cell>
          <cell r="B10">
            <v>0.92857142859999997</v>
          </cell>
        </row>
        <row r="11">
          <cell r="A11" t="str">
            <v>Not Proficient</v>
          </cell>
          <cell r="B11">
            <v>7.1428571430000004E-2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TFS"/>
      <sheetName val="AAL"/>
      <sheetName val="C3"/>
      <sheetName val="SAM"/>
      <sheetName val="LAMAR"/>
      <sheetName val="ECP"/>
      <sheetName val="FEHL"/>
      <sheetName val="JONES"/>
      <sheetName val="SMITH"/>
      <sheetName val="MMS"/>
      <sheetName val="PRESCOTT"/>
    </sheetNames>
    <sheetDataSet>
      <sheetData sheetId="0"/>
      <sheetData sheetId="1"/>
      <sheetData sheetId="2">
        <row r="12">
          <cell r="A12" t="str">
            <v>Proficient</v>
          </cell>
          <cell r="B12">
            <v>0.67391304347826086</v>
          </cell>
        </row>
        <row r="13">
          <cell r="A13" t="str">
            <v>Not Proficient</v>
          </cell>
          <cell r="B13">
            <v>0.32608695652173914</v>
          </cell>
        </row>
      </sheetData>
      <sheetData sheetId="3">
        <row r="9">
          <cell r="A9" t="str">
            <v>Proficient</v>
          </cell>
          <cell r="B9">
            <v>0.5</v>
          </cell>
        </row>
        <row r="10">
          <cell r="A10" t="str">
            <v>Not Proficient</v>
          </cell>
          <cell r="B10">
            <v>0.5</v>
          </cell>
        </row>
      </sheetData>
      <sheetData sheetId="4">
        <row r="10">
          <cell r="A10" t="str">
            <v>Proficient</v>
          </cell>
          <cell r="B10">
            <v>1</v>
          </cell>
        </row>
        <row r="11">
          <cell r="A11" t="str">
            <v>Not Proficient</v>
          </cell>
          <cell r="B11">
            <v>0</v>
          </cell>
        </row>
      </sheetData>
      <sheetData sheetId="5">
        <row r="9">
          <cell r="A9" t="str">
            <v>Proficient</v>
          </cell>
          <cell r="B9">
            <v>1</v>
          </cell>
        </row>
        <row r="10">
          <cell r="A10" t="str">
            <v>Not Proficient</v>
          </cell>
          <cell r="B10">
            <v>0</v>
          </cell>
        </row>
      </sheetData>
      <sheetData sheetId="6">
        <row r="15">
          <cell r="A15" t="str">
            <v>Proficient</v>
          </cell>
          <cell r="B15">
            <v>0.91666666666666663</v>
          </cell>
        </row>
        <row r="16">
          <cell r="A16" t="str">
            <v>Not Proficient</v>
          </cell>
          <cell r="B16">
            <v>8.3333333333333329E-2</v>
          </cell>
        </row>
      </sheetData>
      <sheetData sheetId="7">
        <row r="11">
          <cell r="A11" t="str">
            <v>Proficient</v>
          </cell>
          <cell r="B11">
            <v>0.52631578947368418</v>
          </cell>
        </row>
        <row r="12">
          <cell r="A12" t="str">
            <v>Not Proficient</v>
          </cell>
          <cell r="B12">
            <v>0.47368421052631576</v>
          </cell>
        </row>
      </sheetData>
      <sheetData sheetId="8">
        <row r="10">
          <cell r="A10" t="str">
            <v>Proficient</v>
          </cell>
          <cell r="B10">
            <v>0.5</v>
          </cell>
        </row>
        <row r="11">
          <cell r="A11" t="str">
            <v>Not Proficient</v>
          </cell>
          <cell r="B11">
            <v>0.5</v>
          </cell>
        </row>
      </sheetData>
      <sheetData sheetId="9">
        <row r="11">
          <cell r="A11" t="str">
            <v>Proficient</v>
          </cell>
          <cell r="B11">
            <v>0.6</v>
          </cell>
        </row>
        <row r="12">
          <cell r="A12" t="str">
            <v>Not Proficient</v>
          </cell>
          <cell r="B12">
            <v>0.4</v>
          </cell>
        </row>
      </sheetData>
      <sheetData sheetId="10">
        <row r="9">
          <cell r="A9" t="str">
            <v>Proficient</v>
          </cell>
          <cell r="B9">
            <v>0.57894736842105265</v>
          </cell>
        </row>
        <row r="10">
          <cell r="A10" t="str">
            <v>Not Proficient</v>
          </cell>
          <cell r="B10">
            <v>0.42105263157894735</v>
          </cell>
        </row>
      </sheetData>
      <sheetData sheetId="11">
        <row r="10">
          <cell r="A10" t="str">
            <v>Proficient</v>
          </cell>
          <cell r="B10">
            <v>0.95454545454545459</v>
          </cell>
        </row>
        <row r="11">
          <cell r="A11" t="str">
            <v>Not Proficient</v>
          </cell>
          <cell r="B11">
            <v>4.5454545454545456E-2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TFS"/>
      <sheetName val="AAL"/>
      <sheetName val="C3"/>
      <sheetName val="SAM"/>
      <sheetName val="LAMAR"/>
      <sheetName val="ECP"/>
      <sheetName val="FEHL"/>
      <sheetName val="JONES"/>
      <sheetName val="SMITH"/>
      <sheetName val="MMS"/>
      <sheetName val="PRESCOTT"/>
    </sheetNames>
    <sheetDataSet>
      <sheetData sheetId="0"/>
      <sheetData sheetId="1"/>
      <sheetData sheetId="2">
        <row r="12">
          <cell r="A12" t="str">
            <v>Proficient</v>
          </cell>
          <cell r="B12">
            <v>0.66666666666666663</v>
          </cell>
        </row>
        <row r="13">
          <cell r="A13" t="str">
            <v>Not Proficient</v>
          </cell>
          <cell r="B13">
            <v>0.33333333333333331</v>
          </cell>
        </row>
      </sheetData>
      <sheetData sheetId="3">
        <row r="9">
          <cell r="A9" t="str">
            <v>Proficient</v>
          </cell>
          <cell r="B9">
            <v>0.83333333333333337</v>
          </cell>
        </row>
        <row r="10">
          <cell r="A10" t="str">
            <v>Not Proficient</v>
          </cell>
          <cell r="B10">
            <v>0.16666666666666666</v>
          </cell>
        </row>
      </sheetData>
      <sheetData sheetId="4">
        <row r="10">
          <cell r="A10" t="str">
            <v>Proficient</v>
          </cell>
          <cell r="B10">
            <v>0.92592592592592593</v>
          </cell>
        </row>
        <row r="11">
          <cell r="A11" t="str">
            <v>Not Proficient</v>
          </cell>
          <cell r="B11">
            <v>7.407407407407407E-2</v>
          </cell>
        </row>
      </sheetData>
      <sheetData sheetId="5">
        <row r="9">
          <cell r="A9" t="str">
            <v>Proficient</v>
          </cell>
          <cell r="B9">
            <v>0.90909090909090906</v>
          </cell>
        </row>
        <row r="10">
          <cell r="A10" t="str">
            <v>Not Proficient</v>
          </cell>
          <cell r="B10">
            <v>9.0909090909090912E-2</v>
          </cell>
        </row>
      </sheetData>
      <sheetData sheetId="6">
        <row r="15">
          <cell r="A15" t="str">
            <v>Proficient</v>
          </cell>
          <cell r="B15">
            <v>0.88709677419354838</v>
          </cell>
        </row>
        <row r="16">
          <cell r="A16" t="str">
            <v>Not Proficient</v>
          </cell>
          <cell r="B16">
            <v>0.11290322580645161</v>
          </cell>
        </row>
      </sheetData>
      <sheetData sheetId="7">
        <row r="11">
          <cell r="A11" t="str">
            <v>Proficient</v>
          </cell>
          <cell r="B11">
            <v>0.57777777777777772</v>
          </cell>
        </row>
        <row r="12">
          <cell r="A12" t="str">
            <v>Not Proficient</v>
          </cell>
          <cell r="B12">
            <v>0.42222222222222222</v>
          </cell>
        </row>
      </sheetData>
      <sheetData sheetId="8">
        <row r="10">
          <cell r="A10" t="str">
            <v>Proficient</v>
          </cell>
          <cell r="B10">
            <v>0.44444444444444442</v>
          </cell>
        </row>
        <row r="11">
          <cell r="A11" t="str">
            <v>Not Proficient</v>
          </cell>
          <cell r="B11">
            <v>0.55555555555555558</v>
          </cell>
        </row>
      </sheetData>
      <sheetData sheetId="9">
        <row r="11">
          <cell r="A11" t="str">
            <v>Proficient</v>
          </cell>
          <cell r="B11">
            <v>0.48717948717948717</v>
          </cell>
        </row>
        <row r="12">
          <cell r="A12" t="str">
            <v>Not Proficient</v>
          </cell>
          <cell r="B12">
            <v>0.51282051282051277</v>
          </cell>
        </row>
      </sheetData>
      <sheetData sheetId="10">
        <row r="9">
          <cell r="A9" t="str">
            <v>Proficient</v>
          </cell>
          <cell r="B9">
            <v>0.75</v>
          </cell>
        </row>
        <row r="10">
          <cell r="A10" t="str">
            <v>Not Proficient</v>
          </cell>
          <cell r="B10">
            <v>0.25</v>
          </cell>
        </row>
      </sheetData>
      <sheetData sheetId="11">
        <row r="10">
          <cell r="A10" t="str">
            <v>Proficient</v>
          </cell>
          <cell r="B10">
            <v>0.71875</v>
          </cell>
        </row>
        <row r="11">
          <cell r="A11" t="str">
            <v>Not Proficient</v>
          </cell>
          <cell r="B11">
            <v>0.28125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TFS"/>
      <sheetName val="AAL"/>
      <sheetName val="C3"/>
      <sheetName val="SAM"/>
      <sheetName val="LAMAR"/>
      <sheetName val="ECP"/>
      <sheetName val="FEHL"/>
      <sheetName val="JONES"/>
      <sheetName val="SMITH"/>
      <sheetName val="MMS"/>
      <sheetName val="PRESCOTT"/>
    </sheetNames>
    <sheetDataSet>
      <sheetData sheetId="0"/>
      <sheetData sheetId="1"/>
      <sheetData sheetId="2">
        <row r="12">
          <cell r="A12" t="str">
            <v>Proficient</v>
          </cell>
          <cell r="B12">
            <v>0.79487179487179482</v>
          </cell>
        </row>
        <row r="13">
          <cell r="A13" t="str">
            <v>Not Proficient</v>
          </cell>
          <cell r="B13">
            <v>0.20512820512820512</v>
          </cell>
        </row>
      </sheetData>
      <sheetData sheetId="3">
        <row r="9">
          <cell r="A9" t="str">
            <v>Proficient</v>
          </cell>
          <cell r="B9">
            <v>0.8666666666666667</v>
          </cell>
        </row>
        <row r="10">
          <cell r="A10" t="str">
            <v>Not Proficient</v>
          </cell>
          <cell r="B10">
            <v>0.13333333333333333</v>
          </cell>
        </row>
      </sheetData>
      <sheetData sheetId="4">
        <row r="10">
          <cell r="A10" t="str">
            <v>Proficient</v>
          </cell>
          <cell r="B10">
            <v>0.95833333333333337</v>
          </cell>
        </row>
        <row r="11">
          <cell r="A11" t="str">
            <v>Not Proficient</v>
          </cell>
          <cell r="B11">
            <v>4.1666666666666664E-2</v>
          </cell>
        </row>
      </sheetData>
      <sheetData sheetId="5">
        <row r="9">
          <cell r="A9" t="str">
            <v>Proficient</v>
          </cell>
          <cell r="B9">
            <v>0.9375</v>
          </cell>
        </row>
        <row r="10">
          <cell r="A10" t="str">
            <v>Not Proficient</v>
          </cell>
          <cell r="B10">
            <v>6.25E-2</v>
          </cell>
        </row>
      </sheetData>
      <sheetData sheetId="6">
        <row r="15">
          <cell r="A15" t="str">
            <v>Proficient</v>
          </cell>
          <cell r="B15">
            <v>0.8928571428571429</v>
          </cell>
        </row>
        <row r="16">
          <cell r="A16" t="str">
            <v>Not Proficient</v>
          </cell>
          <cell r="B16">
            <v>0.10714285714285714</v>
          </cell>
        </row>
      </sheetData>
      <sheetData sheetId="7">
        <row r="11">
          <cell r="A11" t="str">
            <v>Proficient</v>
          </cell>
          <cell r="B11">
            <v>0.48484848484848486</v>
          </cell>
        </row>
        <row r="12">
          <cell r="A12" t="str">
            <v>Not Proficient</v>
          </cell>
          <cell r="B12">
            <v>0.51515151515151514</v>
          </cell>
        </row>
      </sheetData>
      <sheetData sheetId="8">
        <row r="10">
          <cell r="A10" t="str">
            <v>Proficient</v>
          </cell>
          <cell r="B10">
            <v>0.53333333333333333</v>
          </cell>
        </row>
        <row r="11">
          <cell r="A11" t="str">
            <v>Not Proficient</v>
          </cell>
          <cell r="B11">
            <v>0.46666666666666667</v>
          </cell>
        </row>
      </sheetData>
      <sheetData sheetId="9">
        <row r="11">
          <cell r="A11" t="str">
            <v>Proficient</v>
          </cell>
          <cell r="B11">
            <v>0.71875</v>
          </cell>
        </row>
        <row r="12">
          <cell r="A12" t="str">
            <v>Not Proficient</v>
          </cell>
          <cell r="B12">
            <v>0.28125</v>
          </cell>
        </row>
      </sheetData>
      <sheetData sheetId="10">
        <row r="9">
          <cell r="A9" t="str">
            <v>Proficient</v>
          </cell>
          <cell r="B9">
            <v>0.6428571428571429</v>
          </cell>
        </row>
        <row r="10">
          <cell r="A10" t="str">
            <v>Not Proficient</v>
          </cell>
          <cell r="B10">
            <v>0.35714285714285715</v>
          </cell>
        </row>
      </sheetData>
      <sheetData sheetId="11">
        <row r="10">
          <cell r="A10" t="str">
            <v>Proficient</v>
          </cell>
          <cell r="B10">
            <v>0.77777777777777779</v>
          </cell>
        </row>
        <row r="11">
          <cell r="A11" t="str">
            <v>Not Proficient</v>
          </cell>
          <cell r="B11">
            <v>0.22222222222222221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TFS"/>
      <sheetName val="AAL"/>
      <sheetName val="C3"/>
      <sheetName val="SAM"/>
      <sheetName val="LAMAR"/>
      <sheetName val="ECP"/>
      <sheetName val="FEHL"/>
      <sheetName val="JONES"/>
      <sheetName val="SMITH"/>
      <sheetName val="MMS"/>
      <sheetName val="PRESCOTT"/>
    </sheetNames>
    <sheetDataSet>
      <sheetData sheetId="0"/>
      <sheetData sheetId="1"/>
      <sheetData sheetId="2">
        <row r="12">
          <cell r="A12" t="str">
            <v>Proficient</v>
          </cell>
          <cell r="B12">
            <v>0.5714285714285714</v>
          </cell>
        </row>
        <row r="13">
          <cell r="A13" t="str">
            <v>Not Proficient</v>
          </cell>
          <cell r="B13">
            <v>0.42857142857142855</v>
          </cell>
        </row>
      </sheetData>
      <sheetData sheetId="3">
        <row r="9">
          <cell r="A9" t="str">
            <v>Proficient</v>
          </cell>
          <cell r="B9">
            <v>0.7</v>
          </cell>
        </row>
        <row r="10">
          <cell r="A10" t="str">
            <v>Not Proficient</v>
          </cell>
          <cell r="B10">
            <v>0.3</v>
          </cell>
        </row>
      </sheetData>
      <sheetData sheetId="4">
        <row r="10">
          <cell r="A10" t="str">
            <v>Proficient</v>
          </cell>
          <cell r="B10">
            <v>0.88888888888888884</v>
          </cell>
        </row>
        <row r="11">
          <cell r="A11" t="str">
            <v>Not Proficient</v>
          </cell>
          <cell r="B11">
            <v>0.1111111111111111</v>
          </cell>
        </row>
      </sheetData>
      <sheetData sheetId="5">
        <row r="9">
          <cell r="A9" t="str">
            <v>Proficient</v>
          </cell>
          <cell r="B9">
            <v>0.9375</v>
          </cell>
        </row>
        <row r="10">
          <cell r="A10" t="str">
            <v>Not Proficient</v>
          </cell>
          <cell r="B10">
            <v>6.25E-2</v>
          </cell>
        </row>
      </sheetData>
      <sheetData sheetId="6">
        <row r="15">
          <cell r="A15" t="str">
            <v>Proficient</v>
          </cell>
          <cell r="B15">
            <v>1</v>
          </cell>
        </row>
        <row r="16">
          <cell r="A16" t="str">
            <v>Not Proficient</v>
          </cell>
          <cell r="B16">
            <v>2.4390243902439025E-2</v>
          </cell>
        </row>
      </sheetData>
      <sheetData sheetId="7">
        <row r="11">
          <cell r="A11" t="str">
            <v>Proficient</v>
          </cell>
          <cell r="B11">
            <v>0.56521739130434778</v>
          </cell>
        </row>
        <row r="12">
          <cell r="A12" t="str">
            <v>Not Proficient</v>
          </cell>
          <cell r="B12">
            <v>0.43478260869565216</v>
          </cell>
        </row>
      </sheetData>
      <sheetData sheetId="8">
        <row r="10">
          <cell r="A10" t="str">
            <v>Proficient</v>
          </cell>
          <cell r="B10">
            <v>0.5</v>
          </cell>
        </row>
        <row r="11">
          <cell r="A11" t="str">
            <v>Not Proficient</v>
          </cell>
          <cell r="B11">
            <v>0.5</v>
          </cell>
        </row>
      </sheetData>
      <sheetData sheetId="9">
        <row r="11">
          <cell r="A11" t="str">
            <v>Proficient</v>
          </cell>
          <cell r="B11">
            <v>0.82608695652173914</v>
          </cell>
        </row>
        <row r="12">
          <cell r="A12" t="str">
            <v>Not Proficient</v>
          </cell>
          <cell r="B12">
            <v>0.17391304347826086</v>
          </cell>
        </row>
      </sheetData>
      <sheetData sheetId="10">
        <row r="9">
          <cell r="A9" t="str">
            <v>Proficient</v>
          </cell>
          <cell r="B9">
            <v>0.22222222222222221</v>
          </cell>
        </row>
        <row r="10">
          <cell r="A10" t="str">
            <v>Not Proficient</v>
          </cell>
          <cell r="B10">
            <v>0.77777777777777779</v>
          </cell>
        </row>
      </sheetData>
      <sheetData sheetId="11">
        <row r="10">
          <cell r="A10" t="str">
            <v>Proficient</v>
          </cell>
          <cell r="B10">
            <v>0.76923076923076927</v>
          </cell>
        </row>
        <row r="11">
          <cell r="A11" t="str">
            <v>Not Proficient</v>
          </cell>
          <cell r="B11">
            <v>0.23076923076923078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TFS"/>
      <sheetName val="AAL"/>
      <sheetName val="C3"/>
      <sheetName val="SAM"/>
      <sheetName val="LAMAR"/>
      <sheetName val="ECP"/>
      <sheetName val="FEHL"/>
      <sheetName val="JONES"/>
      <sheetName val="SMITH"/>
      <sheetName val="MMS"/>
      <sheetName val="PRESCOTT"/>
    </sheetNames>
    <sheetDataSet>
      <sheetData sheetId="0"/>
      <sheetData sheetId="1"/>
      <sheetData sheetId="2">
        <row r="12">
          <cell r="A12" t="str">
            <v>Proficient</v>
          </cell>
          <cell r="B12">
            <v>0.66666666669999997</v>
          </cell>
        </row>
        <row r="13">
          <cell r="A13" t="str">
            <v>Not Proficient</v>
          </cell>
          <cell r="B13">
            <v>0.33333333329999998</v>
          </cell>
        </row>
      </sheetData>
      <sheetData sheetId="3">
        <row r="9">
          <cell r="A9" t="str">
            <v>Proficient</v>
          </cell>
          <cell r="B9">
            <v>0.81481481479999995</v>
          </cell>
        </row>
        <row r="10">
          <cell r="A10" t="str">
            <v>Not Proficient</v>
          </cell>
          <cell r="B10">
            <v>0.18518518519999999</v>
          </cell>
        </row>
      </sheetData>
      <sheetData sheetId="4">
        <row r="10">
          <cell r="A10" t="str">
            <v>Proficient</v>
          </cell>
          <cell r="B10">
            <v>1</v>
          </cell>
        </row>
        <row r="11">
          <cell r="A11" t="str">
            <v>Not Proficient</v>
          </cell>
          <cell r="B11">
            <v>0</v>
          </cell>
        </row>
      </sheetData>
      <sheetData sheetId="5">
        <row r="9">
          <cell r="A9" t="str">
            <v>Proficient</v>
          </cell>
          <cell r="B9">
            <v>0.94117647059999998</v>
          </cell>
        </row>
        <row r="10">
          <cell r="A10" t="str">
            <v>Not Proficient</v>
          </cell>
          <cell r="B10">
            <v>5.8823529409999999E-2</v>
          </cell>
        </row>
      </sheetData>
      <sheetData sheetId="6">
        <row r="15">
          <cell r="A15" t="str">
            <v>Proficient</v>
          </cell>
          <cell r="B15">
            <v>0.94615384619999998</v>
          </cell>
        </row>
        <row r="16">
          <cell r="A16" t="str">
            <v>Not Proficient</v>
          </cell>
          <cell r="B16">
            <v>5.3846153850000002E-2</v>
          </cell>
        </row>
      </sheetData>
      <sheetData sheetId="7">
        <row r="11">
          <cell r="A11" t="str">
            <v>Proficient</v>
          </cell>
          <cell r="B11">
            <v>0.578125</v>
          </cell>
        </row>
        <row r="12">
          <cell r="A12" t="str">
            <v>Not Proficient</v>
          </cell>
          <cell r="B12">
            <v>0.421875</v>
          </cell>
        </row>
      </sheetData>
      <sheetData sheetId="8">
        <row r="10">
          <cell r="A10" t="str">
            <v>Proficient</v>
          </cell>
          <cell r="B10">
            <v>0.55319148939999996</v>
          </cell>
        </row>
        <row r="11">
          <cell r="A11" t="str">
            <v>Not Proficient</v>
          </cell>
          <cell r="B11">
            <v>0.44680851059999999</v>
          </cell>
        </row>
      </sheetData>
      <sheetData sheetId="9">
        <row r="11">
          <cell r="A11" t="str">
            <v>Proficient</v>
          </cell>
          <cell r="B11">
            <v>0.50746268660000005</v>
          </cell>
        </row>
        <row r="12">
          <cell r="A12" t="str">
            <v>Not Proficient</v>
          </cell>
          <cell r="B12">
            <v>0.49253731340000001</v>
          </cell>
        </row>
      </sheetData>
      <sheetData sheetId="10">
        <row r="9">
          <cell r="A9" t="str">
            <v>Proficient</v>
          </cell>
          <cell r="B9">
            <v>0.42857142860000003</v>
          </cell>
        </row>
        <row r="10">
          <cell r="A10" t="str">
            <v>Not Proficient</v>
          </cell>
          <cell r="B10">
            <v>0.57142857140000003</v>
          </cell>
        </row>
      </sheetData>
      <sheetData sheetId="11">
        <row r="10">
          <cell r="A10" t="str">
            <v>Proficient</v>
          </cell>
          <cell r="B10">
            <v>0.74418604649999998</v>
          </cell>
        </row>
        <row r="11">
          <cell r="A11" t="str">
            <v>Not Proficient</v>
          </cell>
          <cell r="B11">
            <v>0.25581395350000002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47940-AB2B-486F-8D69-FE73E423D8F3}">
  <sheetPr>
    <outlinePr summaryBelow="0" summaryRight="0"/>
  </sheetPr>
  <dimension ref="A1:Z1002"/>
  <sheetViews>
    <sheetView tabSelected="1" topLeftCell="A21" workbookViewId="0">
      <selection activeCell="N22" sqref="N22"/>
    </sheetView>
  </sheetViews>
  <sheetFormatPr defaultColWidth="13.5" defaultRowHeight="15.75" customHeight="1" x14ac:dyDescent="0.4"/>
  <sheetData>
    <row r="1" spans="1:26" ht="21" x14ac:dyDescent="0.65">
      <c r="A1" s="6" t="s">
        <v>12</v>
      </c>
    </row>
    <row r="3" spans="1:26" ht="15.75" customHeight="1" x14ac:dyDescent="0.4">
      <c r="A3" s="1" t="s">
        <v>0</v>
      </c>
      <c r="B3" s="1" t="s">
        <v>1</v>
      </c>
      <c r="C3" s="1" t="s">
        <v>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4">
      <c r="A4" s="2" t="str">
        <f ca="1">IFERROR(__xludf.DUMMYFUNCTION("QUERY({TFS!A1:C13},""Select * where Col2 is not null"",0)"),"AAL")</f>
        <v>AAL</v>
      </c>
      <c r="B4" s="2">
        <f ca="1">IFERROR(__xludf.DUMMYFUNCTION("""COMPUTED_VALUE"""),46)</f>
        <v>46</v>
      </c>
      <c r="C4" s="3">
        <f ca="1">IFERROR(__xludf.DUMMYFUNCTION("""COMPUTED_VALUE"""),0.782608695652174)</f>
        <v>0.78260869565217395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 x14ac:dyDescent="0.4">
      <c r="A5" s="2" t="str">
        <f ca="1">IFERROR(__xludf.DUMMYFUNCTION("""COMPUTED_VALUE"""),"COPERNI")</f>
        <v>COPERNI</v>
      </c>
      <c r="B5" s="2">
        <f ca="1">IFERROR(__xludf.DUMMYFUNCTION("""COMPUTED_VALUE"""),17)</f>
        <v>17</v>
      </c>
      <c r="C5" s="3">
        <f ca="1">IFERROR(__xludf.DUMMYFUNCTION("""COMPUTED_VALUE"""),0.764705882352941)</f>
        <v>0.76470588235294101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 x14ac:dyDescent="0.4">
      <c r="A6" s="2" t="str">
        <f ca="1">IFERROR(__xludf.DUMMYFUNCTION("""COMPUTED_VALUE"""),"SAM")</f>
        <v>SAM</v>
      </c>
      <c r="B6" s="2">
        <f ca="1">IFERROR(__xludf.DUMMYFUNCTION("""COMPUTED_VALUE"""),30)</f>
        <v>30</v>
      </c>
      <c r="C6" s="3">
        <f ca="1">IFERROR(__xludf.DUMMYFUNCTION("""COMPUTED_VALUE"""),0.933333333333333)</f>
        <v>0.93333333333333302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4">
      <c r="A7" s="2" t="str">
        <f ca="1">IFERROR(__xludf.DUMMYFUNCTION("""COMPUTED_VALUE"""),"LAMAR")</f>
        <v>LAMAR</v>
      </c>
      <c r="B7" s="2">
        <f ca="1">IFERROR(__xludf.DUMMYFUNCTION("""COMPUTED_VALUE"""),22)</f>
        <v>22</v>
      </c>
      <c r="C7" s="3">
        <f ca="1">IFERROR(__xludf.DUMMYFUNCTION("""COMPUTED_VALUE"""),0.727272727272727)</f>
        <v>0.72727272727272696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4">
      <c r="A8" s="2" t="str">
        <f ca="1">IFERROR(__xludf.DUMMYFUNCTION("""COMPUTED_VALUE"""),"ECTOR")</f>
        <v>ECTOR</v>
      </c>
      <c r="B8" s="2">
        <f ca="1">IFERROR(__xludf.DUMMYFUNCTION("""COMPUTED_VALUE"""),63)</f>
        <v>63</v>
      </c>
      <c r="C8" s="3">
        <f ca="1">IFERROR(__xludf.DUMMYFUNCTION("""COMPUTED_VALUE"""),0.968253968253968)</f>
        <v>0.96825396825396803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4">
      <c r="A9" s="2" t="str">
        <f ca="1">IFERROR(__xludf.DUMMYFUNCTION("""COMPUTED_VALUE"""),"FEHL-PRICE")</f>
        <v>FEHL-PRICE</v>
      </c>
      <c r="B9" s="2">
        <f ca="1">IFERROR(__xludf.DUMMYFUNCTION("""COMPUTED_VALUE"""),45)</f>
        <v>45</v>
      </c>
      <c r="C9" s="3">
        <f ca="1">IFERROR(__xludf.DUMMYFUNCTION("""COMPUTED_VALUE"""),0.622222222222222)</f>
        <v>0.62222222222222201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4">
      <c r="A10" s="2" t="str">
        <f ca="1">IFERROR(__xludf.DUMMYFUNCTION("""COMPUTED_VALUE"""),"JONES-CLARK")</f>
        <v>JONES-CLARK</v>
      </c>
      <c r="B10" s="2">
        <f ca="1">IFERROR(__xludf.DUMMYFUNCTION("""COMPUTED_VALUE"""),30)</f>
        <v>30</v>
      </c>
      <c r="C10" s="3">
        <f ca="1">IFERROR(__xludf.DUMMYFUNCTION("""COMPUTED_VALUE"""),0.5)</f>
        <v>0.5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4">
      <c r="A11" s="2" t="str">
        <f ca="1">IFERROR(__xludf.DUMMYFUNCTION("""COMPUTED_VALUE"""),"SMITH")</f>
        <v>SMITH</v>
      </c>
      <c r="B11" s="2">
        <f ca="1">IFERROR(__xludf.DUMMYFUNCTION("""COMPUTED_VALUE"""),40)</f>
        <v>40</v>
      </c>
      <c r="C11" s="3">
        <f ca="1">IFERROR(__xludf.DUMMYFUNCTION("""COMPUTED_VALUE"""),0.775)</f>
        <v>0.77500000000000002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4">
      <c r="A12" s="2" t="str">
        <f ca="1">IFERROR(__xludf.DUMMYFUNCTION("""COMPUTED_VALUE"""),"MENDEZ")</f>
        <v>MENDEZ</v>
      </c>
      <c r="B12" s="2">
        <f ca="1">IFERROR(__xludf.DUMMYFUNCTION("""COMPUTED_VALUE"""),7)</f>
        <v>7</v>
      </c>
      <c r="C12" s="3">
        <f ca="1">IFERROR(__xludf.DUMMYFUNCTION("""COMPUTED_VALUE"""),0.714285714285714)</f>
        <v>0.71428571428571397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4">
      <c r="A13" s="2" t="str">
        <f ca="1">IFERROR(__xludf.DUMMYFUNCTION("""COMPUTED_VALUE"""),"PRESCOTT")</f>
        <v>PRESCOTT</v>
      </c>
      <c r="B13" s="2">
        <f ca="1">IFERROR(__xludf.DUMMYFUNCTION("""COMPUTED_VALUE"""),26)</f>
        <v>26</v>
      </c>
      <c r="C13" s="3">
        <f ca="1">IFERROR(__xludf.DUMMYFUNCTION("""COMPUTED_VALUE"""),0.923076923076923)</f>
        <v>0.92307692307692302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4">
      <c r="A14" s="4" t="str">
        <f ca="1">IFERROR(__xludf.DUMMYFUNCTION("""COMPUTED_VALUE"""),"Total")</f>
        <v>Total</v>
      </c>
      <c r="B14" s="4">
        <f ca="1">IFERROR(__xludf.DUMMYFUNCTION("""COMPUTED_VALUE"""),326)</f>
        <v>326</v>
      </c>
      <c r="C14" s="3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4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 x14ac:dyDescent="0.4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 x14ac:dyDescent="0.4">
      <c r="A17" s="1" t="s">
        <v>0</v>
      </c>
      <c r="B17" s="1" t="s">
        <v>3</v>
      </c>
      <c r="C17" s="1" t="s">
        <v>1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 x14ac:dyDescent="0.4">
      <c r="A18" s="2" t="str">
        <f ca="1">IFERROR(__xludf.DUMMYFUNCTION("QUERY({TFS!A16:C1000},""Select * where Col1 is not null"",0)"),"AAL")</f>
        <v>AAL</v>
      </c>
      <c r="B18" s="2" t="str">
        <f ca="1">IFERROR(__xludf.DUMMYFUNCTION("""COMPUTED_VALUE"""),"DiFabio")</f>
        <v>DiFabio</v>
      </c>
      <c r="C18" s="2">
        <f ca="1">IFERROR(__xludf.DUMMYFUNCTION("""COMPUTED_VALUE"""),8)</f>
        <v>8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 x14ac:dyDescent="0.4">
      <c r="A19" s="2" t="str">
        <f ca="1">IFERROR(__xludf.DUMMYFUNCTION("""COMPUTED_VALUE"""),"AAL")</f>
        <v>AAL</v>
      </c>
      <c r="B19" s="2" t="str">
        <f ca="1">IFERROR(__xludf.DUMMYFUNCTION("""COMPUTED_VALUE"""),"Belcik")</f>
        <v>Belcik</v>
      </c>
      <c r="C19" s="2">
        <f ca="1">IFERROR(__xludf.DUMMYFUNCTION("""COMPUTED_VALUE"""),12)</f>
        <v>12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4">
      <c r="A20" s="2" t="str">
        <f ca="1">IFERROR(__xludf.DUMMYFUNCTION("""COMPUTED_VALUE"""),"AAL")</f>
        <v>AAL</v>
      </c>
      <c r="B20" s="2" t="str">
        <f ca="1">IFERROR(__xludf.DUMMYFUNCTION("""COMPUTED_VALUE"""),"Hellman")</f>
        <v>Hellman</v>
      </c>
      <c r="C20" s="2">
        <f ca="1">IFERROR(__xludf.DUMMYFUNCTION("""COMPUTED_VALUE"""),9)</f>
        <v>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4">
      <c r="A21" s="2" t="str">
        <f ca="1">IFERROR(__xludf.DUMMYFUNCTION("""COMPUTED_VALUE"""),"AAL")</f>
        <v>AAL</v>
      </c>
      <c r="B21" s="2" t="str">
        <f ca="1">IFERROR(__xludf.DUMMYFUNCTION("""COMPUTED_VALUE"""),"Langner")</f>
        <v>Langner</v>
      </c>
      <c r="C21" s="2">
        <f ca="1">IFERROR(__xludf.DUMMYFUNCTION("""COMPUTED_VALUE"""),8)</f>
        <v>8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4">
      <c r="A22" s="2" t="str">
        <f ca="1">IFERROR(__xludf.DUMMYFUNCTION("""COMPUTED_VALUE"""),"AAL")</f>
        <v>AAL</v>
      </c>
      <c r="B22" s="2" t="str">
        <f ca="1">IFERROR(__xludf.DUMMYFUNCTION("""COMPUTED_VALUE"""),"McClendon")</f>
        <v>McClendon</v>
      </c>
      <c r="C22" s="2">
        <f ca="1">IFERROR(__xludf.DUMMYFUNCTION("""COMPUTED_VALUE"""),9)</f>
        <v>9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4">
      <c r="A23" s="2" t="str">
        <f ca="1">IFERROR(__xludf.DUMMYFUNCTION("""COMPUTED_VALUE"""),"Coperni")</f>
        <v>Coperni</v>
      </c>
      <c r="B23" s="2" t="str">
        <f ca="1">IFERROR(__xludf.DUMMYFUNCTION("""COMPUTED_VALUE"""),"Mercado")</f>
        <v>Mercado</v>
      </c>
      <c r="C23" s="2">
        <f ca="1">IFERROR(__xludf.DUMMYFUNCTION("""COMPUTED_VALUE"""),7)</f>
        <v>7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4">
      <c r="A24" s="2" t="str">
        <f ca="1">IFERROR(__xludf.DUMMYFUNCTION("""COMPUTED_VALUE"""),"Coperni")</f>
        <v>Coperni</v>
      </c>
      <c r="B24" s="2" t="str">
        <f ca="1">IFERROR(__xludf.DUMMYFUNCTION("""COMPUTED_VALUE"""),"Edwards")</f>
        <v>Edwards</v>
      </c>
      <c r="C24" s="2">
        <f ca="1">IFERROR(__xludf.DUMMYFUNCTION("""COMPUTED_VALUE"""),10)</f>
        <v>10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4">
      <c r="A25" s="2" t="str">
        <f ca="1">IFERROR(__xludf.DUMMYFUNCTION("""COMPUTED_VALUE"""),"Sam Houston")</f>
        <v>Sam Houston</v>
      </c>
      <c r="B25" s="2" t="str">
        <f ca="1">IFERROR(__xludf.DUMMYFUNCTION("""COMPUTED_VALUE"""),"Blaylock")</f>
        <v>Blaylock</v>
      </c>
      <c r="C25" s="2">
        <f ca="1">IFERROR(__xludf.DUMMYFUNCTION("""COMPUTED_VALUE"""),10)</f>
        <v>10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4">
      <c r="A26" s="2" t="str">
        <f ca="1">IFERROR(__xludf.DUMMYFUNCTION("""COMPUTED_VALUE"""),"Sam Houston")</f>
        <v>Sam Houston</v>
      </c>
      <c r="B26" s="2" t="str">
        <f ca="1">IFERROR(__xludf.DUMMYFUNCTION("""COMPUTED_VALUE"""),"Hinojosa")</f>
        <v>Hinojosa</v>
      </c>
      <c r="C26" s="2">
        <f ca="1">IFERROR(__xludf.DUMMYFUNCTION("""COMPUTED_VALUE"""),10)</f>
        <v>10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4">
      <c r="A27" s="2" t="str">
        <f ca="1">IFERROR(__xludf.DUMMYFUNCTION("""COMPUTED_VALUE"""),"Sam Houston")</f>
        <v>Sam Houston</v>
      </c>
      <c r="B27" s="2" t="str">
        <f ca="1">IFERROR(__xludf.DUMMYFUNCTION("""COMPUTED_VALUE"""),"Olivas")</f>
        <v>Olivas</v>
      </c>
      <c r="C27" s="2">
        <f ca="1">IFERROR(__xludf.DUMMYFUNCTION("""COMPUTED_VALUE"""),10)</f>
        <v>10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4">
      <c r="A28" s="2" t="str">
        <f ca="1">IFERROR(__xludf.DUMMYFUNCTION("""COMPUTED_VALUE"""),"Lamar")</f>
        <v>Lamar</v>
      </c>
      <c r="B28" s="2" t="str">
        <f ca="1">IFERROR(__xludf.DUMMYFUNCTION("""COMPUTED_VALUE"""),"Johnson")</f>
        <v>Johnson</v>
      </c>
      <c r="C28" s="2">
        <f ca="1">IFERROR(__xludf.DUMMYFUNCTION("""COMPUTED_VALUE"""),12)</f>
        <v>12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4">
      <c r="A29" s="2" t="str">
        <f ca="1">IFERROR(__xludf.DUMMYFUNCTION("""COMPUTED_VALUE"""),"Lamar")</f>
        <v>Lamar</v>
      </c>
      <c r="B29" s="2" t="str">
        <f ca="1">IFERROR(__xludf.DUMMYFUNCTION("""COMPUTED_VALUE"""),"Williams")</f>
        <v>Williams</v>
      </c>
      <c r="C29" s="2">
        <f ca="1">IFERROR(__xludf.DUMMYFUNCTION("""COMPUTED_VALUE"""),10)</f>
        <v>10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4">
      <c r="A30" s="2" t="str">
        <f ca="1">IFERROR(__xludf.DUMMYFUNCTION("""COMPUTED_VALUE"""),"Ector")</f>
        <v>Ector</v>
      </c>
      <c r="B30" s="2" t="str">
        <f ca="1">IFERROR(__xludf.DUMMYFUNCTION("""COMPUTED_VALUE"""),"Albaugh")</f>
        <v>Albaugh</v>
      </c>
      <c r="C30" s="2">
        <f ca="1">IFERROR(__xludf.DUMMYFUNCTION("""COMPUTED_VALUE"""),9)</f>
        <v>9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15" x14ac:dyDescent="0.4">
      <c r="A31" s="2" t="str">
        <f ca="1">IFERROR(__xludf.DUMMYFUNCTION("""COMPUTED_VALUE"""),"Ector")</f>
        <v>Ector</v>
      </c>
      <c r="B31" s="2" t="str">
        <f ca="1">IFERROR(__xludf.DUMMYFUNCTION("""COMPUTED_VALUE"""),"Avery")</f>
        <v>Avery</v>
      </c>
      <c r="C31" s="2">
        <f ca="1">IFERROR(__xludf.DUMMYFUNCTION("""COMPUTED_VALUE"""),10)</f>
        <v>10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15" x14ac:dyDescent="0.4">
      <c r="A32" s="2" t="str">
        <f ca="1">IFERROR(__xludf.DUMMYFUNCTION("""COMPUTED_VALUE"""),"Ector")</f>
        <v>Ector</v>
      </c>
      <c r="B32" s="2" t="str">
        <f ca="1">IFERROR(__xludf.DUMMYFUNCTION("""COMPUTED_VALUE"""),"Chavarria")</f>
        <v>Chavarria</v>
      </c>
      <c r="C32" s="2">
        <f ca="1">IFERROR(__xludf.DUMMYFUNCTION("""COMPUTED_VALUE"""),8)</f>
        <v>8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15" x14ac:dyDescent="0.4">
      <c r="A33" s="2" t="str">
        <f ca="1">IFERROR(__xludf.DUMMYFUNCTION("""COMPUTED_VALUE"""),"Ector")</f>
        <v>Ector</v>
      </c>
      <c r="B33" s="2" t="str">
        <f ca="1">IFERROR(__xludf.DUMMYFUNCTION("""COMPUTED_VALUE"""),"Coulter")</f>
        <v>Coulter</v>
      </c>
      <c r="C33" s="2">
        <f ca="1">IFERROR(__xludf.DUMMYFUNCTION("""COMPUTED_VALUE"""),8)</f>
        <v>8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15" x14ac:dyDescent="0.4">
      <c r="A34" s="2" t="str">
        <f ca="1">IFERROR(__xludf.DUMMYFUNCTION("""COMPUTED_VALUE"""),"Ector")</f>
        <v>Ector</v>
      </c>
      <c r="B34" s="2" t="str">
        <f ca="1">IFERROR(__xludf.DUMMYFUNCTION("""COMPUTED_VALUE"""),"Garza")</f>
        <v>Garza</v>
      </c>
      <c r="C34" s="2">
        <f ca="1">IFERROR(__xludf.DUMMYFUNCTION("""COMPUTED_VALUE"""),8)</f>
        <v>8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15" x14ac:dyDescent="0.4">
      <c r="A35" s="2" t="str">
        <f ca="1">IFERROR(__xludf.DUMMYFUNCTION("""COMPUTED_VALUE"""),"Ector")</f>
        <v>Ector</v>
      </c>
      <c r="B35" s="2" t="str">
        <f ca="1">IFERROR(__xludf.DUMMYFUNCTION("""COMPUTED_VALUE"""),"Porras")</f>
        <v>Porras</v>
      </c>
      <c r="C35" s="2">
        <f ca="1">IFERROR(__xludf.DUMMYFUNCTION("""COMPUTED_VALUE"""),10)</f>
        <v>10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15" x14ac:dyDescent="0.4">
      <c r="A36" s="2" t="str">
        <f ca="1">IFERROR(__xludf.DUMMYFUNCTION("""COMPUTED_VALUE"""),"Ector")</f>
        <v>Ector</v>
      </c>
      <c r="B36" s="2" t="str">
        <f ca="1">IFERROR(__xludf.DUMMYFUNCTION("""COMPUTED_VALUE"""),"Valles")</f>
        <v>Valles</v>
      </c>
      <c r="C36" s="2">
        <f ca="1">IFERROR(__xludf.DUMMYFUNCTION("""COMPUTED_VALUE"""),10)</f>
        <v>10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15" x14ac:dyDescent="0.4">
      <c r="A37" s="2" t="str">
        <f ca="1">IFERROR(__xludf.DUMMYFUNCTION("""COMPUTED_VALUE"""),"Fehl-Price")</f>
        <v>Fehl-Price</v>
      </c>
      <c r="B37" s="2" t="str">
        <f ca="1">IFERROR(__xludf.DUMMYFUNCTION("""COMPUTED_VALUE"""),"Gobert")</f>
        <v>Gobert</v>
      </c>
      <c r="C37" s="2">
        <f ca="1">IFERROR(__xludf.DUMMYFUNCTION("""COMPUTED_VALUE"""),10)</f>
        <v>10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15" x14ac:dyDescent="0.4">
      <c r="A38" s="2" t="str">
        <f ca="1">IFERROR(__xludf.DUMMYFUNCTION("""COMPUTED_VALUE"""),"Fehl-Price")</f>
        <v>Fehl-Price</v>
      </c>
      <c r="B38" s="2" t="str">
        <f ca="1">IFERROR(__xludf.DUMMYFUNCTION("""COMPUTED_VALUE"""),"Thibedeaux")</f>
        <v>Thibedeaux</v>
      </c>
      <c r="C38" s="2">
        <f ca="1">IFERROR(__xludf.DUMMYFUNCTION("""COMPUTED_VALUE"""),12)</f>
        <v>12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15" x14ac:dyDescent="0.4">
      <c r="A39" s="2" t="str">
        <f ca="1">IFERROR(__xludf.DUMMYFUNCTION("""COMPUTED_VALUE"""),"Fehl-Price")</f>
        <v>Fehl-Price</v>
      </c>
      <c r="B39" s="2" t="str">
        <f ca="1">IFERROR(__xludf.DUMMYFUNCTION("""COMPUTED_VALUE"""),"Vandiver")</f>
        <v>Vandiver</v>
      </c>
      <c r="C39" s="2">
        <f ca="1">IFERROR(__xludf.DUMMYFUNCTION("""COMPUTED_VALUE"""),12)</f>
        <v>12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15" x14ac:dyDescent="0.4">
      <c r="A40" s="2" t="str">
        <f ca="1">IFERROR(__xludf.DUMMYFUNCTION("""COMPUTED_VALUE"""),"Fehl-Price")</f>
        <v>Fehl-Price</v>
      </c>
      <c r="B40" s="2" t="str">
        <f ca="1">IFERROR(__xludf.DUMMYFUNCTION("""COMPUTED_VALUE"""),"Wilson")</f>
        <v>Wilson</v>
      </c>
      <c r="C40" s="2">
        <f ca="1">IFERROR(__xludf.DUMMYFUNCTION("""COMPUTED_VALUE"""),11)</f>
        <v>11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15" x14ac:dyDescent="0.4">
      <c r="A41" s="2" t="str">
        <f ca="1">IFERROR(__xludf.DUMMYFUNCTION("""COMPUTED_VALUE"""),"Jones-Clark")</f>
        <v>Jones-Clark</v>
      </c>
      <c r="B41" s="2" t="str">
        <f ca="1">IFERROR(__xludf.DUMMYFUNCTION("""COMPUTED_VALUE"""),"Hatcher")</f>
        <v>Hatcher</v>
      </c>
      <c r="C41" s="2">
        <f ca="1">IFERROR(__xludf.DUMMYFUNCTION("""COMPUTED_VALUE"""),13)</f>
        <v>13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15" x14ac:dyDescent="0.4">
      <c r="A42" s="2" t="str">
        <f ca="1">IFERROR(__xludf.DUMMYFUNCTION("""COMPUTED_VALUE"""),"Jones-Clark")</f>
        <v>Jones-Clark</v>
      </c>
      <c r="B42" s="2" t="str">
        <f ca="1">IFERROR(__xludf.DUMMYFUNCTION("""COMPUTED_VALUE"""),"Bridges")</f>
        <v>Bridges</v>
      </c>
      <c r="C42" s="2">
        <f ca="1">IFERROR(__xludf.DUMMYFUNCTION("""COMPUTED_VALUE"""),11)</f>
        <v>11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15" x14ac:dyDescent="0.4">
      <c r="A43" s="2" t="str">
        <f ca="1">IFERROR(__xludf.DUMMYFUNCTION("""COMPUTED_VALUE"""),"Jones-Clark")</f>
        <v>Jones-Clark</v>
      </c>
      <c r="B43" s="2" t="str">
        <f ca="1">IFERROR(__xludf.DUMMYFUNCTION("""COMPUTED_VALUE"""),"Isom-Drake")</f>
        <v>Isom-Drake</v>
      </c>
      <c r="C43" s="2">
        <f ca="1">IFERROR(__xludf.DUMMYFUNCTION("""COMPUTED_VALUE"""),6)</f>
        <v>6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15" x14ac:dyDescent="0.4">
      <c r="A44" s="2" t="str">
        <f ca="1">IFERROR(__xludf.DUMMYFUNCTION("""COMPUTED_VALUE"""),"Smith Middle")</f>
        <v>Smith Middle</v>
      </c>
      <c r="B44" s="2" t="str">
        <f ca="1">IFERROR(__xludf.DUMMYFUNCTION("""COMPUTED_VALUE"""),"Mack")</f>
        <v>Mack</v>
      </c>
      <c r="C44" s="2">
        <f ca="1">IFERROR(__xludf.DUMMYFUNCTION("""COMPUTED_VALUE"""),10)</f>
        <v>10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15" x14ac:dyDescent="0.4">
      <c r="A45" s="2" t="str">
        <f ca="1">IFERROR(__xludf.DUMMYFUNCTION("""COMPUTED_VALUE"""),"Smith Middle")</f>
        <v>Smith Middle</v>
      </c>
      <c r="B45" s="2" t="str">
        <f ca="1">IFERROR(__xludf.DUMMYFUNCTION("""COMPUTED_VALUE"""),"Flores")</f>
        <v>Flores</v>
      </c>
      <c r="C45" s="2">
        <f ca="1">IFERROR(__xludf.DUMMYFUNCTION("""COMPUTED_VALUE"""),10)</f>
        <v>10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15" x14ac:dyDescent="0.4">
      <c r="A46" s="2" t="str">
        <f ca="1">IFERROR(__xludf.DUMMYFUNCTION("""COMPUTED_VALUE"""),"Smith Middle")</f>
        <v>Smith Middle</v>
      </c>
      <c r="B46" s="2" t="str">
        <f ca="1">IFERROR(__xludf.DUMMYFUNCTION("""COMPUTED_VALUE"""),"Guidry")</f>
        <v>Guidry</v>
      </c>
      <c r="C46" s="2">
        <f ca="1">IFERROR(__xludf.DUMMYFUNCTION("""COMPUTED_VALUE"""),10)</f>
        <v>10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15" x14ac:dyDescent="0.4">
      <c r="A47" s="2" t="str">
        <f ca="1">IFERROR(__xludf.DUMMYFUNCTION("""COMPUTED_VALUE"""),"Smith Middle")</f>
        <v>Smith Middle</v>
      </c>
      <c r="B47" s="2" t="str">
        <f ca="1">IFERROR(__xludf.DUMMYFUNCTION("""COMPUTED_VALUE"""),"Kemajou")</f>
        <v>Kemajou</v>
      </c>
      <c r="C47" s="2">
        <f ca="1">IFERROR(__xludf.DUMMYFUNCTION("""COMPUTED_VALUE"""),10)</f>
        <v>10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15" x14ac:dyDescent="0.4">
      <c r="A48" s="2" t="str">
        <f ca="1">IFERROR(__xludf.DUMMYFUNCTION("""COMPUTED_VALUE"""),"Mendez")</f>
        <v>Mendez</v>
      </c>
      <c r="B48" s="2" t="str">
        <f ca="1">IFERROR(__xludf.DUMMYFUNCTION("""COMPUTED_VALUE"""),"Miranda")</f>
        <v>Miranda</v>
      </c>
      <c r="C48" s="2">
        <f ca="1">IFERROR(__xludf.DUMMYFUNCTION("""COMPUTED_VALUE"""),2)</f>
        <v>2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15" x14ac:dyDescent="0.4">
      <c r="A49" s="2" t="str">
        <f ca="1">IFERROR(__xludf.DUMMYFUNCTION("""COMPUTED_VALUE"""),"Mendez")</f>
        <v>Mendez</v>
      </c>
      <c r="B49" s="2" t="str">
        <f ca="1">IFERROR(__xludf.DUMMYFUNCTION("""COMPUTED_VALUE"""),"Willis")</f>
        <v>Willis</v>
      </c>
      <c r="C49" s="2">
        <f ca="1">IFERROR(__xludf.DUMMYFUNCTION("""COMPUTED_VALUE"""),5)</f>
        <v>5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15" x14ac:dyDescent="0.4">
      <c r="A50" s="2" t="str">
        <f ca="1">IFERROR(__xludf.DUMMYFUNCTION("""COMPUTED_VALUE"""),"Prescott")</f>
        <v>Prescott</v>
      </c>
      <c r="B50" s="2" t="str">
        <f ca="1">IFERROR(__xludf.DUMMYFUNCTION("""COMPUTED_VALUE"""),"Johnigan")</f>
        <v>Johnigan</v>
      </c>
      <c r="C50" s="2">
        <f ca="1">IFERROR(__xludf.DUMMYFUNCTION("""COMPUTED_VALUE"""),11)</f>
        <v>11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15" x14ac:dyDescent="0.4">
      <c r="A51" s="2" t="str">
        <f ca="1">IFERROR(__xludf.DUMMYFUNCTION("""COMPUTED_VALUE"""),"Prescott")</f>
        <v>Prescott</v>
      </c>
      <c r="B51" s="2" t="str">
        <f ca="1">IFERROR(__xludf.DUMMYFUNCTION("""COMPUTED_VALUE"""),"Pewee")</f>
        <v>Pewee</v>
      </c>
      <c r="C51" s="2">
        <f ca="1">IFERROR(__xludf.DUMMYFUNCTION("""COMPUTED_VALUE"""),5)</f>
        <v>5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15" x14ac:dyDescent="0.4">
      <c r="A52" s="2" t="str">
        <f ca="1">IFERROR(__xludf.DUMMYFUNCTION("""COMPUTED_VALUE"""),"Prescott")</f>
        <v>Prescott</v>
      </c>
      <c r="B52" s="2" t="str">
        <f ca="1">IFERROR(__xludf.DUMMYFUNCTION("""COMPUTED_VALUE"""),"Wishom")</f>
        <v>Wishom</v>
      </c>
      <c r="C52" s="2">
        <f ca="1">IFERROR(__xludf.DUMMYFUNCTION("""COMPUTED_VALUE"""),10)</f>
        <v>10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15" x14ac:dyDescent="0.4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15" x14ac:dyDescent="0.4">
      <c r="A54" s="2"/>
      <c r="B54" s="2"/>
      <c r="C54" s="5">
        <f ca="1">SUM(C18:C53)</f>
        <v>326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15" x14ac:dyDescent="0.4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15" x14ac:dyDescent="0.4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15" x14ac:dyDescent="0.4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15" x14ac:dyDescent="0.4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15" x14ac:dyDescent="0.4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15" x14ac:dyDescent="0.4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15" x14ac:dyDescent="0.4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15" x14ac:dyDescent="0.4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15" x14ac:dyDescent="0.4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15" x14ac:dyDescent="0.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15" x14ac:dyDescent="0.4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15" x14ac:dyDescent="0.4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15" x14ac:dyDescent="0.4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15" x14ac:dyDescent="0.4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15" x14ac:dyDescent="0.4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15" x14ac:dyDescent="0.4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15" x14ac:dyDescent="0.4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15" x14ac:dyDescent="0.4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15" x14ac:dyDescent="0.4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15" x14ac:dyDescent="0.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15" x14ac:dyDescent="0.4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15" x14ac:dyDescent="0.4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15" x14ac:dyDescent="0.4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15" x14ac:dyDescent="0.4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15" x14ac:dyDescent="0.4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15" x14ac:dyDescent="0.4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15" x14ac:dyDescent="0.4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15" x14ac:dyDescent="0.4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15" x14ac:dyDescent="0.4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15" x14ac:dyDescent="0.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15" x14ac:dyDescent="0.4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15" x14ac:dyDescent="0.4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15" x14ac:dyDescent="0.4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15" x14ac:dyDescent="0.4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15" x14ac:dyDescent="0.4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15" x14ac:dyDescent="0.4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15" x14ac:dyDescent="0.4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15" x14ac:dyDescent="0.4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15" x14ac:dyDescent="0.4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15" x14ac:dyDescent="0.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15" x14ac:dyDescent="0.4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15" x14ac:dyDescent="0.4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15" x14ac:dyDescent="0.4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15" x14ac:dyDescent="0.4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15" x14ac:dyDescent="0.4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15" x14ac:dyDescent="0.4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15" x14ac:dyDescent="0.4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15" x14ac:dyDescent="0.4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15" x14ac:dyDescent="0.4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15" x14ac:dyDescent="0.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15" x14ac:dyDescent="0.4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15" x14ac:dyDescent="0.4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15" x14ac:dyDescent="0.4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15" x14ac:dyDescent="0.4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15" x14ac:dyDescent="0.4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15" x14ac:dyDescent="0.4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15" x14ac:dyDescent="0.4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15" x14ac:dyDescent="0.4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15" x14ac:dyDescent="0.4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15" x14ac:dyDescent="0.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15" x14ac:dyDescent="0.4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15" x14ac:dyDescent="0.4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15" x14ac:dyDescent="0.4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15" x14ac:dyDescent="0.4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15" x14ac:dyDescent="0.4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15" x14ac:dyDescent="0.4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15" x14ac:dyDescent="0.4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15" x14ac:dyDescent="0.4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15" x14ac:dyDescent="0.4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15" x14ac:dyDescent="0.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15" x14ac:dyDescent="0.4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15" x14ac:dyDescent="0.4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15" x14ac:dyDescent="0.4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15" x14ac:dyDescent="0.4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15" x14ac:dyDescent="0.4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15" x14ac:dyDescent="0.4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15" x14ac:dyDescent="0.4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15" x14ac:dyDescent="0.4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15" x14ac:dyDescent="0.4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15" x14ac:dyDescent="0.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15" x14ac:dyDescent="0.4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15" x14ac:dyDescent="0.4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15" x14ac:dyDescent="0.4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15" x14ac:dyDescent="0.4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15" x14ac:dyDescent="0.4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15" x14ac:dyDescent="0.4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15" x14ac:dyDescent="0.4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15" x14ac:dyDescent="0.4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15" x14ac:dyDescent="0.4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15" x14ac:dyDescent="0.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15" x14ac:dyDescent="0.4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15" x14ac:dyDescent="0.4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15" x14ac:dyDescent="0.4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15" x14ac:dyDescent="0.4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15" x14ac:dyDescent="0.4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15" x14ac:dyDescent="0.4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15" x14ac:dyDescent="0.4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15" x14ac:dyDescent="0.4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15" x14ac:dyDescent="0.4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15" x14ac:dyDescent="0.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15" x14ac:dyDescent="0.4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15" x14ac:dyDescent="0.4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15" x14ac:dyDescent="0.4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15" x14ac:dyDescent="0.4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15" x14ac:dyDescent="0.4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15" x14ac:dyDescent="0.4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15" x14ac:dyDescent="0.4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15" x14ac:dyDescent="0.4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15" x14ac:dyDescent="0.4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15" x14ac:dyDescent="0.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15" x14ac:dyDescent="0.4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15" x14ac:dyDescent="0.4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15" x14ac:dyDescent="0.4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15" x14ac:dyDescent="0.4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15" x14ac:dyDescent="0.4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15" x14ac:dyDescent="0.4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15" x14ac:dyDescent="0.4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15" x14ac:dyDescent="0.4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15" x14ac:dyDescent="0.4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15" x14ac:dyDescent="0.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15" x14ac:dyDescent="0.4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15" x14ac:dyDescent="0.4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15" x14ac:dyDescent="0.4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15" x14ac:dyDescent="0.4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15" x14ac:dyDescent="0.4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15" x14ac:dyDescent="0.4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15" x14ac:dyDescent="0.4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15" x14ac:dyDescent="0.4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15" x14ac:dyDescent="0.4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15" x14ac:dyDescent="0.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15" x14ac:dyDescent="0.4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15" x14ac:dyDescent="0.4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15" x14ac:dyDescent="0.4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15" x14ac:dyDescent="0.4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15" x14ac:dyDescent="0.4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15" x14ac:dyDescent="0.4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15" x14ac:dyDescent="0.4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15" x14ac:dyDescent="0.4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15" x14ac:dyDescent="0.4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15" x14ac:dyDescent="0.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15" x14ac:dyDescent="0.4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15" x14ac:dyDescent="0.4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15" x14ac:dyDescent="0.4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15" x14ac:dyDescent="0.4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15" x14ac:dyDescent="0.4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15" x14ac:dyDescent="0.4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15" x14ac:dyDescent="0.4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15" x14ac:dyDescent="0.4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15" x14ac:dyDescent="0.4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15" x14ac:dyDescent="0.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15" x14ac:dyDescent="0.4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15" x14ac:dyDescent="0.4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15" x14ac:dyDescent="0.4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15" x14ac:dyDescent="0.4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15" x14ac:dyDescent="0.4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15" x14ac:dyDescent="0.4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15" x14ac:dyDescent="0.4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15" x14ac:dyDescent="0.4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15" x14ac:dyDescent="0.4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15" x14ac:dyDescent="0.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15" x14ac:dyDescent="0.4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15" x14ac:dyDescent="0.4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15" x14ac:dyDescent="0.4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15" x14ac:dyDescent="0.4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15" x14ac:dyDescent="0.4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15" x14ac:dyDescent="0.4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15" x14ac:dyDescent="0.4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15" x14ac:dyDescent="0.4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15" x14ac:dyDescent="0.4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15" x14ac:dyDescent="0.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15" x14ac:dyDescent="0.4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15" x14ac:dyDescent="0.4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15" x14ac:dyDescent="0.4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15" x14ac:dyDescent="0.4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15" x14ac:dyDescent="0.4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15" x14ac:dyDescent="0.4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15" x14ac:dyDescent="0.4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15" x14ac:dyDescent="0.4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15" x14ac:dyDescent="0.4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15" x14ac:dyDescent="0.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15" x14ac:dyDescent="0.4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15" x14ac:dyDescent="0.4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15" x14ac:dyDescent="0.4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15" x14ac:dyDescent="0.4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15" x14ac:dyDescent="0.4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15" x14ac:dyDescent="0.4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15" x14ac:dyDescent="0.4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15" x14ac:dyDescent="0.4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15" x14ac:dyDescent="0.4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15" x14ac:dyDescent="0.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15" x14ac:dyDescent="0.4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15" x14ac:dyDescent="0.4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15" x14ac:dyDescent="0.4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15" x14ac:dyDescent="0.4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15" x14ac:dyDescent="0.4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15" x14ac:dyDescent="0.4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15" x14ac:dyDescent="0.4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15" x14ac:dyDescent="0.4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15" x14ac:dyDescent="0.4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15" x14ac:dyDescent="0.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15" x14ac:dyDescent="0.4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15" x14ac:dyDescent="0.4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15" x14ac:dyDescent="0.4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15" x14ac:dyDescent="0.4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15" x14ac:dyDescent="0.4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15" x14ac:dyDescent="0.4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15" x14ac:dyDescent="0.4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15" x14ac:dyDescent="0.4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15" x14ac:dyDescent="0.4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15" x14ac:dyDescent="0.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15" x14ac:dyDescent="0.4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15" x14ac:dyDescent="0.4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15" x14ac:dyDescent="0.4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15" x14ac:dyDescent="0.4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15" x14ac:dyDescent="0.4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15" x14ac:dyDescent="0.4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15" x14ac:dyDescent="0.4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15" x14ac:dyDescent="0.4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15" x14ac:dyDescent="0.4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15" x14ac:dyDescent="0.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15" x14ac:dyDescent="0.4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15" x14ac:dyDescent="0.4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15" x14ac:dyDescent="0.4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15" x14ac:dyDescent="0.4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15" x14ac:dyDescent="0.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15" x14ac:dyDescent="0.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15" x14ac:dyDescent="0.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15" x14ac:dyDescent="0.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15" x14ac:dyDescent="0.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15" x14ac:dyDescent="0.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15" x14ac:dyDescent="0.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15" x14ac:dyDescent="0.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15" x14ac:dyDescent="0.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15" x14ac:dyDescent="0.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15" x14ac:dyDescent="0.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15" x14ac:dyDescent="0.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15" x14ac:dyDescent="0.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15" x14ac:dyDescent="0.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15" x14ac:dyDescent="0.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15" x14ac:dyDescent="0.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15" x14ac:dyDescent="0.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15" x14ac:dyDescent="0.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15" x14ac:dyDescent="0.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15" x14ac:dyDescent="0.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15" x14ac:dyDescent="0.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15" x14ac:dyDescent="0.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15" x14ac:dyDescent="0.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15" x14ac:dyDescent="0.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15" x14ac:dyDescent="0.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15" x14ac:dyDescent="0.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15" x14ac:dyDescent="0.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15" x14ac:dyDescent="0.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15" x14ac:dyDescent="0.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15" x14ac:dyDescent="0.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15" x14ac:dyDescent="0.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15" x14ac:dyDescent="0.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15" x14ac:dyDescent="0.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15" x14ac:dyDescent="0.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15" x14ac:dyDescent="0.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15" x14ac:dyDescent="0.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15" x14ac:dyDescent="0.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15" x14ac:dyDescent="0.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15" x14ac:dyDescent="0.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15" x14ac:dyDescent="0.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15" x14ac:dyDescent="0.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15" x14ac:dyDescent="0.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15" x14ac:dyDescent="0.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15" x14ac:dyDescent="0.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15" x14ac:dyDescent="0.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15" x14ac:dyDescent="0.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15" x14ac:dyDescent="0.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15" x14ac:dyDescent="0.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15" x14ac:dyDescent="0.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15" x14ac:dyDescent="0.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15" x14ac:dyDescent="0.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15" x14ac:dyDescent="0.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15" x14ac:dyDescent="0.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15" x14ac:dyDescent="0.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15" x14ac:dyDescent="0.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15" x14ac:dyDescent="0.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15" x14ac:dyDescent="0.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15" x14ac:dyDescent="0.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15" x14ac:dyDescent="0.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15" x14ac:dyDescent="0.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15" x14ac:dyDescent="0.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15" x14ac:dyDescent="0.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15" x14ac:dyDescent="0.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15" x14ac:dyDescent="0.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15" x14ac:dyDescent="0.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15" x14ac:dyDescent="0.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15" x14ac:dyDescent="0.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15" x14ac:dyDescent="0.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15" x14ac:dyDescent="0.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15" x14ac:dyDescent="0.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15" x14ac:dyDescent="0.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15" x14ac:dyDescent="0.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15" x14ac:dyDescent="0.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15" x14ac:dyDescent="0.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15" x14ac:dyDescent="0.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15" x14ac:dyDescent="0.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15" x14ac:dyDescent="0.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15" x14ac:dyDescent="0.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15" x14ac:dyDescent="0.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15" x14ac:dyDescent="0.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15" x14ac:dyDescent="0.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15" x14ac:dyDescent="0.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15" x14ac:dyDescent="0.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15" x14ac:dyDescent="0.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15" x14ac:dyDescent="0.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15" x14ac:dyDescent="0.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15" x14ac:dyDescent="0.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15" x14ac:dyDescent="0.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15" x14ac:dyDescent="0.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15" x14ac:dyDescent="0.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15" x14ac:dyDescent="0.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15" x14ac:dyDescent="0.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15" x14ac:dyDescent="0.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15" x14ac:dyDescent="0.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15" x14ac:dyDescent="0.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15" x14ac:dyDescent="0.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15" x14ac:dyDescent="0.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15" x14ac:dyDescent="0.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15" x14ac:dyDescent="0.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15" x14ac:dyDescent="0.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15" x14ac:dyDescent="0.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15" x14ac:dyDescent="0.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15" x14ac:dyDescent="0.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15" x14ac:dyDescent="0.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15" x14ac:dyDescent="0.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15" x14ac:dyDescent="0.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15" x14ac:dyDescent="0.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15" x14ac:dyDescent="0.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15" x14ac:dyDescent="0.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15" x14ac:dyDescent="0.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15" x14ac:dyDescent="0.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15" x14ac:dyDescent="0.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15" x14ac:dyDescent="0.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15" x14ac:dyDescent="0.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15" x14ac:dyDescent="0.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15" x14ac:dyDescent="0.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15" x14ac:dyDescent="0.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15" x14ac:dyDescent="0.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15" x14ac:dyDescent="0.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15" x14ac:dyDescent="0.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15" x14ac:dyDescent="0.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15" x14ac:dyDescent="0.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15" x14ac:dyDescent="0.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15" x14ac:dyDescent="0.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15" x14ac:dyDescent="0.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15" x14ac:dyDescent="0.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15" x14ac:dyDescent="0.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15" x14ac:dyDescent="0.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15" x14ac:dyDescent="0.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15" x14ac:dyDescent="0.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15" x14ac:dyDescent="0.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15" x14ac:dyDescent="0.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15" x14ac:dyDescent="0.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15" x14ac:dyDescent="0.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15" x14ac:dyDescent="0.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15" x14ac:dyDescent="0.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15" x14ac:dyDescent="0.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15" x14ac:dyDescent="0.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15" x14ac:dyDescent="0.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15" x14ac:dyDescent="0.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15" x14ac:dyDescent="0.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15" x14ac:dyDescent="0.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15" x14ac:dyDescent="0.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15" x14ac:dyDescent="0.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15" x14ac:dyDescent="0.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15" x14ac:dyDescent="0.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15" x14ac:dyDescent="0.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15" x14ac:dyDescent="0.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15" x14ac:dyDescent="0.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15" x14ac:dyDescent="0.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15" x14ac:dyDescent="0.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15" x14ac:dyDescent="0.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15" x14ac:dyDescent="0.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15" x14ac:dyDescent="0.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15" x14ac:dyDescent="0.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15" x14ac:dyDescent="0.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15" x14ac:dyDescent="0.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15" x14ac:dyDescent="0.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15" x14ac:dyDescent="0.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15" x14ac:dyDescent="0.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15" x14ac:dyDescent="0.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15" x14ac:dyDescent="0.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15" x14ac:dyDescent="0.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15" x14ac:dyDescent="0.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15" x14ac:dyDescent="0.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15" x14ac:dyDescent="0.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15" x14ac:dyDescent="0.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15" x14ac:dyDescent="0.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15" x14ac:dyDescent="0.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15" x14ac:dyDescent="0.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15" x14ac:dyDescent="0.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15" x14ac:dyDescent="0.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15" x14ac:dyDescent="0.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15" x14ac:dyDescent="0.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15" x14ac:dyDescent="0.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15" x14ac:dyDescent="0.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15" x14ac:dyDescent="0.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15" x14ac:dyDescent="0.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15" x14ac:dyDescent="0.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15" x14ac:dyDescent="0.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15" x14ac:dyDescent="0.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15" x14ac:dyDescent="0.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15" x14ac:dyDescent="0.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15" x14ac:dyDescent="0.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15" x14ac:dyDescent="0.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15" x14ac:dyDescent="0.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15" x14ac:dyDescent="0.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15" x14ac:dyDescent="0.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15" x14ac:dyDescent="0.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15" x14ac:dyDescent="0.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15" x14ac:dyDescent="0.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15" x14ac:dyDescent="0.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15" x14ac:dyDescent="0.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15" x14ac:dyDescent="0.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15" x14ac:dyDescent="0.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15" x14ac:dyDescent="0.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15" x14ac:dyDescent="0.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15" x14ac:dyDescent="0.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15" x14ac:dyDescent="0.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15" x14ac:dyDescent="0.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15" x14ac:dyDescent="0.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15" x14ac:dyDescent="0.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15" x14ac:dyDescent="0.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15" x14ac:dyDescent="0.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15" x14ac:dyDescent="0.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15" x14ac:dyDescent="0.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15" x14ac:dyDescent="0.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15" x14ac:dyDescent="0.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15" x14ac:dyDescent="0.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15" x14ac:dyDescent="0.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15" x14ac:dyDescent="0.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15" x14ac:dyDescent="0.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15" x14ac:dyDescent="0.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15" x14ac:dyDescent="0.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15" x14ac:dyDescent="0.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15" x14ac:dyDescent="0.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15" x14ac:dyDescent="0.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15" x14ac:dyDescent="0.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15" x14ac:dyDescent="0.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15" x14ac:dyDescent="0.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15" x14ac:dyDescent="0.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15" x14ac:dyDescent="0.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15" x14ac:dyDescent="0.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15" x14ac:dyDescent="0.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15" x14ac:dyDescent="0.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15" x14ac:dyDescent="0.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15" x14ac:dyDescent="0.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15" x14ac:dyDescent="0.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15" x14ac:dyDescent="0.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15" x14ac:dyDescent="0.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15" x14ac:dyDescent="0.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15" x14ac:dyDescent="0.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15" x14ac:dyDescent="0.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15" x14ac:dyDescent="0.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15" x14ac:dyDescent="0.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15" x14ac:dyDescent="0.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15" x14ac:dyDescent="0.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15" x14ac:dyDescent="0.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15" x14ac:dyDescent="0.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15" x14ac:dyDescent="0.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15" x14ac:dyDescent="0.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15" x14ac:dyDescent="0.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15" x14ac:dyDescent="0.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15" x14ac:dyDescent="0.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15" x14ac:dyDescent="0.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15" x14ac:dyDescent="0.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15" x14ac:dyDescent="0.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15" x14ac:dyDescent="0.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15" x14ac:dyDescent="0.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15" x14ac:dyDescent="0.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15" x14ac:dyDescent="0.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15" x14ac:dyDescent="0.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15" x14ac:dyDescent="0.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15" x14ac:dyDescent="0.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15" x14ac:dyDescent="0.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15" x14ac:dyDescent="0.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15" x14ac:dyDescent="0.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15" x14ac:dyDescent="0.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15" x14ac:dyDescent="0.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15" x14ac:dyDescent="0.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15" x14ac:dyDescent="0.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15" x14ac:dyDescent="0.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15" x14ac:dyDescent="0.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15" x14ac:dyDescent="0.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15" x14ac:dyDescent="0.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15" x14ac:dyDescent="0.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15" x14ac:dyDescent="0.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15" x14ac:dyDescent="0.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15" x14ac:dyDescent="0.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15" x14ac:dyDescent="0.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15" x14ac:dyDescent="0.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15" x14ac:dyDescent="0.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15" x14ac:dyDescent="0.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15" x14ac:dyDescent="0.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15" x14ac:dyDescent="0.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15" x14ac:dyDescent="0.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15" x14ac:dyDescent="0.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15" x14ac:dyDescent="0.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15" x14ac:dyDescent="0.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15" x14ac:dyDescent="0.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15" x14ac:dyDescent="0.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15" x14ac:dyDescent="0.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15" x14ac:dyDescent="0.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15" x14ac:dyDescent="0.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15" x14ac:dyDescent="0.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15" x14ac:dyDescent="0.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15" x14ac:dyDescent="0.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15" x14ac:dyDescent="0.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15" x14ac:dyDescent="0.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15" x14ac:dyDescent="0.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15" x14ac:dyDescent="0.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15" x14ac:dyDescent="0.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15" x14ac:dyDescent="0.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15" x14ac:dyDescent="0.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15" x14ac:dyDescent="0.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15" x14ac:dyDescent="0.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15" x14ac:dyDescent="0.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15" x14ac:dyDescent="0.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15" x14ac:dyDescent="0.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15" x14ac:dyDescent="0.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15" x14ac:dyDescent="0.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15" x14ac:dyDescent="0.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15" x14ac:dyDescent="0.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15" x14ac:dyDescent="0.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15" x14ac:dyDescent="0.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15" x14ac:dyDescent="0.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15" x14ac:dyDescent="0.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15" x14ac:dyDescent="0.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15" x14ac:dyDescent="0.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15" x14ac:dyDescent="0.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15" x14ac:dyDescent="0.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15" x14ac:dyDescent="0.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15" x14ac:dyDescent="0.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15" x14ac:dyDescent="0.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15" x14ac:dyDescent="0.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15" x14ac:dyDescent="0.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15" x14ac:dyDescent="0.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15" x14ac:dyDescent="0.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15" x14ac:dyDescent="0.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15" x14ac:dyDescent="0.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15" x14ac:dyDescent="0.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15" x14ac:dyDescent="0.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15" x14ac:dyDescent="0.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15" x14ac:dyDescent="0.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15" x14ac:dyDescent="0.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15" x14ac:dyDescent="0.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15" x14ac:dyDescent="0.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15" x14ac:dyDescent="0.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15" x14ac:dyDescent="0.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15" x14ac:dyDescent="0.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15" x14ac:dyDescent="0.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15" x14ac:dyDescent="0.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15" x14ac:dyDescent="0.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15" x14ac:dyDescent="0.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15" x14ac:dyDescent="0.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15" x14ac:dyDescent="0.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15" x14ac:dyDescent="0.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15" x14ac:dyDescent="0.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15" x14ac:dyDescent="0.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15" x14ac:dyDescent="0.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15" x14ac:dyDescent="0.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15" x14ac:dyDescent="0.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15" x14ac:dyDescent="0.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15" x14ac:dyDescent="0.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15" x14ac:dyDescent="0.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15" x14ac:dyDescent="0.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15" x14ac:dyDescent="0.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15" x14ac:dyDescent="0.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15" x14ac:dyDescent="0.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15" x14ac:dyDescent="0.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15" x14ac:dyDescent="0.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15" x14ac:dyDescent="0.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15" x14ac:dyDescent="0.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15" x14ac:dyDescent="0.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15" x14ac:dyDescent="0.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15" x14ac:dyDescent="0.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15" x14ac:dyDescent="0.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15" x14ac:dyDescent="0.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15" x14ac:dyDescent="0.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15" x14ac:dyDescent="0.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15" x14ac:dyDescent="0.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15" x14ac:dyDescent="0.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15" x14ac:dyDescent="0.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15" x14ac:dyDescent="0.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15" x14ac:dyDescent="0.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15" x14ac:dyDescent="0.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15" x14ac:dyDescent="0.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15" x14ac:dyDescent="0.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15" x14ac:dyDescent="0.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15" x14ac:dyDescent="0.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15" x14ac:dyDescent="0.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15" x14ac:dyDescent="0.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15" x14ac:dyDescent="0.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15" x14ac:dyDescent="0.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15" x14ac:dyDescent="0.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15" x14ac:dyDescent="0.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15" x14ac:dyDescent="0.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15" x14ac:dyDescent="0.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15" x14ac:dyDescent="0.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15" x14ac:dyDescent="0.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15" x14ac:dyDescent="0.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15" x14ac:dyDescent="0.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15" x14ac:dyDescent="0.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15" x14ac:dyDescent="0.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15" x14ac:dyDescent="0.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15" x14ac:dyDescent="0.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15" x14ac:dyDescent="0.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15" x14ac:dyDescent="0.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15" x14ac:dyDescent="0.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15" x14ac:dyDescent="0.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15" x14ac:dyDescent="0.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15" x14ac:dyDescent="0.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15" x14ac:dyDescent="0.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15" x14ac:dyDescent="0.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15" x14ac:dyDescent="0.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15" x14ac:dyDescent="0.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15" x14ac:dyDescent="0.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15" x14ac:dyDescent="0.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15" x14ac:dyDescent="0.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15" x14ac:dyDescent="0.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15" x14ac:dyDescent="0.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15" x14ac:dyDescent="0.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15" x14ac:dyDescent="0.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15" x14ac:dyDescent="0.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15" x14ac:dyDescent="0.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15" x14ac:dyDescent="0.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15" x14ac:dyDescent="0.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15" x14ac:dyDescent="0.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15" x14ac:dyDescent="0.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15" x14ac:dyDescent="0.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15" x14ac:dyDescent="0.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15" x14ac:dyDescent="0.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15" x14ac:dyDescent="0.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15" x14ac:dyDescent="0.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15" x14ac:dyDescent="0.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15" x14ac:dyDescent="0.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15" x14ac:dyDescent="0.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15" x14ac:dyDescent="0.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15" x14ac:dyDescent="0.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15" x14ac:dyDescent="0.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15" x14ac:dyDescent="0.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15" x14ac:dyDescent="0.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15" x14ac:dyDescent="0.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15" x14ac:dyDescent="0.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15" x14ac:dyDescent="0.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15" x14ac:dyDescent="0.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15" x14ac:dyDescent="0.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15" x14ac:dyDescent="0.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15" x14ac:dyDescent="0.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15" x14ac:dyDescent="0.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15" x14ac:dyDescent="0.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15" x14ac:dyDescent="0.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15" x14ac:dyDescent="0.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15" x14ac:dyDescent="0.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15" x14ac:dyDescent="0.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15" x14ac:dyDescent="0.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15" x14ac:dyDescent="0.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15" x14ac:dyDescent="0.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15" x14ac:dyDescent="0.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15" x14ac:dyDescent="0.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15" x14ac:dyDescent="0.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15" x14ac:dyDescent="0.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15" x14ac:dyDescent="0.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15" x14ac:dyDescent="0.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15" x14ac:dyDescent="0.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15" x14ac:dyDescent="0.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15" x14ac:dyDescent="0.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15" x14ac:dyDescent="0.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15" x14ac:dyDescent="0.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15" x14ac:dyDescent="0.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15" x14ac:dyDescent="0.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15" x14ac:dyDescent="0.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15" x14ac:dyDescent="0.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15" x14ac:dyDescent="0.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15" x14ac:dyDescent="0.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15" x14ac:dyDescent="0.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15" x14ac:dyDescent="0.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15" x14ac:dyDescent="0.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15" x14ac:dyDescent="0.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15" x14ac:dyDescent="0.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15" x14ac:dyDescent="0.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15" x14ac:dyDescent="0.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15" x14ac:dyDescent="0.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15" x14ac:dyDescent="0.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15" x14ac:dyDescent="0.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15" x14ac:dyDescent="0.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15" x14ac:dyDescent="0.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15" x14ac:dyDescent="0.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15" x14ac:dyDescent="0.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15" x14ac:dyDescent="0.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15" x14ac:dyDescent="0.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15" x14ac:dyDescent="0.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15" x14ac:dyDescent="0.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15" x14ac:dyDescent="0.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15" x14ac:dyDescent="0.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15" x14ac:dyDescent="0.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15" x14ac:dyDescent="0.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15" x14ac:dyDescent="0.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15" x14ac:dyDescent="0.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15" x14ac:dyDescent="0.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15" x14ac:dyDescent="0.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15" x14ac:dyDescent="0.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15" x14ac:dyDescent="0.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15" x14ac:dyDescent="0.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15" x14ac:dyDescent="0.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15" x14ac:dyDescent="0.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15" x14ac:dyDescent="0.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15" x14ac:dyDescent="0.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15" x14ac:dyDescent="0.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15" x14ac:dyDescent="0.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15" x14ac:dyDescent="0.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15" x14ac:dyDescent="0.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15" x14ac:dyDescent="0.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15" x14ac:dyDescent="0.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15" x14ac:dyDescent="0.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15" x14ac:dyDescent="0.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15" x14ac:dyDescent="0.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15" x14ac:dyDescent="0.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15" x14ac:dyDescent="0.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15" x14ac:dyDescent="0.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15" x14ac:dyDescent="0.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15" x14ac:dyDescent="0.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15" x14ac:dyDescent="0.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15" x14ac:dyDescent="0.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15" x14ac:dyDescent="0.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15" x14ac:dyDescent="0.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15" x14ac:dyDescent="0.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15" x14ac:dyDescent="0.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15" x14ac:dyDescent="0.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15" x14ac:dyDescent="0.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15" x14ac:dyDescent="0.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15" x14ac:dyDescent="0.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15" x14ac:dyDescent="0.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15" x14ac:dyDescent="0.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15" x14ac:dyDescent="0.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15" x14ac:dyDescent="0.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15" x14ac:dyDescent="0.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15" x14ac:dyDescent="0.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15" x14ac:dyDescent="0.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15" x14ac:dyDescent="0.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15" x14ac:dyDescent="0.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15" x14ac:dyDescent="0.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15" x14ac:dyDescent="0.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15" x14ac:dyDescent="0.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15" x14ac:dyDescent="0.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15" x14ac:dyDescent="0.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15" x14ac:dyDescent="0.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15" x14ac:dyDescent="0.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15" x14ac:dyDescent="0.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15" x14ac:dyDescent="0.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15" x14ac:dyDescent="0.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15" x14ac:dyDescent="0.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15" x14ac:dyDescent="0.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15" x14ac:dyDescent="0.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15" x14ac:dyDescent="0.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15" x14ac:dyDescent="0.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15" x14ac:dyDescent="0.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15" x14ac:dyDescent="0.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15" x14ac:dyDescent="0.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15" x14ac:dyDescent="0.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15" x14ac:dyDescent="0.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15" x14ac:dyDescent="0.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15" x14ac:dyDescent="0.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15" x14ac:dyDescent="0.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15" x14ac:dyDescent="0.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15" x14ac:dyDescent="0.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15" x14ac:dyDescent="0.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15" x14ac:dyDescent="0.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15" x14ac:dyDescent="0.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15" x14ac:dyDescent="0.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15" x14ac:dyDescent="0.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15" x14ac:dyDescent="0.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15" x14ac:dyDescent="0.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15" x14ac:dyDescent="0.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15" x14ac:dyDescent="0.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15" x14ac:dyDescent="0.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15" x14ac:dyDescent="0.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15" x14ac:dyDescent="0.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15" x14ac:dyDescent="0.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15" x14ac:dyDescent="0.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15" x14ac:dyDescent="0.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15" x14ac:dyDescent="0.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15" x14ac:dyDescent="0.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15" x14ac:dyDescent="0.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15" x14ac:dyDescent="0.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15" x14ac:dyDescent="0.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15" x14ac:dyDescent="0.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15" x14ac:dyDescent="0.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15" x14ac:dyDescent="0.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15" x14ac:dyDescent="0.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15" x14ac:dyDescent="0.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15" x14ac:dyDescent="0.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15" x14ac:dyDescent="0.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15" x14ac:dyDescent="0.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15" x14ac:dyDescent="0.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15" x14ac:dyDescent="0.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15" x14ac:dyDescent="0.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15" x14ac:dyDescent="0.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15" x14ac:dyDescent="0.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15" x14ac:dyDescent="0.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15" x14ac:dyDescent="0.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15" x14ac:dyDescent="0.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15" x14ac:dyDescent="0.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15" x14ac:dyDescent="0.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15" x14ac:dyDescent="0.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15" x14ac:dyDescent="0.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15" x14ac:dyDescent="0.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15" x14ac:dyDescent="0.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15" x14ac:dyDescent="0.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15" x14ac:dyDescent="0.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15" x14ac:dyDescent="0.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15" x14ac:dyDescent="0.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15" x14ac:dyDescent="0.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15" x14ac:dyDescent="0.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15" x14ac:dyDescent="0.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15" x14ac:dyDescent="0.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15" x14ac:dyDescent="0.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15" x14ac:dyDescent="0.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15" x14ac:dyDescent="0.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15" x14ac:dyDescent="0.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15" x14ac:dyDescent="0.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15" x14ac:dyDescent="0.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15" x14ac:dyDescent="0.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15" x14ac:dyDescent="0.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15" x14ac:dyDescent="0.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15" x14ac:dyDescent="0.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15" x14ac:dyDescent="0.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15" x14ac:dyDescent="0.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15" x14ac:dyDescent="0.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15" x14ac:dyDescent="0.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15" x14ac:dyDescent="0.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15" x14ac:dyDescent="0.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15" x14ac:dyDescent="0.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15" x14ac:dyDescent="0.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15" x14ac:dyDescent="0.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15" x14ac:dyDescent="0.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15" x14ac:dyDescent="0.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15" x14ac:dyDescent="0.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15" x14ac:dyDescent="0.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15" x14ac:dyDescent="0.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15" x14ac:dyDescent="0.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15" x14ac:dyDescent="0.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15" x14ac:dyDescent="0.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15" x14ac:dyDescent="0.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15" x14ac:dyDescent="0.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15" x14ac:dyDescent="0.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15" x14ac:dyDescent="0.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15" x14ac:dyDescent="0.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15" x14ac:dyDescent="0.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15" x14ac:dyDescent="0.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15" x14ac:dyDescent="0.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15" x14ac:dyDescent="0.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15" x14ac:dyDescent="0.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15" x14ac:dyDescent="0.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15" x14ac:dyDescent="0.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15" x14ac:dyDescent="0.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15" x14ac:dyDescent="0.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15" x14ac:dyDescent="0.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15" x14ac:dyDescent="0.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15" x14ac:dyDescent="0.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15" x14ac:dyDescent="0.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15" x14ac:dyDescent="0.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15" x14ac:dyDescent="0.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15" x14ac:dyDescent="0.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15" x14ac:dyDescent="0.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15" x14ac:dyDescent="0.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15" x14ac:dyDescent="0.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15" x14ac:dyDescent="0.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15" x14ac:dyDescent="0.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15" x14ac:dyDescent="0.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15" x14ac:dyDescent="0.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15" x14ac:dyDescent="0.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15" x14ac:dyDescent="0.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15" x14ac:dyDescent="0.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15" x14ac:dyDescent="0.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15" x14ac:dyDescent="0.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15" x14ac:dyDescent="0.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15" x14ac:dyDescent="0.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15" x14ac:dyDescent="0.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15" x14ac:dyDescent="0.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15" x14ac:dyDescent="0.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15" x14ac:dyDescent="0.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15" x14ac:dyDescent="0.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15" x14ac:dyDescent="0.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15" x14ac:dyDescent="0.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15" x14ac:dyDescent="0.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15" x14ac:dyDescent="0.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15" x14ac:dyDescent="0.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15" x14ac:dyDescent="0.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15" x14ac:dyDescent="0.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15" x14ac:dyDescent="0.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15" x14ac:dyDescent="0.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15" x14ac:dyDescent="0.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15" x14ac:dyDescent="0.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15" x14ac:dyDescent="0.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15" x14ac:dyDescent="0.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15" x14ac:dyDescent="0.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15" x14ac:dyDescent="0.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15" x14ac:dyDescent="0.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15" x14ac:dyDescent="0.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15" x14ac:dyDescent="0.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15" x14ac:dyDescent="0.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15" x14ac:dyDescent="0.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15" x14ac:dyDescent="0.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15" x14ac:dyDescent="0.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15" x14ac:dyDescent="0.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15" x14ac:dyDescent="0.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15" x14ac:dyDescent="0.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15" x14ac:dyDescent="0.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15" x14ac:dyDescent="0.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15" x14ac:dyDescent="0.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15" x14ac:dyDescent="0.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15" x14ac:dyDescent="0.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15" x14ac:dyDescent="0.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15" x14ac:dyDescent="0.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15" x14ac:dyDescent="0.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15" x14ac:dyDescent="0.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15" x14ac:dyDescent="0.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15" x14ac:dyDescent="0.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15" x14ac:dyDescent="0.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15" x14ac:dyDescent="0.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15" x14ac:dyDescent="0.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15" x14ac:dyDescent="0.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15" x14ac:dyDescent="0.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15" x14ac:dyDescent="0.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15" x14ac:dyDescent="0.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15" x14ac:dyDescent="0.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15" x14ac:dyDescent="0.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15" x14ac:dyDescent="0.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15" x14ac:dyDescent="0.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15" x14ac:dyDescent="0.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15" x14ac:dyDescent="0.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15" x14ac:dyDescent="0.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15" x14ac:dyDescent="0.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15" x14ac:dyDescent="0.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15" x14ac:dyDescent="0.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15" x14ac:dyDescent="0.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15" x14ac:dyDescent="0.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15" x14ac:dyDescent="0.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15" x14ac:dyDescent="0.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15" x14ac:dyDescent="0.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15" x14ac:dyDescent="0.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3.15" x14ac:dyDescent="0.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3.15" x14ac:dyDescent="0.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429BD-BC96-445B-9616-6A9DB59B7956}">
  <sheetPr>
    <outlinePr summaryBelow="0" summaryRight="0"/>
  </sheetPr>
  <dimension ref="A1:Z1002"/>
  <sheetViews>
    <sheetView workbookViewId="0"/>
  </sheetViews>
  <sheetFormatPr defaultColWidth="13.5" defaultRowHeight="15.75" customHeight="1" x14ac:dyDescent="0.4"/>
  <sheetData>
    <row r="1" spans="1:26" ht="21" x14ac:dyDescent="0.65">
      <c r="A1" s="6" t="s">
        <v>11</v>
      </c>
    </row>
    <row r="3" spans="1:26" ht="15.75" customHeight="1" x14ac:dyDescent="0.4">
      <c r="A3" s="1" t="s">
        <v>0</v>
      </c>
      <c r="B3" s="1" t="s">
        <v>1</v>
      </c>
      <c r="C3" s="1" t="s">
        <v>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4">
      <c r="A4" s="2" t="str">
        <f ca="1">IFERROR(__xludf.DUMMYFUNCTION("QUERY({TFS!A1:C13},""Select * where Col2 is not null"",0)"),"AAL")</f>
        <v>AAL</v>
      </c>
      <c r="B4" s="2">
        <f ca="1">IFERROR(__xludf.DUMMYFUNCTION("""COMPUTED_VALUE"""),47)</f>
        <v>47</v>
      </c>
      <c r="C4" s="3">
        <f ca="1">IFERROR(__xludf.DUMMYFUNCTION("""COMPUTED_VALUE"""),0.638297872340425)</f>
        <v>0.63829787234042501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 x14ac:dyDescent="0.4">
      <c r="A5" s="2" t="str">
        <f ca="1">IFERROR(__xludf.DUMMYFUNCTION("""COMPUTED_VALUE"""),"COPERNI")</f>
        <v>COPERNI</v>
      </c>
      <c r="B5" s="2">
        <f ca="1">IFERROR(__xludf.DUMMYFUNCTION("""COMPUTED_VALUE"""),11)</f>
        <v>11</v>
      </c>
      <c r="C5" s="3">
        <f ca="1">IFERROR(__xludf.DUMMYFUNCTION("""COMPUTED_VALUE"""),0.727272727272727)</f>
        <v>0.72727272727272696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 x14ac:dyDescent="0.4">
      <c r="A6" s="2" t="str">
        <f ca="1">IFERROR(__xludf.DUMMYFUNCTION("""COMPUTED_VALUE"""),"SAM")</f>
        <v>SAM</v>
      </c>
      <c r="B6" s="2">
        <f ca="1">IFERROR(__xludf.DUMMYFUNCTION("""COMPUTED_VALUE"""),28)</f>
        <v>28</v>
      </c>
      <c r="C6" s="3">
        <f ca="1">IFERROR(__xludf.DUMMYFUNCTION("""COMPUTED_VALUE"""),0.928571428571428)</f>
        <v>0.92857142857142805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4">
      <c r="A7" s="2" t="str">
        <f ca="1">IFERROR(__xludf.DUMMYFUNCTION("""COMPUTED_VALUE"""),"LAMAR")</f>
        <v>LAMAR</v>
      </c>
      <c r="B7" s="2">
        <f ca="1">IFERROR(__xludf.DUMMYFUNCTION("""COMPUTED_VALUE"""),27)</f>
        <v>27</v>
      </c>
      <c r="C7" s="3">
        <f ca="1">IFERROR(__xludf.DUMMYFUNCTION("""COMPUTED_VALUE"""),0.888888888888888)</f>
        <v>0.88888888888888795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4">
      <c r="A8" s="2" t="str">
        <f ca="1">IFERROR(__xludf.DUMMYFUNCTION("""COMPUTED_VALUE"""),"ECTOR")</f>
        <v>ECTOR</v>
      </c>
      <c r="B8" s="2">
        <f ca="1">IFERROR(__xludf.DUMMYFUNCTION("""COMPUTED_VALUE"""),65)</f>
        <v>65</v>
      </c>
      <c r="C8" s="3">
        <f ca="1">IFERROR(__xludf.DUMMYFUNCTION("""COMPUTED_VALUE"""),0.969230769230769)</f>
        <v>0.96923076923076901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4">
      <c r="A9" s="2" t="str">
        <f ca="1">IFERROR(__xludf.DUMMYFUNCTION("""COMPUTED_VALUE"""),"FEHL-PRICE")</f>
        <v>FEHL-PRICE</v>
      </c>
      <c r="B9" s="2">
        <f ca="1">IFERROR(__xludf.DUMMYFUNCTION("""COMPUTED_VALUE"""),36)</f>
        <v>36</v>
      </c>
      <c r="C9" s="3">
        <f ca="1">IFERROR(__xludf.DUMMYFUNCTION("""COMPUTED_VALUE"""),0.611111111111111)</f>
        <v>0.61111111111111105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4">
      <c r="A10" s="2" t="str">
        <f ca="1">IFERROR(__xludf.DUMMYFUNCTION("""COMPUTED_VALUE"""),"JONES-CLARK")</f>
        <v>JONES-CLARK</v>
      </c>
      <c r="B10" s="2">
        <f ca="1">IFERROR(__xludf.DUMMYFUNCTION("""COMPUTED_VALUE"""),33)</f>
        <v>33</v>
      </c>
      <c r="C10" s="3">
        <f ca="1">IFERROR(__xludf.DUMMYFUNCTION("""COMPUTED_VALUE"""),0.757575757575757)</f>
        <v>0.75757575757575701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4">
      <c r="A11" s="2" t="str">
        <f ca="1">IFERROR(__xludf.DUMMYFUNCTION("""COMPUTED_VALUE"""),"SMITH")</f>
        <v>SMITH</v>
      </c>
      <c r="B11" s="2">
        <f ca="1">IFERROR(__xludf.DUMMYFUNCTION("""COMPUTED_VALUE"""),36)</f>
        <v>36</v>
      </c>
      <c r="C11" s="3">
        <f ca="1">IFERROR(__xludf.DUMMYFUNCTION("""COMPUTED_VALUE"""),0.611111111111111)</f>
        <v>0.61111111111111105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4">
      <c r="A12" s="2" t="str">
        <f ca="1">IFERROR(__xludf.DUMMYFUNCTION("""COMPUTED_VALUE"""),"MENDEZ")</f>
        <v>MENDEZ</v>
      </c>
      <c r="B12" s="2">
        <f ca="1">IFERROR(__xludf.DUMMYFUNCTION("""COMPUTED_VALUE"""),15)</f>
        <v>15</v>
      </c>
      <c r="C12" s="3">
        <f ca="1">IFERROR(__xludf.DUMMYFUNCTION("""COMPUTED_VALUE"""),0.666666666666666)</f>
        <v>0.66666666666666596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4">
      <c r="A13" s="2" t="str">
        <f ca="1">IFERROR(__xludf.DUMMYFUNCTION("""COMPUTED_VALUE"""),"PRESCOTT")</f>
        <v>PRESCOTT</v>
      </c>
      <c r="B13" s="2">
        <f ca="1">IFERROR(__xludf.DUMMYFUNCTION("""COMPUTED_VALUE"""),30)</f>
        <v>30</v>
      </c>
      <c r="C13" s="3">
        <f ca="1">IFERROR(__xludf.DUMMYFUNCTION("""COMPUTED_VALUE"""),0.833333333333333)</f>
        <v>0.83333333333333304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4">
      <c r="A14" s="4" t="str">
        <f ca="1">IFERROR(__xludf.DUMMYFUNCTION("""COMPUTED_VALUE"""),"Total")</f>
        <v>Total</v>
      </c>
      <c r="B14" s="4">
        <f ca="1">IFERROR(__xludf.DUMMYFUNCTION("""COMPUTED_VALUE"""),328)</f>
        <v>328</v>
      </c>
      <c r="C14" s="3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4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 x14ac:dyDescent="0.4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 x14ac:dyDescent="0.4">
      <c r="A17" s="1" t="s">
        <v>0</v>
      </c>
      <c r="B17" s="1" t="s">
        <v>3</v>
      </c>
      <c r="C17" s="1" t="s">
        <v>1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 x14ac:dyDescent="0.4">
      <c r="A18" s="2" t="str">
        <f ca="1">IFERROR(__xludf.DUMMYFUNCTION("QUERY({TFS!A16:C1000},""Select * where Col1 is not null"",0)"),"AAL")</f>
        <v>AAL</v>
      </c>
      <c r="B18" s="2" t="str">
        <f ca="1">IFERROR(__xludf.DUMMYFUNCTION("""COMPUTED_VALUE"""),"DiFabio")</f>
        <v>DiFabio</v>
      </c>
      <c r="C18" s="2">
        <f ca="1">IFERROR(__xludf.DUMMYFUNCTION("""COMPUTED_VALUE"""),10)</f>
        <v>10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 x14ac:dyDescent="0.4">
      <c r="A19" s="2" t="str">
        <f ca="1">IFERROR(__xludf.DUMMYFUNCTION("""COMPUTED_VALUE"""),"AAL")</f>
        <v>AAL</v>
      </c>
      <c r="B19" s="2" t="str">
        <f ca="1">IFERROR(__xludf.DUMMYFUNCTION("""COMPUTED_VALUE"""),"Belcik")</f>
        <v>Belcik</v>
      </c>
      <c r="C19" s="2">
        <f ca="1">IFERROR(__xludf.DUMMYFUNCTION("""COMPUTED_VALUE"""),9)</f>
        <v>9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4">
      <c r="A20" s="2" t="str">
        <f ca="1">IFERROR(__xludf.DUMMYFUNCTION("""COMPUTED_VALUE"""),"AAL")</f>
        <v>AAL</v>
      </c>
      <c r="B20" s="2" t="str">
        <f ca="1">IFERROR(__xludf.DUMMYFUNCTION("""COMPUTED_VALUE"""),"Hellman")</f>
        <v>Hellman</v>
      </c>
      <c r="C20" s="2">
        <f ca="1">IFERROR(__xludf.DUMMYFUNCTION("""COMPUTED_VALUE"""),8)</f>
        <v>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4">
      <c r="A21" s="2" t="str">
        <f ca="1">IFERROR(__xludf.DUMMYFUNCTION("""COMPUTED_VALUE"""),"AAL")</f>
        <v>AAL</v>
      </c>
      <c r="B21" s="2" t="str">
        <f ca="1">IFERROR(__xludf.DUMMYFUNCTION("""COMPUTED_VALUE"""),"Langner")</f>
        <v>Langner</v>
      </c>
      <c r="C21" s="2">
        <f ca="1">IFERROR(__xludf.DUMMYFUNCTION("""COMPUTED_VALUE"""),10)</f>
        <v>10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4">
      <c r="A22" s="2" t="str">
        <f ca="1">IFERROR(__xludf.DUMMYFUNCTION("""COMPUTED_VALUE"""),"AAL")</f>
        <v>AAL</v>
      </c>
      <c r="B22" s="2" t="str">
        <f ca="1">IFERROR(__xludf.DUMMYFUNCTION("""COMPUTED_VALUE"""),"McClendon")</f>
        <v>McClendon</v>
      </c>
      <c r="C22" s="2">
        <f ca="1">IFERROR(__xludf.DUMMYFUNCTION("""COMPUTED_VALUE"""),10)</f>
        <v>10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4">
      <c r="A23" s="2" t="str">
        <f ca="1">IFERROR(__xludf.DUMMYFUNCTION("""COMPUTED_VALUE"""),"Coperni")</f>
        <v>Coperni</v>
      </c>
      <c r="B23" s="2" t="str">
        <f ca="1">IFERROR(__xludf.DUMMYFUNCTION("""COMPUTED_VALUE"""),"Mercado")</f>
        <v>Mercado</v>
      </c>
      <c r="C23" s="2">
        <f ca="1">IFERROR(__xludf.DUMMYFUNCTION("""COMPUTED_VALUE"""),7)</f>
        <v>7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4">
      <c r="A24" s="2" t="str">
        <f ca="1">IFERROR(__xludf.DUMMYFUNCTION("""COMPUTED_VALUE"""),"Coperni")</f>
        <v>Coperni</v>
      </c>
      <c r="B24" s="2" t="str">
        <f ca="1">IFERROR(__xludf.DUMMYFUNCTION("""COMPUTED_VALUE"""),"Edwards")</f>
        <v>Edwards</v>
      </c>
      <c r="C24" s="2">
        <f ca="1">IFERROR(__xludf.DUMMYFUNCTION("""COMPUTED_VALUE"""),4)</f>
        <v>4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4">
      <c r="A25" s="2" t="str">
        <f ca="1">IFERROR(__xludf.DUMMYFUNCTION("""COMPUTED_VALUE"""),"Sam Houston")</f>
        <v>Sam Houston</v>
      </c>
      <c r="B25" s="2" t="str">
        <f ca="1">IFERROR(__xludf.DUMMYFUNCTION("""COMPUTED_VALUE"""),"Blaylock")</f>
        <v>Blaylock</v>
      </c>
      <c r="C25" s="2">
        <f ca="1">IFERROR(__xludf.DUMMYFUNCTION("""COMPUTED_VALUE"""),10)</f>
        <v>10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4">
      <c r="A26" s="2" t="str">
        <f ca="1">IFERROR(__xludf.DUMMYFUNCTION("""COMPUTED_VALUE"""),"Sam Houston")</f>
        <v>Sam Houston</v>
      </c>
      <c r="B26" s="2" t="str">
        <f ca="1">IFERROR(__xludf.DUMMYFUNCTION("""COMPUTED_VALUE"""),"Hinojosa")</f>
        <v>Hinojosa</v>
      </c>
      <c r="C26" s="2">
        <f ca="1">IFERROR(__xludf.DUMMYFUNCTION("""COMPUTED_VALUE"""),9)</f>
        <v>9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4">
      <c r="A27" s="2" t="str">
        <f ca="1">IFERROR(__xludf.DUMMYFUNCTION("""COMPUTED_VALUE"""),"Sam Houston")</f>
        <v>Sam Houston</v>
      </c>
      <c r="B27" s="2" t="str">
        <f ca="1">IFERROR(__xludf.DUMMYFUNCTION("""COMPUTED_VALUE"""),"Olivas")</f>
        <v>Olivas</v>
      </c>
      <c r="C27" s="2">
        <f ca="1">IFERROR(__xludf.DUMMYFUNCTION("""COMPUTED_VALUE"""),9)</f>
        <v>9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4">
      <c r="A28" s="2" t="str">
        <f ca="1">IFERROR(__xludf.DUMMYFUNCTION("""COMPUTED_VALUE"""),"Lamar")</f>
        <v>Lamar</v>
      </c>
      <c r="B28" s="2" t="str">
        <f ca="1">IFERROR(__xludf.DUMMYFUNCTION("""COMPUTED_VALUE"""),"Johnson")</f>
        <v>Johnson</v>
      </c>
      <c r="C28" s="2">
        <f ca="1">IFERROR(__xludf.DUMMYFUNCTION("""COMPUTED_VALUE"""),16)</f>
        <v>16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4">
      <c r="A29" s="2" t="str">
        <f ca="1">IFERROR(__xludf.DUMMYFUNCTION("""COMPUTED_VALUE"""),"Lamar")</f>
        <v>Lamar</v>
      </c>
      <c r="B29" s="2" t="str">
        <f ca="1">IFERROR(__xludf.DUMMYFUNCTION("""COMPUTED_VALUE"""),"Williams")</f>
        <v>Williams</v>
      </c>
      <c r="C29" s="2">
        <f ca="1">IFERROR(__xludf.DUMMYFUNCTION("""COMPUTED_VALUE"""),11)</f>
        <v>11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4">
      <c r="A30" s="2" t="str">
        <f ca="1">IFERROR(__xludf.DUMMYFUNCTION("""COMPUTED_VALUE"""),"Ector")</f>
        <v>Ector</v>
      </c>
      <c r="B30" s="2" t="str">
        <f ca="1">IFERROR(__xludf.DUMMYFUNCTION("""COMPUTED_VALUE"""),"Albaugh")</f>
        <v>Albaugh</v>
      </c>
      <c r="C30" s="2">
        <f ca="1">IFERROR(__xludf.DUMMYFUNCTION("""COMPUTED_VALUE"""),10)</f>
        <v>10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15" x14ac:dyDescent="0.4">
      <c r="A31" s="2" t="str">
        <f ca="1">IFERROR(__xludf.DUMMYFUNCTION("""COMPUTED_VALUE"""),"Ector")</f>
        <v>Ector</v>
      </c>
      <c r="B31" s="2" t="str">
        <f ca="1">IFERROR(__xludf.DUMMYFUNCTION("""COMPUTED_VALUE"""),"Avery")</f>
        <v>Avery</v>
      </c>
      <c r="C31" s="2">
        <f ca="1">IFERROR(__xludf.DUMMYFUNCTION("""COMPUTED_VALUE"""),10)</f>
        <v>10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15" x14ac:dyDescent="0.4">
      <c r="A32" s="2" t="str">
        <f ca="1">IFERROR(__xludf.DUMMYFUNCTION("""COMPUTED_VALUE"""),"Ector")</f>
        <v>Ector</v>
      </c>
      <c r="B32" s="2" t="str">
        <f ca="1">IFERROR(__xludf.DUMMYFUNCTION("""COMPUTED_VALUE"""),"Briceno")</f>
        <v>Briceno</v>
      </c>
      <c r="C32" s="2">
        <f ca="1">IFERROR(__xludf.DUMMYFUNCTION("""COMPUTED_VALUE"""),12)</f>
        <v>12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15" x14ac:dyDescent="0.4">
      <c r="A33" s="2" t="str">
        <f ca="1">IFERROR(__xludf.DUMMYFUNCTION("""COMPUTED_VALUE"""),"Ector")</f>
        <v>Ector</v>
      </c>
      <c r="B33" s="2" t="str">
        <f ca="1">IFERROR(__xludf.DUMMYFUNCTION("""COMPUTED_VALUE"""),"Coulter")</f>
        <v>Coulter</v>
      </c>
      <c r="C33" s="2">
        <f ca="1">IFERROR(__xludf.DUMMYFUNCTION("""COMPUTED_VALUE"""),7)</f>
        <v>7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15" x14ac:dyDescent="0.4">
      <c r="A34" s="2" t="str">
        <f ca="1">IFERROR(__xludf.DUMMYFUNCTION("""COMPUTED_VALUE"""),"Ector")</f>
        <v>Ector</v>
      </c>
      <c r="B34" s="2" t="str">
        <f ca="1">IFERROR(__xludf.DUMMYFUNCTION("""COMPUTED_VALUE"""),"Garza")</f>
        <v>Garza</v>
      </c>
      <c r="C34" s="2">
        <f ca="1">IFERROR(__xludf.DUMMYFUNCTION("""COMPUTED_VALUE"""),9)</f>
        <v>9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15" x14ac:dyDescent="0.4">
      <c r="A35" s="2" t="str">
        <f ca="1">IFERROR(__xludf.DUMMYFUNCTION("""COMPUTED_VALUE"""),"Ector")</f>
        <v>Ector</v>
      </c>
      <c r="B35" s="2" t="str">
        <f ca="1">IFERROR(__xludf.DUMMYFUNCTION("""COMPUTED_VALUE"""),"Porras")</f>
        <v>Porras</v>
      </c>
      <c r="C35" s="2">
        <f ca="1">IFERROR(__xludf.DUMMYFUNCTION("""COMPUTED_VALUE"""),10)</f>
        <v>10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15" x14ac:dyDescent="0.4">
      <c r="A36" s="2" t="str">
        <f ca="1">IFERROR(__xludf.DUMMYFUNCTION("""COMPUTED_VALUE"""),"Ector")</f>
        <v>Ector</v>
      </c>
      <c r="B36" s="2" t="str">
        <f ca="1">IFERROR(__xludf.DUMMYFUNCTION("""COMPUTED_VALUE"""),"Valles")</f>
        <v>Valles</v>
      </c>
      <c r="C36" s="2">
        <f ca="1">IFERROR(__xludf.DUMMYFUNCTION("""COMPUTED_VALUE"""),6)</f>
        <v>6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15" x14ac:dyDescent="0.4">
      <c r="A37" s="2" t="str">
        <f ca="1">IFERROR(__xludf.DUMMYFUNCTION("""COMPUTED_VALUE"""),"Fehl-Price")</f>
        <v>Fehl-Price</v>
      </c>
      <c r="B37" s="2" t="str">
        <f ca="1">IFERROR(__xludf.DUMMYFUNCTION("""COMPUTED_VALUE"""),"Gobert")</f>
        <v>Gobert</v>
      </c>
      <c r="C37" s="2">
        <f ca="1">IFERROR(__xludf.DUMMYFUNCTION("""COMPUTED_VALUE"""),9)</f>
        <v>9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15" x14ac:dyDescent="0.4">
      <c r="A38" s="2" t="str">
        <f ca="1">IFERROR(__xludf.DUMMYFUNCTION("""COMPUTED_VALUE"""),"Fehl-Price")</f>
        <v>Fehl-Price</v>
      </c>
      <c r="B38" s="2" t="str">
        <f ca="1">IFERROR(__xludf.DUMMYFUNCTION("""COMPUTED_VALUE"""),"Thibedeaux")</f>
        <v>Thibedeaux</v>
      </c>
      <c r="C38" s="2">
        <f ca="1">IFERROR(__xludf.DUMMYFUNCTION("""COMPUTED_VALUE"""),10)</f>
        <v>10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15" x14ac:dyDescent="0.4">
      <c r="A39" s="2" t="str">
        <f ca="1">IFERROR(__xludf.DUMMYFUNCTION("""COMPUTED_VALUE"""),"Fehl-Price")</f>
        <v>Fehl-Price</v>
      </c>
      <c r="B39" s="2" t="str">
        <f ca="1">IFERROR(__xludf.DUMMYFUNCTION("""COMPUTED_VALUE"""),"Vandiver")</f>
        <v>Vandiver</v>
      </c>
      <c r="C39" s="2">
        <f ca="1">IFERROR(__xludf.DUMMYFUNCTION("""COMPUTED_VALUE"""),6)</f>
        <v>6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15" x14ac:dyDescent="0.4">
      <c r="A40" s="2" t="str">
        <f ca="1">IFERROR(__xludf.DUMMYFUNCTION("""COMPUTED_VALUE"""),"Fehl-Price")</f>
        <v>Fehl-Price</v>
      </c>
      <c r="B40" s="2" t="str">
        <f ca="1">IFERROR(__xludf.DUMMYFUNCTION("""COMPUTED_VALUE"""),"Wilson")</f>
        <v>Wilson</v>
      </c>
      <c r="C40" s="2">
        <f ca="1">IFERROR(__xludf.DUMMYFUNCTION("""COMPUTED_VALUE"""),11)</f>
        <v>11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15" x14ac:dyDescent="0.4">
      <c r="A41" s="2" t="str">
        <f ca="1">IFERROR(__xludf.DUMMYFUNCTION("""COMPUTED_VALUE"""),"Jones-Clark")</f>
        <v>Jones-Clark</v>
      </c>
      <c r="B41" s="2" t="str">
        <f ca="1">IFERROR(__xludf.DUMMYFUNCTION("""COMPUTED_VALUE"""),"Hatcher")</f>
        <v>Hatcher</v>
      </c>
      <c r="C41" s="2">
        <f ca="1">IFERROR(__xludf.DUMMYFUNCTION("""COMPUTED_VALUE"""),12)</f>
        <v>12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15" x14ac:dyDescent="0.4">
      <c r="A42" s="2" t="str">
        <f ca="1">IFERROR(__xludf.DUMMYFUNCTION("""COMPUTED_VALUE"""),"Jones-Clark")</f>
        <v>Jones-Clark</v>
      </c>
      <c r="B42" s="2" t="str">
        <f ca="1">IFERROR(__xludf.DUMMYFUNCTION("""COMPUTED_VALUE"""),"Bridges")</f>
        <v>Bridges</v>
      </c>
      <c r="C42" s="2">
        <f ca="1">IFERROR(__xludf.DUMMYFUNCTION("""COMPUTED_VALUE"""),10)</f>
        <v>10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15" x14ac:dyDescent="0.4">
      <c r="A43" s="2" t="str">
        <f ca="1">IFERROR(__xludf.DUMMYFUNCTION("""COMPUTED_VALUE"""),"Jones-Clark")</f>
        <v>Jones-Clark</v>
      </c>
      <c r="B43" s="2" t="str">
        <f ca="1">IFERROR(__xludf.DUMMYFUNCTION("""COMPUTED_VALUE"""),"Drake")</f>
        <v>Drake</v>
      </c>
      <c r="C43" s="2">
        <f ca="1">IFERROR(__xludf.DUMMYFUNCTION("""COMPUTED_VALUE"""),11)</f>
        <v>11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15" x14ac:dyDescent="0.4">
      <c r="A44" s="2" t="str">
        <f ca="1">IFERROR(__xludf.DUMMYFUNCTION("""COMPUTED_VALUE"""),"Smith Middle")</f>
        <v>Smith Middle</v>
      </c>
      <c r="B44" s="2" t="str">
        <f ca="1">IFERROR(__xludf.DUMMYFUNCTION("""COMPUTED_VALUE"""),"Mack")</f>
        <v>Mack</v>
      </c>
      <c r="C44" s="2">
        <f ca="1">IFERROR(__xludf.DUMMYFUNCTION("""COMPUTED_VALUE"""),10)</f>
        <v>10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15" x14ac:dyDescent="0.4">
      <c r="A45" s="2" t="str">
        <f ca="1">IFERROR(__xludf.DUMMYFUNCTION("""COMPUTED_VALUE"""),"Smith Middle")</f>
        <v>Smith Middle</v>
      </c>
      <c r="B45" s="2" t="str">
        <f ca="1">IFERROR(__xludf.DUMMYFUNCTION("""COMPUTED_VALUE"""),"Flores")</f>
        <v>Flores</v>
      </c>
      <c r="C45" s="2">
        <f ca="1">IFERROR(__xludf.DUMMYFUNCTION("""COMPUTED_VALUE"""),9)</f>
        <v>9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15" x14ac:dyDescent="0.4">
      <c r="A46" s="2" t="str">
        <f ca="1">IFERROR(__xludf.DUMMYFUNCTION("""COMPUTED_VALUE"""),"Smith Middle")</f>
        <v>Smith Middle</v>
      </c>
      <c r="B46" s="2" t="str">
        <f ca="1">IFERROR(__xludf.DUMMYFUNCTION("""COMPUTED_VALUE"""),"Guidry")</f>
        <v>Guidry</v>
      </c>
      <c r="C46" s="2">
        <f ca="1">IFERROR(__xludf.DUMMYFUNCTION("""COMPUTED_VALUE"""),5)</f>
        <v>5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15" x14ac:dyDescent="0.4">
      <c r="A47" s="2" t="str">
        <f ca="1">IFERROR(__xludf.DUMMYFUNCTION("""COMPUTED_VALUE"""),"Smith Middle")</f>
        <v>Smith Middle</v>
      </c>
      <c r="B47" s="2" t="str">
        <f ca="1">IFERROR(__xludf.DUMMYFUNCTION("""COMPUTED_VALUE"""),"Kemajou")</f>
        <v>Kemajou</v>
      </c>
      <c r="C47" s="2">
        <f ca="1">IFERROR(__xludf.DUMMYFUNCTION("""COMPUTED_VALUE"""),12)</f>
        <v>12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15" x14ac:dyDescent="0.4">
      <c r="A48" s="2" t="str">
        <f ca="1">IFERROR(__xludf.DUMMYFUNCTION("""COMPUTED_VALUE"""),"Mendez")</f>
        <v>Mendez</v>
      </c>
      <c r="B48" s="2" t="str">
        <f ca="1">IFERROR(__xludf.DUMMYFUNCTION("""COMPUTED_VALUE"""),"Miranda")</f>
        <v>Miranda</v>
      </c>
      <c r="C48" s="2">
        <f ca="1">IFERROR(__xludf.DUMMYFUNCTION("""COMPUTED_VALUE"""),5)</f>
        <v>5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15" x14ac:dyDescent="0.4">
      <c r="A49" s="2" t="str">
        <f ca="1">IFERROR(__xludf.DUMMYFUNCTION("""COMPUTED_VALUE"""),"Mendez")</f>
        <v>Mendez</v>
      </c>
      <c r="B49" s="2" t="str">
        <f ca="1">IFERROR(__xludf.DUMMYFUNCTION("""COMPUTED_VALUE"""),"Willis")</f>
        <v>Willis</v>
      </c>
      <c r="C49" s="2">
        <f ca="1">IFERROR(__xludf.DUMMYFUNCTION("""COMPUTED_VALUE"""),10)</f>
        <v>10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15" x14ac:dyDescent="0.4">
      <c r="A50" s="2" t="str">
        <f ca="1">IFERROR(__xludf.DUMMYFUNCTION("""COMPUTED_VALUE"""),"Prescott")</f>
        <v>Prescott</v>
      </c>
      <c r="B50" s="2" t="str">
        <f ca="1">IFERROR(__xludf.DUMMYFUNCTION("""COMPUTED_VALUE"""),"Johnigan")</f>
        <v>Johnigan</v>
      </c>
      <c r="C50" s="2">
        <f ca="1">IFERROR(__xludf.DUMMYFUNCTION("""COMPUTED_VALUE"""),9)</f>
        <v>9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15" x14ac:dyDescent="0.4">
      <c r="A51" s="2" t="str">
        <f ca="1">IFERROR(__xludf.DUMMYFUNCTION("""COMPUTED_VALUE"""),"Prescott")</f>
        <v>Prescott</v>
      </c>
      <c r="B51" s="2" t="str">
        <f ca="1">IFERROR(__xludf.DUMMYFUNCTION("""COMPUTED_VALUE"""),"Pewee")</f>
        <v>Pewee</v>
      </c>
      <c r="C51" s="2">
        <f ca="1">IFERROR(__xludf.DUMMYFUNCTION("""COMPUTED_VALUE"""),10)</f>
        <v>10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15" x14ac:dyDescent="0.4">
      <c r="A52" s="2" t="str">
        <f ca="1">IFERROR(__xludf.DUMMYFUNCTION("""COMPUTED_VALUE"""),"Prescott")</f>
        <v>Prescott</v>
      </c>
      <c r="B52" s="2" t="str">
        <f ca="1">IFERROR(__xludf.DUMMYFUNCTION("""COMPUTED_VALUE"""),"Wishom")</f>
        <v>Wishom</v>
      </c>
      <c r="C52" s="2">
        <f ca="1">IFERROR(__xludf.DUMMYFUNCTION("""COMPUTED_VALUE"""),11)</f>
        <v>11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15" x14ac:dyDescent="0.4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15" x14ac:dyDescent="0.4">
      <c r="A54" s="2"/>
      <c r="B54" s="2"/>
      <c r="C54" s="5">
        <f ca="1">SUM(C18:C53)</f>
        <v>327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15" x14ac:dyDescent="0.4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15" x14ac:dyDescent="0.4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15" x14ac:dyDescent="0.4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15" x14ac:dyDescent="0.4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15" x14ac:dyDescent="0.4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15" x14ac:dyDescent="0.4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15" x14ac:dyDescent="0.4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15" x14ac:dyDescent="0.4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15" x14ac:dyDescent="0.4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15" x14ac:dyDescent="0.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15" x14ac:dyDescent="0.4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15" x14ac:dyDescent="0.4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15" x14ac:dyDescent="0.4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15" x14ac:dyDescent="0.4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15" x14ac:dyDescent="0.4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15" x14ac:dyDescent="0.4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15" x14ac:dyDescent="0.4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15" x14ac:dyDescent="0.4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15" x14ac:dyDescent="0.4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15" x14ac:dyDescent="0.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15" x14ac:dyDescent="0.4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15" x14ac:dyDescent="0.4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15" x14ac:dyDescent="0.4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15" x14ac:dyDescent="0.4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15" x14ac:dyDescent="0.4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15" x14ac:dyDescent="0.4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15" x14ac:dyDescent="0.4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15" x14ac:dyDescent="0.4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15" x14ac:dyDescent="0.4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15" x14ac:dyDescent="0.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15" x14ac:dyDescent="0.4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15" x14ac:dyDescent="0.4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15" x14ac:dyDescent="0.4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15" x14ac:dyDescent="0.4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15" x14ac:dyDescent="0.4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15" x14ac:dyDescent="0.4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15" x14ac:dyDescent="0.4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15" x14ac:dyDescent="0.4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15" x14ac:dyDescent="0.4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15" x14ac:dyDescent="0.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15" x14ac:dyDescent="0.4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15" x14ac:dyDescent="0.4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15" x14ac:dyDescent="0.4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15" x14ac:dyDescent="0.4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15" x14ac:dyDescent="0.4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15" x14ac:dyDescent="0.4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15" x14ac:dyDescent="0.4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15" x14ac:dyDescent="0.4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15" x14ac:dyDescent="0.4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15" x14ac:dyDescent="0.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15" x14ac:dyDescent="0.4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15" x14ac:dyDescent="0.4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15" x14ac:dyDescent="0.4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15" x14ac:dyDescent="0.4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15" x14ac:dyDescent="0.4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15" x14ac:dyDescent="0.4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15" x14ac:dyDescent="0.4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15" x14ac:dyDescent="0.4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15" x14ac:dyDescent="0.4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15" x14ac:dyDescent="0.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15" x14ac:dyDescent="0.4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15" x14ac:dyDescent="0.4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15" x14ac:dyDescent="0.4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15" x14ac:dyDescent="0.4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15" x14ac:dyDescent="0.4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15" x14ac:dyDescent="0.4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15" x14ac:dyDescent="0.4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15" x14ac:dyDescent="0.4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15" x14ac:dyDescent="0.4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15" x14ac:dyDescent="0.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15" x14ac:dyDescent="0.4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15" x14ac:dyDescent="0.4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15" x14ac:dyDescent="0.4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15" x14ac:dyDescent="0.4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15" x14ac:dyDescent="0.4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15" x14ac:dyDescent="0.4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15" x14ac:dyDescent="0.4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15" x14ac:dyDescent="0.4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15" x14ac:dyDescent="0.4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15" x14ac:dyDescent="0.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15" x14ac:dyDescent="0.4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15" x14ac:dyDescent="0.4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15" x14ac:dyDescent="0.4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15" x14ac:dyDescent="0.4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15" x14ac:dyDescent="0.4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15" x14ac:dyDescent="0.4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15" x14ac:dyDescent="0.4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15" x14ac:dyDescent="0.4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15" x14ac:dyDescent="0.4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15" x14ac:dyDescent="0.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15" x14ac:dyDescent="0.4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15" x14ac:dyDescent="0.4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15" x14ac:dyDescent="0.4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15" x14ac:dyDescent="0.4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15" x14ac:dyDescent="0.4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15" x14ac:dyDescent="0.4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15" x14ac:dyDescent="0.4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15" x14ac:dyDescent="0.4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15" x14ac:dyDescent="0.4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15" x14ac:dyDescent="0.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15" x14ac:dyDescent="0.4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15" x14ac:dyDescent="0.4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15" x14ac:dyDescent="0.4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15" x14ac:dyDescent="0.4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15" x14ac:dyDescent="0.4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15" x14ac:dyDescent="0.4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15" x14ac:dyDescent="0.4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15" x14ac:dyDescent="0.4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15" x14ac:dyDescent="0.4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15" x14ac:dyDescent="0.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15" x14ac:dyDescent="0.4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15" x14ac:dyDescent="0.4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15" x14ac:dyDescent="0.4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15" x14ac:dyDescent="0.4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15" x14ac:dyDescent="0.4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15" x14ac:dyDescent="0.4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15" x14ac:dyDescent="0.4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15" x14ac:dyDescent="0.4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15" x14ac:dyDescent="0.4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15" x14ac:dyDescent="0.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15" x14ac:dyDescent="0.4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15" x14ac:dyDescent="0.4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15" x14ac:dyDescent="0.4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15" x14ac:dyDescent="0.4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15" x14ac:dyDescent="0.4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15" x14ac:dyDescent="0.4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15" x14ac:dyDescent="0.4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15" x14ac:dyDescent="0.4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15" x14ac:dyDescent="0.4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15" x14ac:dyDescent="0.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15" x14ac:dyDescent="0.4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15" x14ac:dyDescent="0.4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15" x14ac:dyDescent="0.4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15" x14ac:dyDescent="0.4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15" x14ac:dyDescent="0.4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15" x14ac:dyDescent="0.4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15" x14ac:dyDescent="0.4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15" x14ac:dyDescent="0.4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15" x14ac:dyDescent="0.4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15" x14ac:dyDescent="0.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15" x14ac:dyDescent="0.4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15" x14ac:dyDescent="0.4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15" x14ac:dyDescent="0.4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15" x14ac:dyDescent="0.4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15" x14ac:dyDescent="0.4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15" x14ac:dyDescent="0.4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15" x14ac:dyDescent="0.4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15" x14ac:dyDescent="0.4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15" x14ac:dyDescent="0.4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15" x14ac:dyDescent="0.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15" x14ac:dyDescent="0.4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15" x14ac:dyDescent="0.4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15" x14ac:dyDescent="0.4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15" x14ac:dyDescent="0.4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15" x14ac:dyDescent="0.4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15" x14ac:dyDescent="0.4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15" x14ac:dyDescent="0.4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15" x14ac:dyDescent="0.4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15" x14ac:dyDescent="0.4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15" x14ac:dyDescent="0.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15" x14ac:dyDescent="0.4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15" x14ac:dyDescent="0.4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15" x14ac:dyDescent="0.4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15" x14ac:dyDescent="0.4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15" x14ac:dyDescent="0.4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15" x14ac:dyDescent="0.4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15" x14ac:dyDescent="0.4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15" x14ac:dyDescent="0.4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15" x14ac:dyDescent="0.4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15" x14ac:dyDescent="0.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15" x14ac:dyDescent="0.4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15" x14ac:dyDescent="0.4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15" x14ac:dyDescent="0.4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15" x14ac:dyDescent="0.4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15" x14ac:dyDescent="0.4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15" x14ac:dyDescent="0.4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15" x14ac:dyDescent="0.4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15" x14ac:dyDescent="0.4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15" x14ac:dyDescent="0.4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15" x14ac:dyDescent="0.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15" x14ac:dyDescent="0.4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15" x14ac:dyDescent="0.4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15" x14ac:dyDescent="0.4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15" x14ac:dyDescent="0.4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15" x14ac:dyDescent="0.4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15" x14ac:dyDescent="0.4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15" x14ac:dyDescent="0.4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15" x14ac:dyDescent="0.4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15" x14ac:dyDescent="0.4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15" x14ac:dyDescent="0.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15" x14ac:dyDescent="0.4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15" x14ac:dyDescent="0.4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15" x14ac:dyDescent="0.4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15" x14ac:dyDescent="0.4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15" x14ac:dyDescent="0.4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15" x14ac:dyDescent="0.4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15" x14ac:dyDescent="0.4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15" x14ac:dyDescent="0.4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15" x14ac:dyDescent="0.4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15" x14ac:dyDescent="0.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15" x14ac:dyDescent="0.4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15" x14ac:dyDescent="0.4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15" x14ac:dyDescent="0.4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15" x14ac:dyDescent="0.4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15" x14ac:dyDescent="0.4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15" x14ac:dyDescent="0.4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15" x14ac:dyDescent="0.4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15" x14ac:dyDescent="0.4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15" x14ac:dyDescent="0.4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15" x14ac:dyDescent="0.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15" x14ac:dyDescent="0.4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15" x14ac:dyDescent="0.4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15" x14ac:dyDescent="0.4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15" x14ac:dyDescent="0.4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15" x14ac:dyDescent="0.4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15" x14ac:dyDescent="0.4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15" x14ac:dyDescent="0.4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15" x14ac:dyDescent="0.4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15" x14ac:dyDescent="0.4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15" x14ac:dyDescent="0.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15" x14ac:dyDescent="0.4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15" x14ac:dyDescent="0.4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15" x14ac:dyDescent="0.4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15" x14ac:dyDescent="0.4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15" x14ac:dyDescent="0.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15" x14ac:dyDescent="0.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15" x14ac:dyDescent="0.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15" x14ac:dyDescent="0.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15" x14ac:dyDescent="0.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15" x14ac:dyDescent="0.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15" x14ac:dyDescent="0.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15" x14ac:dyDescent="0.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15" x14ac:dyDescent="0.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15" x14ac:dyDescent="0.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15" x14ac:dyDescent="0.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15" x14ac:dyDescent="0.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15" x14ac:dyDescent="0.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15" x14ac:dyDescent="0.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15" x14ac:dyDescent="0.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15" x14ac:dyDescent="0.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15" x14ac:dyDescent="0.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15" x14ac:dyDescent="0.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15" x14ac:dyDescent="0.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15" x14ac:dyDescent="0.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15" x14ac:dyDescent="0.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15" x14ac:dyDescent="0.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15" x14ac:dyDescent="0.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15" x14ac:dyDescent="0.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15" x14ac:dyDescent="0.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15" x14ac:dyDescent="0.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15" x14ac:dyDescent="0.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15" x14ac:dyDescent="0.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15" x14ac:dyDescent="0.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15" x14ac:dyDescent="0.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15" x14ac:dyDescent="0.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15" x14ac:dyDescent="0.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15" x14ac:dyDescent="0.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15" x14ac:dyDescent="0.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15" x14ac:dyDescent="0.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15" x14ac:dyDescent="0.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15" x14ac:dyDescent="0.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15" x14ac:dyDescent="0.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15" x14ac:dyDescent="0.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15" x14ac:dyDescent="0.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15" x14ac:dyDescent="0.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15" x14ac:dyDescent="0.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15" x14ac:dyDescent="0.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15" x14ac:dyDescent="0.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15" x14ac:dyDescent="0.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15" x14ac:dyDescent="0.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15" x14ac:dyDescent="0.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15" x14ac:dyDescent="0.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15" x14ac:dyDescent="0.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15" x14ac:dyDescent="0.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15" x14ac:dyDescent="0.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15" x14ac:dyDescent="0.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15" x14ac:dyDescent="0.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15" x14ac:dyDescent="0.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15" x14ac:dyDescent="0.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15" x14ac:dyDescent="0.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15" x14ac:dyDescent="0.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15" x14ac:dyDescent="0.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15" x14ac:dyDescent="0.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15" x14ac:dyDescent="0.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15" x14ac:dyDescent="0.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15" x14ac:dyDescent="0.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15" x14ac:dyDescent="0.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15" x14ac:dyDescent="0.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15" x14ac:dyDescent="0.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15" x14ac:dyDescent="0.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15" x14ac:dyDescent="0.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15" x14ac:dyDescent="0.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15" x14ac:dyDescent="0.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15" x14ac:dyDescent="0.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15" x14ac:dyDescent="0.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15" x14ac:dyDescent="0.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15" x14ac:dyDescent="0.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15" x14ac:dyDescent="0.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15" x14ac:dyDescent="0.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15" x14ac:dyDescent="0.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15" x14ac:dyDescent="0.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15" x14ac:dyDescent="0.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15" x14ac:dyDescent="0.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15" x14ac:dyDescent="0.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15" x14ac:dyDescent="0.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15" x14ac:dyDescent="0.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15" x14ac:dyDescent="0.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15" x14ac:dyDescent="0.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15" x14ac:dyDescent="0.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15" x14ac:dyDescent="0.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15" x14ac:dyDescent="0.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15" x14ac:dyDescent="0.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15" x14ac:dyDescent="0.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15" x14ac:dyDescent="0.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15" x14ac:dyDescent="0.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15" x14ac:dyDescent="0.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15" x14ac:dyDescent="0.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15" x14ac:dyDescent="0.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15" x14ac:dyDescent="0.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15" x14ac:dyDescent="0.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15" x14ac:dyDescent="0.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15" x14ac:dyDescent="0.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15" x14ac:dyDescent="0.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15" x14ac:dyDescent="0.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15" x14ac:dyDescent="0.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15" x14ac:dyDescent="0.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15" x14ac:dyDescent="0.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15" x14ac:dyDescent="0.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15" x14ac:dyDescent="0.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15" x14ac:dyDescent="0.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15" x14ac:dyDescent="0.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15" x14ac:dyDescent="0.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15" x14ac:dyDescent="0.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15" x14ac:dyDescent="0.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15" x14ac:dyDescent="0.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15" x14ac:dyDescent="0.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15" x14ac:dyDescent="0.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15" x14ac:dyDescent="0.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15" x14ac:dyDescent="0.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15" x14ac:dyDescent="0.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15" x14ac:dyDescent="0.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15" x14ac:dyDescent="0.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15" x14ac:dyDescent="0.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15" x14ac:dyDescent="0.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15" x14ac:dyDescent="0.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15" x14ac:dyDescent="0.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15" x14ac:dyDescent="0.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15" x14ac:dyDescent="0.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15" x14ac:dyDescent="0.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15" x14ac:dyDescent="0.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15" x14ac:dyDescent="0.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15" x14ac:dyDescent="0.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15" x14ac:dyDescent="0.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15" x14ac:dyDescent="0.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15" x14ac:dyDescent="0.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15" x14ac:dyDescent="0.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15" x14ac:dyDescent="0.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15" x14ac:dyDescent="0.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15" x14ac:dyDescent="0.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15" x14ac:dyDescent="0.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15" x14ac:dyDescent="0.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15" x14ac:dyDescent="0.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15" x14ac:dyDescent="0.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15" x14ac:dyDescent="0.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15" x14ac:dyDescent="0.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15" x14ac:dyDescent="0.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15" x14ac:dyDescent="0.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15" x14ac:dyDescent="0.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15" x14ac:dyDescent="0.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15" x14ac:dyDescent="0.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15" x14ac:dyDescent="0.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15" x14ac:dyDescent="0.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15" x14ac:dyDescent="0.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15" x14ac:dyDescent="0.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15" x14ac:dyDescent="0.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15" x14ac:dyDescent="0.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15" x14ac:dyDescent="0.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15" x14ac:dyDescent="0.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15" x14ac:dyDescent="0.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15" x14ac:dyDescent="0.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15" x14ac:dyDescent="0.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15" x14ac:dyDescent="0.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15" x14ac:dyDescent="0.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15" x14ac:dyDescent="0.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15" x14ac:dyDescent="0.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15" x14ac:dyDescent="0.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15" x14ac:dyDescent="0.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15" x14ac:dyDescent="0.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15" x14ac:dyDescent="0.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15" x14ac:dyDescent="0.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15" x14ac:dyDescent="0.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15" x14ac:dyDescent="0.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15" x14ac:dyDescent="0.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15" x14ac:dyDescent="0.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15" x14ac:dyDescent="0.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15" x14ac:dyDescent="0.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15" x14ac:dyDescent="0.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15" x14ac:dyDescent="0.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15" x14ac:dyDescent="0.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15" x14ac:dyDescent="0.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15" x14ac:dyDescent="0.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15" x14ac:dyDescent="0.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15" x14ac:dyDescent="0.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15" x14ac:dyDescent="0.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15" x14ac:dyDescent="0.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15" x14ac:dyDescent="0.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15" x14ac:dyDescent="0.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15" x14ac:dyDescent="0.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15" x14ac:dyDescent="0.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15" x14ac:dyDescent="0.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15" x14ac:dyDescent="0.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15" x14ac:dyDescent="0.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15" x14ac:dyDescent="0.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15" x14ac:dyDescent="0.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15" x14ac:dyDescent="0.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15" x14ac:dyDescent="0.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15" x14ac:dyDescent="0.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15" x14ac:dyDescent="0.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15" x14ac:dyDescent="0.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15" x14ac:dyDescent="0.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15" x14ac:dyDescent="0.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15" x14ac:dyDescent="0.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15" x14ac:dyDescent="0.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15" x14ac:dyDescent="0.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15" x14ac:dyDescent="0.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15" x14ac:dyDescent="0.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15" x14ac:dyDescent="0.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15" x14ac:dyDescent="0.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15" x14ac:dyDescent="0.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15" x14ac:dyDescent="0.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15" x14ac:dyDescent="0.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15" x14ac:dyDescent="0.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15" x14ac:dyDescent="0.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15" x14ac:dyDescent="0.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15" x14ac:dyDescent="0.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15" x14ac:dyDescent="0.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15" x14ac:dyDescent="0.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15" x14ac:dyDescent="0.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15" x14ac:dyDescent="0.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15" x14ac:dyDescent="0.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15" x14ac:dyDescent="0.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15" x14ac:dyDescent="0.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15" x14ac:dyDescent="0.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15" x14ac:dyDescent="0.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15" x14ac:dyDescent="0.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15" x14ac:dyDescent="0.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15" x14ac:dyDescent="0.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15" x14ac:dyDescent="0.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15" x14ac:dyDescent="0.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15" x14ac:dyDescent="0.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15" x14ac:dyDescent="0.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15" x14ac:dyDescent="0.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15" x14ac:dyDescent="0.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15" x14ac:dyDescent="0.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15" x14ac:dyDescent="0.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15" x14ac:dyDescent="0.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15" x14ac:dyDescent="0.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15" x14ac:dyDescent="0.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15" x14ac:dyDescent="0.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15" x14ac:dyDescent="0.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15" x14ac:dyDescent="0.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15" x14ac:dyDescent="0.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15" x14ac:dyDescent="0.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15" x14ac:dyDescent="0.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15" x14ac:dyDescent="0.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15" x14ac:dyDescent="0.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15" x14ac:dyDescent="0.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15" x14ac:dyDescent="0.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15" x14ac:dyDescent="0.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15" x14ac:dyDescent="0.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15" x14ac:dyDescent="0.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15" x14ac:dyDescent="0.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15" x14ac:dyDescent="0.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15" x14ac:dyDescent="0.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15" x14ac:dyDescent="0.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15" x14ac:dyDescent="0.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15" x14ac:dyDescent="0.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15" x14ac:dyDescent="0.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15" x14ac:dyDescent="0.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15" x14ac:dyDescent="0.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15" x14ac:dyDescent="0.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15" x14ac:dyDescent="0.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15" x14ac:dyDescent="0.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15" x14ac:dyDescent="0.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15" x14ac:dyDescent="0.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15" x14ac:dyDescent="0.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15" x14ac:dyDescent="0.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15" x14ac:dyDescent="0.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15" x14ac:dyDescent="0.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15" x14ac:dyDescent="0.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15" x14ac:dyDescent="0.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15" x14ac:dyDescent="0.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15" x14ac:dyDescent="0.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15" x14ac:dyDescent="0.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15" x14ac:dyDescent="0.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15" x14ac:dyDescent="0.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15" x14ac:dyDescent="0.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15" x14ac:dyDescent="0.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15" x14ac:dyDescent="0.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15" x14ac:dyDescent="0.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15" x14ac:dyDescent="0.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15" x14ac:dyDescent="0.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15" x14ac:dyDescent="0.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15" x14ac:dyDescent="0.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15" x14ac:dyDescent="0.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15" x14ac:dyDescent="0.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15" x14ac:dyDescent="0.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15" x14ac:dyDescent="0.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15" x14ac:dyDescent="0.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15" x14ac:dyDescent="0.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15" x14ac:dyDescent="0.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15" x14ac:dyDescent="0.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15" x14ac:dyDescent="0.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15" x14ac:dyDescent="0.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15" x14ac:dyDescent="0.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15" x14ac:dyDescent="0.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15" x14ac:dyDescent="0.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15" x14ac:dyDescent="0.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15" x14ac:dyDescent="0.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15" x14ac:dyDescent="0.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15" x14ac:dyDescent="0.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15" x14ac:dyDescent="0.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15" x14ac:dyDescent="0.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15" x14ac:dyDescent="0.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15" x14ac:dyDescent="0.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15" x14ac:dyDescent="0.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15" x14ac:dyDescent="0.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15" x14ac:dyDescent="0.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15" x14ac:dyDescent="0.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15" x14ac:dyDescent="0.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15" x14ac:dyDescent="0.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15" x14ac:dyDescent="0.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15" x14ac:dyDescent="0.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15" x14ac:dyDescent="0.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15" x14ac:dyDescent="0.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15" x14ac:dyDescent="0.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15" x14ac:dyDescent="0.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15" x14ac:dyDescent="0.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15" x14ac:dyDescent="0.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15" x14ac:dyDescent="0.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15" x14ac:dyDescent="0.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15" x14ac:dyDescent="0.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15" x14ac:dyDescent="0.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15" x14ac:dyDescent="0.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15" x14ac:dyDescent="0.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15" x14ac:dyDescent="0.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15" x14ac:dyDescent="0.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15" x14ac:dyDescent="0.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15" x14ac:dyDescent="0.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15" x14ac:dyDescent="0.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15" x14ac:dyDescent="0.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15" x14ac:dyDescent="0.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15" x14ac:dyDescent="0.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15" x14ac:dyDescent="0.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15" x14ac:dyDescent="0.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15" x14ac:dyDescent="0.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15" x14ac:dyDescent="0.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15" x14ac:dyDescent="0.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15" x14ac:dyDescent="0.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15" x14ac:dyDescent="0.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15" x14ac:dyDescent="0.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15" x14ac:dyDescent="0.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15" x14ac:dyDescent="0.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15" x14ac:dyDescent="0.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15" x14ac:dyDescent="0.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15" x14ac:dyDescent="0.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15" x14ac:dyDescent="0.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15" x14ac:dyDescent="0.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15" x14ac:dyDescent="0.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15" x14ac:dyDescent="0.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15" x14ac:dyDescent="0.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15" x14ac:dyDescent="0.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15" x14ac:dyDescent="0.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15" x14ac:dyDescent="0.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15" x14ac:dyDescent="0.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15" x14ac:dyDescent="0.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15" x14ac:dyDescent="0.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15" x14ac:dyDescent="0.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15" x14ac:dyDescent="0.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15" x14ac:dyDescent="0.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15" x14ac:dyDescent="0.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15" x14ac:dyDescent="0.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15" x14ac:dyDescent="0.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15" x14ac:dyDescent="0.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15" x14ac:dyDescent="0.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15" x14ac:dyDescent="0.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15" x14ac:dyDescent="0.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15" x14ac:dyDescent="0.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15" x14ac:dyDescent="0.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15" x14ac:dyDescent="0.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15" x14ac:dyDescent="0.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15" x14ac:dyDescent="0.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15" x14ac:dyDescent="0.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15" x14ac:dyDescent="0.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15" x14ac:dyDescent="0.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15" x14ac:dyDescent="0.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15" x14ac:dyDescent="0.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15" x14ac:dyDescent="0.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15" x14ac:dyDescent="0.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15" x14ac:dyDescent="0.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15" x14ac:dyDescent="0.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15" x14ac:dyDescent="0.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15" x14ac:dyDescent="0.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15" x14ac:dyDescent="0.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15" x14ac:dyDescent="0.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15" x14ac:dyDescent="0.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15" x14ac:dyDescent="0.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15" x14ac:dyDescent="0.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15" x14ac:dyDescent="0.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15" x14ac:dyDescent="0.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15" x14ac:dyDescent="0.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15" x14ac:dyDescent="0.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15" x14ac:dyDescent="0.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15" x14ac:dyDescent="0.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15" x14ac:dyDescent="0.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15" x14ac:dyDescent="0.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15" x14ac:dyDescent="0.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15" x14ac:dyDescent="0.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15" x14ac:dyDescent="0.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15" x14ac:dyDescent="0.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15" x14ac:dyDescent="0.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15" x14ac:dyDescent="0.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15" x14ac:dyDescent="0.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15" x14ac:dyDescent="0.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15" x14ac:dyDescent="0.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15" x14ac:dyDescent="0.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15" x14ac:dyDescent="0.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15" x14ac:dyDescent="0.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15" x14ac:dyDescent="0.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15" x14ac:dyDescent="0.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15" x14ac:dyDescent="0.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15" x14ac:dyDescent="0.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15" x14ac:dyDescent="0.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15" x14ac:dyDescent="0.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15" x14ac:dyDescent="0.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15" x14ac:dyDescent="0.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15" x14ac:dyDescent="0.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15" x14ac:dyDescent="0.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15" x14ac:dyDescent="0.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15" x14ac:dyDescent="0.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15" x14ac:dyDescent="0.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15" x14ac:dyDescent="0.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15" x14ac:dyDescent="0.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15" x14ac:dyDescent="0.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15" x14ac:dyDescent="0.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15" x14ac:dyDescent="0.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15" x14ac:dyDescent="0.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15" x14ac:dyDescent="0.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15" x14ac:dyDescent="0.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15" x14ac:dyDescent="0.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15" x14ac:dyDescent="0.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15" x14ac:dyDescent="0.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15" x14ac:dyDescent="0.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15" x14ac:dyDescent="0.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15" x14ac:dyDescent="0.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15" x14ac:dyDescent="0.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15" x14ac:dyDescent="0.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15" x14ac:dyDescent="0.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15" x14ac:dyDescent="0.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15" x14ac:dyDescent="0.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15" x14ac:dyDescent="0.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15" x14ac:dyDescent="0.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15" x14ac:dyDescent="0.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15" x14ac:dyDescent="0.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15" x14ac:dyDescent="0.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15" x14ac:dyDescent="0.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15" x14ac:dyDescent="0.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15" x14ac:dyDescent="0.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15" x14ac:dyDescent="0.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15" x14ac:dyDescent="0.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15" x14ac:dyDescent="0.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15" x14ac:dyDescent="0.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15" x14ac:dyDescent="0.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15" x14ac:dyDescent="0.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15" x14ac:dyDescent="0.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15" x14ac:dyDescent="0.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15" x14ac:dyDescent="0.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15" x14ac:dyDescent="0.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15" x14ac:dyDescent="0.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15" x14ac:dyDescent="0.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15" x14ac:dyDescent="0.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15" x14ac:dyDescent="0.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15" x14ac:dyDescent="0.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15" x14ac:dyDescent="0.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15" x14ac:dyDescent="0.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15" x14ac:dyDescent="0.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15" x14ac:dyDescent="0.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15" x14ac:dyDescent="0.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15" x14ac:dyDescent="0.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15" x14ac:dyDescent="0.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15" x14ac:dyDescent="0.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15" x14ac:dyDescent="0.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15" x14ac:dyDescent="0.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15" x14ac:dyDescent="0.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15" x14ac:dyDescent="0.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15" x14ac:dyDescent="0.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15" x14ac:dyDescent="0.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15" x14ac:dyDescent="0.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15" x14ac:dyDescent="0.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15" x14ac:dyDescent="0.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15" x14ac:dyDescent="0.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15" x14ac:dyDescent="0.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15" x14ac:dyDescent="0.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15" x14ac:dyDescent="0.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15" x14ac:dyDescent="0.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15" x14ac:dyDescent="0.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15" x14ac:dyDescent="0.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15" x14ac:dyDescent="0.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15" x14ac:dyDescent="0.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15" x14ac:dyDescent="0.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15" x14ac:dyDescent="0.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15" x14ac:dyDescent="0.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15" x14ac:dyDescent="0.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15" x14ac:dyDescent="0.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15" x14ac:dyDescent="0.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15" x14ac:dyDescent="0.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15" x14ac:dyDescent="0.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15" x14ac:dyDescent="0.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15" x14ac:dyDescent="0.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15" x14ac:dyDescent="0.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15" x14ac:dyDescent="0.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15" x14ac:dyDescent="0.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15" x14ac:dyDescent="0.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15" x14ac:dyDescent="0.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15" x14ac:dyDescent="0.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15" x14ac:dyDescent="0.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15" x14ac:dyDescent="0.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15" x14ac:dyDescent="0.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15" x14ac:dyDescent="0.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15" x14ac:dyDescent="0.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15" x14ac:dyDescent="0.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15" x14ac:dyDescent="0.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15" x14ac:dyDescent="0.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15" x14ac:dyDescent="0.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15" x14ac:dyDescent="0.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15" x14ac:dyDescent="0.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15" x14ac:dyDescent="0.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15" x14ac:dyDescent="0.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15" x14ac:dyDescent="0.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15" x14ac:dyDescent="0.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15" x14ac:dyDescent="0.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15" x14ac:dyDescent="0.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15" x14ac:dyDescent="0.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15" x14ac:dyDescent="0.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15" x14ac:dyDescent="0.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15" x14ac:dyDescent="0.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15" x14ac:dyDescent="0.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15" x14ac:dyDescent="0.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15" x14ac:dyDescent="0.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15" x14ac:dyDescent="0.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15" x14ac:dyDescent="0.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15" x14ac:dyDescent="0.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15" x14ac:dyDescent="0.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15" x14ac:dyDescent="0.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15" x14ac:dyDescent="0.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15" x14ac:dyDescent="0.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15" x14ac:dyDescent="0.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15" x14ac:dyDescent="0.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15" x14ac:dyDescent="0.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15" x14ac:dyDescent="0.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15" x14ac:dyDescent="0.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15" x14ac:dyDescent="0.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15" x14ac:dyDescent="0.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15" x14ac:dyDescent="0.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15" x14ac:dyDescent="0.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15" x14ac:dyDescent="0.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15" x14ac:dyDescent="0.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15" x14ac:dyDescent="0.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15" x14ac:dyDescent="0.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15" x14ac:dyDescent="0.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15" x14ac:dyDescent="0.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15" x14ac:dyDescent="0.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15" x14ac:dyDescent="0.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15" x14ac:dyDescent="0.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15" x14ac:dyDescent="0.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15" x14ac:dyDescent="0.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15" x14ac:dyDescent="0.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15" x14ac:dyDescent="0.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15" x14ac:dyDescent="0.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15" x14ac:dyDescent="0.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15" x14ac:dyDescent="0.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15" x14ac:dyDescent="0.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15" x14ac:dyDescent="0.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15" x14ac:dyDescent="0.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15" x14ac:dyDescent="0.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15" x14ac:dyDescent="0.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15" x14ac:dyDescent="0.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15" x14ac:dyDescent="0.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15" x14ac:dyDescent="0.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15" x14ac:dyDescent="0.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15" x14ac:dyDescent="0.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15" x14ac:dyDescent="0.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15" x14ac:dyDescent="0.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15" x14ac:dyDescent="0.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15" x14ac:dyDescent="0.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15" x14ac:dyDescent="0.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15" x14ac:dyDescent="0.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15" x14ac:dyDescent="0.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15" x14ac:dyDescent="0.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15" x14ac:dyDescent="0.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15" x14ac:dyDescent="0.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15" x14ac:dyDescent="0.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15" x14ac:dyDescent="0.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15" x14ac:dyDescent="0.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15" x14ac:dyDescent="0.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15" x14ac:dyDescent="0.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15" x14ac:dyDescent="0.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15" x14ac:dyDescent="0.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15" x14ac:dyDescent="0.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15" x14ac:dyDescent="0.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15" x14ac:dyDescent="0.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15" x14ac:dyDescent="0.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15" x14ac:dyDescent="0.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15" x14ac:dyDescent="0.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15" x14ac:dyDescent="0.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15" x14ac:dyDescent="0.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15" x14ac:dyDescent="0.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15" x14ac:dyDescent="0.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15" x14ac:dyDescent="0.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15" x14ac:dyDescent="0.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15" x14ac:dyDescent="0.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15" x14ac:dyDescent="0.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15" x14ac:dyDescent="0.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15" x14ac:dyDescent="0.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15" x14ac:dyDescent="0.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15" x14ac:dyDescent="0.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15" x14ac:dyDescent="0.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15" x14ac:dyDescent="0.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15" x14ac:dyDescent="0.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15" x14ac:dyDescent="0.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15" x14ac:dyDescent="0.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15" x14ac:dyDescent="0.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15" x14ac:dyDescent="0.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15" x14ac:dyDescent="0.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15" x14ac:dyDescent="0.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15" x14ac:dyDescent="0.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15" x14ac:dyDescent="0.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15" x14ac:dyDescent="0.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15" x14ac:dyDescent="0.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15" x14ac:dyDescent="0.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15" x14ac:dyDescent="0.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15" x14ac:dyDescent="0.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15" x14ac:dyDescent="0.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15" x14ac:dyDescent="0.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15" x14ac:dyDescent="0.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15" x14ac:dyDescent="0.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15" x14ac:dyDescent="0.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15" x14ac:dyDescent="0.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15" x14ac:dyDescent="0.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15" x14ac:dyDescent="0.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15" x14ac:dyDescent="0.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15" x14ac:dyDescent="0.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15" x14ac:dyDescent="0.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15" x14ac:dyDescent="0.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15" x14ac:dyDescent="0.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15" x14ac:dyDescent="0.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15" x14ac:dyDescent="0.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15" x14ac:dyDescent="0.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15" x14ac:dyDescent="0.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15" x14ac:dyDescent="0.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15" x14ac:dyDescent="0.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15" x14ac:dyDescent="0.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15" x14ac:dyDescent="0.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15" x14ac:dyDescent="0.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15" x14ac:dyDescent="0.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15" x14ac:dyDescent="0.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15" x14ac:dyDescent="0.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15" x14ac:dyDescent="0.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15" x14ac:dyDescent="0.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15" x14ac:dyDescent="0.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15" x14ac:dyDescent="0.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15" x14ac:dyDescent="0.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15" x14ac:dyDescent="0.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15" x14ac:dyDescent="0.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15" x14ac:dyDescent="0.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15" x14ac:dyDescent="0.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15" x14ac:dyDescent="0.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15" x14ac:dyDescent="0.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15" x14ac:dyDescent="0.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15" x14ac:dyDescent="0.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15" x14ac:dyDescent="0.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15" x14ac:dyDescent="0.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15" x14ac:dyDescent="0.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15" x14ac:dyDescent="0.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15" x14ac:dyDescent="0.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15" x14ac:dyDescent="0.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15" x14ac:dyDescent="0.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15" x14ac:dyDescent="0.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15" x14ac:dyDescent="0.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15" x14ac:dyDescent="0.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15" x14ac:dyDescent="0.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15" x14ac:dyDescent="0.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15" x14ac:dyDescent="0.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15" x14ac:dyDescent="0.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15" x14ac:dyDescent="0.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15" x14ac:dyDescent="0.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15" x14ac:dyDescent="0.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15" x14ac:dyDescent="0.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15" x14ac:dyDescent="0.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15" x14ac:dyDescent="0.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15" x14ac:dyDescent="0.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15" x14ac:dyDescent="0.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15" x14ac:dyDescent="0.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15" x14ac:dyDescent="0.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15" x14ac:dyDescent="0.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15" x14ac:dyDescent="0.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15" x14ac:dyDescent="0.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15" x14ac:dyDescent="0.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15" x14ac:dyDescent="0.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15" x14ac:dyDescent="0.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15" x14ac:dyDescent="0.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15" x14ac:dyDescent="0.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15" x14ac:dyDescent="0.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15" x14ac:dyDescent="0.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15" x14ac:dyDescent="0.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15" x14ac:dyDescent="0.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15" x14ac:dyDescent="0.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15" x14ac:dyDescent="0.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15" x14ac:dyDescent="0.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15" x14ac:dyDescent="0.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15" x14ac:dyDescent="0.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15" x14ac:dyDescent="0.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15" x14ac:dyDescent="0.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15" x14ac:dyDescent="0.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15" x14ac:dyDescent="0.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15" x14ac:dyDescent="0.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15" x14ac:dyDescent="0.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15" x14ac:dyDescent="0.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15" x14ac:dyDescent="0.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15" x14ac:dyDescent="0.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15" x14ac:dyDescent="0.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15" x14ac:dyDescent="0.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15" x14ac:dyDescent="0.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15" x14ac:dyDescent="0.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15" x14ac:dyDescent="0.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15" x14ac:dyDescent="0.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15" x14ac:dyDescent="0.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15" x14ac:dyDescent="0.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15" x14ac:dyDescent="0.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15" x14ac:dyDescent="0.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15" x14ac:dyDescent="0.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15" x14ac:dyDescent="0.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15" x14ac:dyDescent="0.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15" x14ac:dyDescent="0.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15" x14ac:dyDescent="0.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15" x14ac:dyDescent="0.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3.15" x14ac:dyDescent="0.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3.15" x14ac:dyDescent="0.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1F486-D5D1-48CD-981B-9CF3932C597E}">
  <sheetPr>
    <outlinePr summaryBelow="0" summaryRight="0"/>
  </sheetPr>
  <dimension ref="A1:Z1002"/>
  <sheetViews>
    <sheetView workbookViewId="0"/>
  </sheetViews>
  <sheetFormatPr defaultColWidth="13.5" defaultRowHeight="15.75" customHeight="1" x14ac:dyDescent="0.4"/>
  <sheetData>
    <row r="1" spans="1:26" ht="21" x14ac:dyDescent="0.65">
      <c r="A1" s="6" t="s">
        <v>9</v>
      </c>
    </row>
    <row r="3" spans="1:26" ht="15.75" customHeight="1" x14ac:dyDescent="0.4">
      <c r="A3" s="1" t="s">
        <v>0</v>
      </c>
      <c r="B3" s="1" t="s">
        <v>1</v>
      </c>
      <c r="C3" s="1" t="s">
        <v>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4">
      <c r="A4" s="2" t="str">
        <f ca="1">IFERROR(__xludf.DUMMYFUNCTION("QUERY({TFS!A1:C13},""Select * where Col2 is not null"",0)"),"AAL")</f>
        <v>AAL</v>
      </c>
      <c r="B4" s="2">
        <f ca="1">IFERROR(__xludf.DUMMYFUNCTION("""COMPUTED_VALUE"""),37)</f>
        <v>37</v>
      </c>
      <c r="C4" s="3">
        <f ca="1">IFERROR(__xludf.DUMMYFUNCTION("""COMPUTED_VALUE"""),0.621621621621621)</f>
        <v>0.62162162162162105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 x14ac:dyDescent="0.4">
      <c r="A5" s="2" t="str">
        <f ca="1">IFERROR(__xludf.DUMMYFUNCTION("""COMPUTED_VALUE"""),"COPERNI")</f>
        <v>COPERNI</v>
      </c>
      <c r="B5" s="2">
        <f ca="1">IFERROR(__xludf.DUMMYFUNCTION("""COMPUTED_VALUE"""),4)</f>
        <v>4</v>
      </c>
      <c r="C5" s="3">
        <f ca="1">IFERROR(__xludf.DUMMYFUNCTION("""COMPUTED_VALUE"""),0.25)</f>
        <v>0.25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 x14ac:dyDescent="0.4">
      <c r="A6" s="2" t="str">
        <f ca="1">IFERROR(__xludf.DUMMYFUNCTION("""COMPUTED_VALUE"""),"SAM")</f>
        <v>SAM</v>
      </c>
      <c r="B6" s="2">
        <f ca="1">IFERROR(__xludf.DUMMYFUNCTION("""COMPUTED_VALUE"""),22)</f>
        <v>22</v>
      </c>
      <c r="C6" s="3">
        <f ca="1">IFERROR(__xludf.DUMMYFUNCTION("""COMPUTED_VALUE"""),0.727272727272727)</f>
        <v>0.72727272727272696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4">
      <c r="A7" s="2" t="str">
        <f ca="1">IFERROR(__xludf.DUMMYFUNCTION("""COMPUTED_VALUE"""),"LAMAR")</f>
        <v>LAMAR</v>
      </c>
      <c r="B7" s="2">
        <f ca="1">IFERROR(__xludf.DUMMYFUNCTION("""COMPUTED_VALUE"""),17)</f>
        <v>17</v>
      </c>
      <c r="C7" s="3">
        <f ca="1">IFERROR(__xludf.DUMMYFUNCTION("""COMPUTED_VALUE"""),0.941176470588235)</f>
        <v>0.94117647058823495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4">
      <c r="A8" s="2" t="str">
        <f ca="1">IFERROR(__xludf.DUMMYFUNCTION("""COMPUTED_VALUE"""),"ECTOR")</f>
        <v>ECTOR</v>
      </c>
      <c r="B8" s="2">
        <f ca="1">IFERROR(__xludf.DUMMYFUNCTION("""COMPUTED_VALUE"""),55)</f>
        <v>55</v>
      </c>
      <c r="C8" s="3">
        <f ca="1">IFERROR(__xludf.DUMMYFUNCTION("""COMPUTED_VALUE"""),0.945454545454545)</f>
        <v>0.94545454545454499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4">
      <c r="A9" s="2" t="str">
        <f ca="1">IFERROR(__xludf.DUMMYFUNCTION("""COMPUTED_VALUE"""),"FEHL-PRICE")</f>
        <v>FEHL-PRICE</v>
      </c>
      <c r="B9" s="2">
        <f ca="1">IFERROR(__xludf.DUMMYFUNCTION("""COMPUTED_VALUE"""),34)</f>
        <v>34</v>
      </c>
      <c r="C9" s="3">
        <f ca="1">IFERROR(__xludf.DUMMYFUNCTION("""COMPUTED_VALUE"""),0.441176470588235)</f>
        <v>0.441176470588235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4">
      <c r="A10" s="2" t="str">
        <f ca="1">IFERROR(__xludf.DUMMYFUNCTION("""COMPUTED_VALUE"""),"JONES-CLARK")</f>
        <v>JONES-CLARK</v>
      </c>
      <c r="B10" s="2">
        <f ca="1">IFERROR(__xludf.DUMMYFUNCTION("""COMPUTED_VALUE"""),17)</f>
        <v>17</v>
      </c>
      <c r="C10" s="3">
        <f ca="1">IFERROR(__xludf.DUMMYFUNCTION("""COMPUTED_VALUE"""),0.411764705882352)</f>
        <v>0.41176470588235198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4">
      <c r="A11" s="2" t="str">
        <f ca="1">IFERROR(__xludf.DUMMYFUNCTION("""COMPUTED_VALUE"""),"SMITH")</f>
        <v>SMITH</v>
      </c>
      <c r="B11" s="2">
        <f ca="1">IFERROR(__xludf.DUMMYFUNCTION("""COMPUTED_VALUE"""),27)</f>
        <v>27</v>
      </c>
      <c r="C11" s="3">
        <f ca="1">IFERROR(__xludf.DUMMYFUNCTION("""COMPUTED_VALUE"""),0.592592592592592)</f>
        <v>0.592592592592592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4">
      <c r="A12" s="2" t="str">
        <f ca="1">IFERROR(__xludf.DUMMYFUNCTION("""COMPUTED_VALUE"""),"MENDEZ")</f>
        <v>MENDEZ</v>
      </c>
      <c r="B12" s="2">
        <f ca="1">IFERROR(__xludf.DUMMYFUNCTION("""COMPUTED_VALUE"""),16)</f>
        <v>16</v>
      </c>
      <c r="C12" s="3">
        <f ca="1">IFERROR(__xludf.DUMMYFUNCTION("""COMPUTED_VALUE"""),0.75)</f>
        <v>0.75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4">
      <c r="A13" s="2" t="str">
        <f ca="1">IFERROR(__xludf.DUMMYFUNCTION("""COMPUTED_VALUE"""),"PRESCOTT")</f>
        <v>PRESCOTT</v>
      </c>
      <c r="B13" s="2">
        <f ca="1">IFERROR(__xludf.DUMMYFUNCTION("""COMPUTED_VALUE"""),25)</f>
        <v>25</v>
      </c>
      <c r="C13" s="3">
        <f ca="1">IFERROR(__xludf.DUMMYFUNCTION("""COMPUTED_VALUE"""),0.72)</f>
        <v>0.72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4">
      <c r="A14" s="4" t="str">
        <f ca="1">IFERROR(__xludf.DUMMYFUNCTION("""COMPUTED_VALUE"""),"Total")</f>
        <v>Total</v>
      </c>
      <c r="B14" s="4">
        <f ca="1">IFERROR(__xludf.DUMMYFUNCTION("""COMPUTED_VALUE"""),254)</f>
        <v>254</v>
      </c>
      <c r="C14" s="3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4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 x14ac:dyDescent="0.4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 x14ac:dyDescent="0.4">
      <c r="A17" s="1" t="s">
        <v>0</v>
      </c>
      <c r="B17" s="1" t="s">
        <v>3</v>
      </c>
      <c r="C17" s="1" t="s">
        <v>1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 x14ac:dyDescent="0.4">
      <c r="A18" s="2" t="str">
        <f ca="1">IFERROR(__xludf.DUMMYFUNCTION("QUERY({TFS!A16:C1000},""Select * where Col1 is not null"",0)"),"AAL")</f>
        <v>AAL</v>
      </c>
      <c r="B18" s="2" t="str">
        <f ca="1">IFERROR(__xludf.DUMMYFUNCTION("""COMPUTED_VALUE"""),"DiFabio")</f>
        <v>DiFabio</v>
      </c>
      <c r="C18" s="2">
        <f ca="1">IFERROR(__xludf.DUMMYFUNCTION("""COMPUTED_VALUE"""),8)</f>
        <v>8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 x14ac:dyDescent="0.4">
      <c r="A19" s="2" t="str">
        <f ca="1">IFERROR(__xludf.DUMMYFUNCTION("""COMPUTED_VALUE"""),"AAL")</f>
        <v>AAL</v>
      </c>
      <c r="B19" s="2" t="str">
        <f ca="1">IFERROR(__xludf.DUMMYFUNCTION("""COMPUTED_VALUE"""),"Belcik")</f>
        <v>Belcik</v>
      </c>
      <c r="C19" s="2">
        <f ca="1">IFERROR(__xludf.DUMMYFUNCTION("""COMPUTED_VALUE"""),8)</f>
        <v>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4">
      <c r="A20" s="2" t="str">
        <f ca="1">IFERROR(__xludf.DUMMYFUNCTION("""COMPUTED_VALUE"""),"AAL")</f>
        <v>AAL</v>
      </c>
      <c r="B20" s="2" t="str">
        <f ca="1">IFERROR(__xludf.DUMMYFUNCTION("""COMPUTED_VALUE"""),"Hellman")</f>
        <v>Hellman</v>
      </c>
      <c r="C20" s="2">
        <f ca="1">IFERROR(__xludf.DUMMYFUNCTION("""COMPUTED_VALUE"""),7)</f>
        <v>7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4">
      <c r="A21" s="2" t="str">
        <f ca="1">IFERROR(__xludf.DUMMYFUNCTION("""COMPUTED_VALUE"""),"AAL")</f>
        <v>AAL</v>
      </c>
      <c r="B21" s="2" t="str">
        <f ca="1">IFERROR(__xludf.DUMMYFUNCTION("""COMPUTED_VALUE"""),"Langner")</f>
        <v>Langner</v>
      </c>
      <c r="C21" s="2">
        <f ca="1">IFERROR(__xludf.DUMMYFUNCTION("""COMPUTED_VALUE"""),8)</f>
        <v>8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4">
      <c r="A22" s="2" t="str">
        <f ca="1">IFERROR(__xludf.DUMMYFUNCTION("""COMPUTED_VALUE"""),"AAL")</f>
        <v>AAL</v>
      </c>
      <c r="B22" s="2" t="str">
        <f ca="1">IFERROR(__xludf.DUMMYFUNCTION("""COMPUTED_VALUE"""),"McClendon")</f>
        <v>McClendon</v>
      </c>
      <c r="C22" s="2">
        <f ca="1">IFERROR(__xludf.DUMMYFUNCTION("""COMPUTED_VALUE"""),6)</f>
        <v>6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4">
      <c r="A23" s="2" t="str">
        <f ca="1">IFERROR(__xludf.DUMMYFUNCTION("""COMPUTED_VALUE"""),"Coperni")</f>
        <v>Coperni</v>
      </c>
      <c r="B23" s="2" t="str">
        <f ca="1">IFERROR(__xludf.DUMMYFUNCTION("""COMPUTED_VALUE"""),"Mercado")</f>
        <v>Mercado</v>
      </c>
      <c r="C23" s="2">
        <f ca="1">IFERROR(__xludf.DUMMYFUNCTION("""COMPUTED_VALUE"""),4)</f>
        <v>4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4">
      <c r="A24" s="2" t="str">
        <f ca="1">IFERROR(__xludf.DUMMYFUNCTION("""COMPUTED_VALUE"""),"Sam Houston")</f>
        <v>Sam Houston</v>
      </c>
      <c r="B24" s="2" t="str">
        <f ca="1">IFERROR(__xludf.DUMMYFUNCTION("""COMPUTED_VALUE"""),"Blaylock")</f>
        <v>Blaylock</v>
      </c>
      <c r="C24" s="2">
        <f ca="1">IFERROR(__xludf.DUMMYFUNCTION("""COMPUTED_VALUE"""),9)</f>
        <v>9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4">
      <c r="A25" s="2" t="str">
        <f ca="1">IFERROR(__xludf.DUMMYFUNCTION("""COMPUTED_VALUE"""),"Sam Houston")</f>
        <v>Sam Houston</v>
      </c>
      <c r="B25" s="2" t="str">
        <f ca="1">IFERROR(__xludf.DUMMYFUNCTION("""COMPUTED_VALUE"""),"Hinojosa")</f>
        <v>Hinojosa</v>
      </c>
      <c r="C25" s="2">
        <f ca="1">IFERROR(__xludf.DUMMYFUNCTION("""COMPUTED_VALUE"""),8)</f>
        <v>8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4">
      <c r="A26" s="2" t="str">
        <f ca="1">IFERROR(__xludf.DUMMYFUNCTION("""COMPUTED_VALUE"""),"Sam Houston")</f>
        <v>Sam Houston</v>
      </c>
      <c r="B26" s="2" t="str">
        <f ca="1">IFERROR(__xludf.DUMMYFUNCTION("""COMPUTED_VALUE"""),"Olivas")</f>
        <v>Olivas</v>
      </c>
      <c r="C26" s="2">
        <f ca="1">IFERROR(__xludf.DUMMYFUNCTION("""COMPUTED_VALUE"""),5)</f>
        <v>5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4">
      <c r="A27" s="2" t="str">
        <f ca="1">IFERROR(__xludf.DUMMYFUNCTION("""COMPUTED_VALUE"""),"Lamar")</f>
        <v>Lamar</v>
      </c>
      <c r="B27" s="2" t="str">
        <f ca="1">IFERROR(__xludf.DUMMYFUNCTION("""COMPUTED_VALUE"""),"Johnson")</f>
        <v>Johnson</v>
      </c>
      <c r="C27" s="2">
        <f ca="1">IFERROR(__xludf.DUMMYFUNCTION("""COMPUTED_VALUE"""),8)</f>
        <v>8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4">
      <c r="A28" s="2" t="str">
        <f ca="1">IFERROR(__xludf.DUMMYFUNCTION("""COMPUTED_VALUE"""),"Lamar")</f>
        <v>Lamar</v>
      </c>
      <c r="B28" s="2" t="str">
        <f ca="1">IFERROR(__xludf.DUMMYFUNCTION("""COMPUTED_VALUE"""),"Williams")</f>
        <v>Williams</v>
      </c>
      <c r="C28" s="2">
        <f ca="1">IFERROR(__xludf.DUMMYFUNCTION("""COMPUTED_VALUE"""),9)</f>
        <v>9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4">
      <c r="A29" s="2" t="str">
        <f ca="1">IFERROR(__xludf.DUMMYFUNCTION("""COMPUTED_VALUE"""),"Ector")</f>
        <v>Ector</v>
      </c>
      <c r="B29" s="2" t="str">
        <f ca="1">IFERROR(__xludf.DUMMYFUNCTION("""COMPUTED_VALUE"""),"Albaugh")</f>
        <v>Albaugh</v>
      </c>
      <c r="C29" s="2">
        <f ca="1">IFERROR(__xludf.DUMMYFUNCTION("""COMPUTED_VALUE"""),9)</f>
        <v>9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4">
      <c r="A30" s="2" t="str">
        <f ca="1">IFERROR(__xludf.DUMMYFUNCTION("""COMPUTED_VALUE"""),"Ector")</f>
        <v>Ector</v>
      </c>
      <c r="B30" s="2" t="str">
        <f ca="1">IFERROR(__xludf.DUMMYFUNCTION("""COMPUTED_VALUE"""),"Avery")</f>
        <v>Avery</v>
      </c>
      <c r="C30" s="2">
        <f ca="1">IFERROR(__xludf.DUMMYFUNCTION("""COMPUTED_VALUE"""),8)</f>
        <v>8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15" x14ac:dyDescent="0.4">
      <c r="A31" s="2" t="str">
        <f ca="1">IFERROR(__xludf.DUMMYFUNCTION("""COMPUTED_VALUE"""),"Ector")</f>
        <v>Ector</v>
      </c>
      <c r="B31" s="2" t="str">
        <f ca="1">IFERROR(__xludf.DUMMYFUNCTION("""COMPUTED_VALUE"""),"Briceno")</f>
        <v>Briceno</v>
      </c>
      <c r="C31" s="2">
        <f ca="1">IFERROR(__xludf.DUMMYFUNCTION("""COMPUTED_VALUE"""),8)</f>
        <v>8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15" x14ac:dyDescent="0.4">
      <c r="A32" s="2" t="str">
        <f ca="1">IFERROR(__xludf.DUMMYFUNCTION("""COMPUTED_VALUE"""),"Ector")</f>
        <v>Ector</v>
      </c>
      <c r="B32" s="2" t="str">
        <f ca="1">IFERROR(__xludf.DUMMYFUNCTION("""COMPUTED_VALUE"""),"Coulter")</f>
        <v>Coulter</v>
      </c>
      <c r="C32" s="2">
        <f ca="1">IFERROR(__xludf.DUMMYFUNCTION("""COMPUTED_VALUE"""),8)</f>
        <v>8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15" x14ac:dyDescent="0.4">
      <c r="A33" s="2" t="str">
        <f ca="1">IFERROR(__xludf.DUMMYFUNCTION("""COMPUTED_VALUE"""),"Ector")</f>
        <v>Ector</v>
      </c>
      <c r="B33" s="2" t="str">
        <f ca="1">IFERROR(__xludf.DUMMYFUNCTION("""COMPUTED_VALUE"""),"Garza")</f>
        <v>Garza</v>
      </c>
      <c r="C33" s="2">
        <f ca="1">IFERROR(__xludf.DUMMYFUNCTION("""COMPUTED_VALUE"""),6)</f>
        <v>6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15" x14ac:dyDescent="0.4">
      <c r="A34" s="2" t="str">
        <f ca="1">IFERROR(__xludf.DUMMYFUNCTION("""COMPUTED_VALUE"""),"Ector")</f>
        <v>Ector</v>
      </c>
      <c r="B34" s="2" t="str">
        <f ca="1">IFERROR(__xludf.DUMMYFUNCTION("""COMPUTED_VALUE"""),"Porras")</f>
        <v>Porras</v>
      </c>
      <c r="C34" s="2">
        <f ca="1">IFERROR(__xludf.DUMMYFUNCTION("""COMPUTED_VALUE"""),8)</f>
        <v>8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15" x14ac:dyDescent="0.4">
      <c r="A35" s="2" t="str">
        <f ca="1">IFERROR(__xludf.DUMMYFUNCTION("""COMPUTED_VALUE"""),"Ector")</f>
        <v>Ector</v>
      </c>
      <c r="B35" s="2" t="str">
        <f ca="1">IFERROR(__xludf.DUMMYFUNCTION("""COMPUTED_VALUE"""),"Valles")</f>
        <v>Valles</v>
      </c>
      <c r="C35" s="2">
        <f ca="1">IFERROR(__xludf.DUMMYFUNCTION("""COMPUTED_VALUE"""),8)</f>
        <v>8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15" x14ac:dyDescent="0.4">
      <c r="A36" s="2" t="str">
        <f ca="1">IFERROR(__xludf.DUMMYFUNCTION("""COMPUTED_VALUE"""),"Fehl-Price")</f>
        <v>Fehl-Price</v>
      </c>
      <c r="B36" s="2" t="str">
        <f ca="1">IFERROR(__xludf.DUMMYFUNCTION("""COMPUTED_VALUE"""),"Gobert")</f>
        <v>Gobert</v>
      </c>
      <c r="C36" s="2">
        <f ca="1">IFERROR(__xludf.DUMMYFUNCTION("""COMPUTED_VALUE"""),8)</f>
        <v>8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15" x14ac:dyDescent="0.4">
      <c r="A37" s="2" t="str">
        <f ca="1">IFERROR(__xludf.DUMMYFUNCTION("""COMPUTED_VALUE"""),"Fehl-Price")</f>
        <v>Fehl-Price</v>
      </c>
      <c r="B37" s="2" t="str">
        <f ca="1">IFERROR(__xludf.DUMMYFUNCTION("""COMPUTED_VALUE"""),"Thibedeaux")</f>
        <v>Thibedeaux</v>
      </c>
      <c r="C37" s="2">
        <f ca="1">IFERROR(__xludf.DUMMYFUNCTION("""COMPUTED_VALUE"""),9)</f>
        <v>9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15" x14ac:dyDescent="0.4">
      <c r="A38" s="2" t="str">
        <f ca="1">IFERROR(__xludf.DUMMYFUNCTION("""COMPUTED_VALUE"""),"Fehl-Price")</f>
        <v>Fehl-Price</v>
      </c>
      <c r="B38" s="2" t="str">
        <f ca="1">IFERROR(__xludf.DUMMYFUNCTION("""COMPUTED_VALUE"""),"Vandiver")</f>
        <v>Vandiver</v>
      </c>
      <c r="C38" s="2">
        <f ca="1">IFERROR(__xludf.DUMMYFUNCTION("""COMPUTED_VALUE"""),8)</f>
        <v>8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15" x14ac:dyDescent="0.4">
      <c r="A39" s="2" t="str">
        <f ca="1">IFERROR(__xludf.DUMMYFUNCTION("""COMPUTED_VALUE"""),"Fehl-Price")</f>
        <v>Fehl-Price</v>
      </c>
      <c r="B39" s="2" t="str">
        <f ca="1">IFERROR(__xludf.DUMMYFUNCTION("""COMPUTED_VALUE"""),"Wilson")</f>
        <v>Wilson</v>
      </c>
      <c r="C39" s="2">
        <f ca="1">IFERROR(__xludf.DUMMYFUNCTION("""COMPUTED_VALUE"""),9)</f>
        <v>9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15" x14ac:dyDescent="0.4">
      <c r="A40" s="2" t="str">
        <f ca="1">IFERROR(__xludf.DUMMYFUNCTION("""COMPUTED_VALUE"""),"Jones-Clark")</f>
        <v>Jones-Clark</v>
      </c>
      <c r="B40" s="2" t="str">
        <f ca="1">IFERROR(__xludf.DUMMYFUNCTION("""COMPUTED_VALUE"""),"Hatcher")</f>
        <v>Hatcher</v>
      </c>
      <c r="C40" s="2">
        <f ca="1">IFERROR(__xludf.DUMMYFUNCTION("""COMPUTED_VALUE"""),6)</f>
        <v>6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15" x14ac:dyDescent="0.4">
      <c r="A41" s="2" t="str">
        <f ca="1">IFERROR(__xludf.DUMMYFUNCTION("""COMPUTED_VALUE"""),"Jones-Clark")</f>
        <v>Jones-Clark</v>
      </c>
      <c r="B41" s="2" t="str">
        <f ca="1">IFERROR(__xludf.DUMMYFUNCTION("""COMPUTED_VALUE"""),"Bridges")</f>
        <v>Bridges</v>
      </c>
      <c r="C41" s="2">
        <f ca="1">IFERROR(__xludf.DUMMYFUNCTION("""COMPUTED_VALUE"""),8)</f>
        <v>8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15" x14ac:dyDescent="0.4">
      <c r="A42" s="2" t="str">
        <f ca="1">IFERROR(__xludf.DUMMYFUNCTION("""COMPUTED_VALUE"""),"Jones-Clark")</f>
        <v>Jones-Clark</v>
      </c>
      <c r="B42" s="2" t="str">
        <f ca="1">IFERROR(__xludf.DUMMYFUNCTION("""COMPUTED_VALUE"""),"Drake")</f>
        <v>Drake</v>
      </c>
      <c r="C42" s="2">
        <f ca="1">IFERROR(__xludf.DUMMYFUNCTION("""COMPUTED_VALUE"""),3)</f>
        <v>3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15" x14ac:dyDescent="0.4">
      <c r="A43" s="2" t="str">
        <f ca="1">IFERROR(__xludf.DUMMYFUNCTION("""COMPUTED_VALUE"""),"Smith Middle")</f>
        <v>Smith Middle</v>
      </c>
      <c r="B43" s="2" t="str">
        <f ca="1">IFERROR(__xludf.DUMMYFUNCTION("""COMPUTED_VALUE"""),"Mack")</f>
        <v>Mack</v>
      </c>
      <c r="C43" s="2">
        <f ca="1">IFERROR(__xludf.DUMMYFUNCTION("""COMPUTED_VALUE"""),7)</f>
        <v>7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15" x14ac:dyDescent="0.4">
      <c r="A44" s="2" t="str">
        <f ca="1">IFERROR(__xludf.DUMMYFUNCTION("""COMPUTED_VALUE"""),"Smith Middle")</f>
        <v>Smith Middle</v>
      </c>
      <c r="B44" s="2" t="str">
        <f ca="1">IFERROR(__xludf.DUMMYFUNCTION("""COMPUTED_VALUE"""),"Flores")</f>
        <v>Flores</v>
      </c>
      <c r="C44" s="2">
        <f ca="1">IFERROR(__xludf.DUMMYFUNCTION("""COMPUTED_VALUE"""),7)</f>
        <v>7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15" x14ac:dyDescent="0.4">
      <c r="A45" s="2" t="str">
        <f ca="1">IFERROR(__xludf.DUMMYFUNCTION("""COMPUTED_VALUE"""),"Smith Middle")</f>
        <v>Smith Middle</v>
      </c>
      <c r="B45" s="2" t="str">
        <f ca="1">IFERROR(__xludf.DUMMYFUNCTION("""COMPUTED_VALUE"""),"Guidry")</f>
        <v>Guidry</v>
      </c>
      <c r="C45" s="2">
        <f ca="1">IFERROR(__xludf.DUMMYFUNCTION("""COMPUTED_VALUE"""),6)</f>
        <v>6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15" x14ac:dyDescent="0.4">
      <c r="A46" s="2" t="str">
        <f ca="1">IFERROR(__xludf.DUMMYFUNCTION("""COMPUTED_VALUE"""),"Smith Middle")</f>
        <v>Smith Middle</v>
      </c>
      <c r="B46" s="2" t="str">
        <f ca="1">IFERROR(__xludf.DUMMYFUNCTION("""COMPUTED_VALUE"""),"Kemajou")</f>
        <v>Kemajou</v>
      </c>
      <c r="C46" s="2">
        <f ca="1">IFERROR(__xludf.DUMMYFUNCTION("""COMPUTED_VALUE"""),7)</f>
        <v>7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15" x14ac:dyDescent="0.4">
      <c r="A47" s="2" t="str">
        <f ca="1">IFERROR(__xludf.DUMMYFUNCTION("""COMPUTED_VALUE"""),"Mendez")</f>
        <v>Mendez</v>
      </c>
      <c r="B47" s="2" t="str">
        <f ca="1">IFERROR(__xludf.DUMMYFUNCTION("""COMPUTED_VALUE"""),"Miranda")</f>
        <v>Miranda</v>
      </c>
      <c r="C47" s="2">
        <f ca="1">IFERROR(__xludf.DUMMYFUNCTION("""COMPUTED_VALUE"""),8)</f>
        <v>8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15" x14ac:dyDescent="0.4">
      <c r="A48" s="2" t="str">
        <f ca="1">IFERROR(__xludf.DUMMYFUNCTION("""COMPUTED_VALUE"""),"Mendez")</f>
        <v>Mendez</v>
      </c>
      <c r="B48" s="2" t="str">
        <f ca="1">IFERROR(__xludf.DUMMYFUNCTION("""COMPUTED_VALUE"""),"Willis")</f>
        <v>Willis</v>
      </c>
      <c r="C48" s="2">
        <f ca="1">IFERROR(__xludf.DUMMYFUNCTION("""COMPUTED_VALUE"""),8)</f>
        <v>8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15" x14ac:dyDescent="0.4">
      <c r="A49" s="2" t="str">
        <f ca="1">IFERROR(__xludf.DUMMYFUNCTION("""COMPUTED_VALUE"""),"Prescott")</f>
        <v>Prescott</v>
      </c>
      <c r="B49" s="2" t="str">
        <f ca="1">IFERROR(__xludf.DUMMYFUNCTION("""COMPUTED_VALUE"""),"Johnigan")</f>
        <v>Johnigan</v>
      </c>
      <c r="C49" s="2">
        <f ca="1">IFERROR(__xludf.DUMMYFUNCTION("""COMPUTED_VALUE"""),8)</f>
        <v>8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15" x14ac:dyDescent="0.4">
      <c r="A50" s="2" t="str">
        <f ca="1">IFERROR(__xludf.DUMMYFUNCTION("""COMPUTED_VALUE"""),"Prescott")</f>
        <v>Prescott</v>
      </c>
      <c r="B50" s="2" t="str">
        <f ca="1">IFERROR(__xludf.DUMMYFUNCTION("""COMPUTED_VALUE"""),"Pewee")</f>
        <v>Pewee</v>
      </c>
      <c r="C50" s="2">
        <f ca="1">IFERROR(__xludf.DUMMYFUNCTION("""COMPUTED_VALUE"""),8)</f>
        <v>8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15" x14ac:dyDescent="0.4">
      <c r="A51" s="2" t="str">
        <f ca="1">IFERROR(__xludf.DUMMYFUNCTION("""COMPUTED_VALUE"""),"Prescott")</f>
        <v>Prescott</v>
      </c>
      <c r="B51" s="2" t="str">
        <f ca="1">IFERROR(__xludf.DUMMYFUNCTION("""COMPUTED_VALUE"""),"Wishom")</f>
        <v>Wishom</v>
      </c>
      <c r="C51" s="2">
        <f ca="1">IFERROR(__xludf.DUMMYFUNCTION("""COMPUTED_VALUE"""),9)</f>
        <v>9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15" x14ac:dyDescent="0.4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15" x14ac:dyDescent="0.4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15" x14ac:dyDescent="0.4">
      <c r="A54" s="2"/>
      <c r="B54" s="2"/>
      <c r="C54" s="5">
        <f ca="1">SUM(C18:C53)</f>
        <v>254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15" x14ac:dyDescent="0.4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15" x14ac:dyDescent="0.4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15" x14ac:dyDescent="0.4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15" x14ac:dyDescent="0.4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15" x14ac:dyDescent="0.4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15" x14ac:dyDescent="0.4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15" x14ac:dyDescent="0.4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15" x14ac:dyDescent="0.4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15" x14ac:dyDescent="0.4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15" x14ac:dyDescent="0.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15" x14ac:dyDescent="0.4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15" x14ac:dyDescent="0.4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15" x14ac:dyDescent="0.4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15" x14ac:dyDescent="0.4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15" x14ac:dyDescent="0.4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15" x14ac:dyDescent="0.4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15" x14ac:dyDescent="0.4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15" x14ac:dyDescent="0.4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15" x14ac:dyDescent="0.4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15" x14ac:dyDescent="0.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15" x14ac:dyDescent="0.4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15" x14ac:dyDescent="0.4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15" x14ac:dyDescent="0.4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15" x14ac:dyDescent="0.4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15" x14ac:dyDescent="0.4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15" x14ac:dyDescent="0.4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15" x14ac:dyDescent="0.4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15" x14ac:dyDescent="0.4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15" x14ac:dyDescent="0.4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15" x14ac:dyDescent="0.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15" x14ac:dyDescent="0.4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15" x14ac:dyDescent="0.4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15" x14ac:dyDescent="0.4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15" x14ac:dyDescent="0.4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15" x14ac:dyDescent="0.4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15" x14ac:dyDescent="0.4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15" x14ac:dyDescent="0.4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15" x14ac:dyDescent="0.4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15" x14ac:dyDescent="0.4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15" x14ac:dyDescent="0.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15" x14ac:dyDescent="0.4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15" x14ac:dyDescent="0.4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15" x14ac:dyDescent="0.4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15" x14ac:dyDescent="0.4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15" x14ac:dyDescent="0.4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15" x14ac:dyDescent="0.4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15" x14ac:dyDescent="0.4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15" x14ac:dyDescent="0.4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15" x14ac:dyDescent="0.4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15" x14ac:dyDescent="0.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15" x14ac:dyDescent="0.4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15" x14ac:dyDescent="0.4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15" x14ac:dyDescent="0.4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15" x14ac:dyDescent="0.4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15" x14ac:dyDescent="0.4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15" x14ac:dyDescent="0.4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15" x14ac:dyDescent="0.4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15" x14ac:dyDescent="0.4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15" x14ac:dyDescent="0.4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15" x14ac:dyDescent="0.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15" x14ac:dyDescent="0.4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15" x14ac:dyDescent="0.4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15" x14ac:dyDescent="0.4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15" x14ac:dyDescent="0.4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15" x14ac:dyDescent="0.4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15" x14ac:dyDescent="0.4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15" x14ac:dyDescent="0.4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15" x14ac:dyDescent="0.4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15" x14ac:dyDescent="0.4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15" x14ac:dyDescent="0.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15" x14ac:dyDescent="0.4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15" x14ac:dyDescent="0.4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15" x14ac:dyDescent="0.4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15" x14ac:dyDescent="0.4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15" x14ac:dyDescent="0.4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15" x14ac:dyDescent="0.4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15" x14ac:dyDescent="0.4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15" x14ac:dyDescent="0.4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15" x14ac:dyDescent="0.4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15" x14ac:dyDescent="0.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15" x14ac:dyDescent="0.4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15" x14ac:dyDescent="0.4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15" x14ac:dyDescent="0.4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15" x14ac:dyDescent="0.4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15" x14ac:dyDescent="0.4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15" x14ac:dyDescent="0.4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15" x14ac:dyDescent="0.4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15" x14ac:dyDescent="0.4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15" x14ac:dyDescent="0.4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15" x14ac:dyDescent="0.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15" x14ac:dyDescent="0.4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15" x14ac:dyDescent="0.4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15" x14ac:dyDescent="0.4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15" x14ac:dyDescent="0.4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15" x14ac:dyDescent="0.4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15" x14ac:dyDescent="0.4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15" x14ac:dyDescent="0.4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15" x14ac:dyDescent="0.4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15" x14ac:dyDescent="0.4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15" x14ac:dyDescent="0.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15" x14ac:dyDescent="0.4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15" x14ac:dyDescent="0.4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15" x14ac:dyDescent="0.4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15" x14ac:dyDescent="0.4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15" x14ac:dyDescent="0.4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15" x14ac:dyDescent="0.4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15" x14ac:dyDescent="0.4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15" x14ac:dyDescent="0.4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15" x14ac:dyDescent="0.4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15" x14ac:dyDescent="0.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15" x14ac:dyDescent="0.4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15" x14ac:dyDescent="0.4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15" x14ac:dyDescent="0.4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15" x14ac:dyDescent="0.4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15" x14ac:dyDescent="0.4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15" x14ac:dyDescent="0.4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15" x14ac:dyDescent="0.4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15" x14ac:dyDescent="0.4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15" x14ac:dyDescent="0.4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15" x14ac:dyDescent="0.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15" x14ac:dyDescent="0.4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15" x14ac:dyDescent="0.4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15" x14ac:dyDescent="0.4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15" x14ac:dyDescent="0.4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15" x14ac:dyDescent="0.4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15" x14ac:dyDescent="0.4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15" x14ac:dyDescent="0.4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15" x14ac:dyDescent="0.4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15" x14ac:dyDescent="0.4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15" x14ac:dyDescent="0.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15" x14ac:dyDescent="0.4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15" x14ac:dyDescent="0.4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15" x14ac:dyDescent="0.4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15" x14ac:dyDescent="0.4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15" x14ac:dyDescent="0.4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15" x14ac:dyDescent="0.4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15" x14ac:dyDescent="0.4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15" x14ac:dyDescent="0.4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15" x14ac:dyDescent="0.4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15" x14ac:dyDescent="0.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15" x14ac:dyDescent="0.4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15" x14ac:dyDescent="0.4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15" x14ac:dyDescent="0.4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15" x14ac:dyDescent="0.4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15" x14ac:dyDescent="0.4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15" x14ac:dyDescent="0.4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15" x14ac:dyDescent="0.4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15" x14ac:dyDescent="0.4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15" x14ac:dyDescent="0.4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15" x14ac:dyDescent="0.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15" x14ac:dyDescent="0.4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15" x14ac:dyDescent="0.4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15" x14ac:dyDescent="0.4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15" x14ac:dyDescent="0.4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15" x14ac:dyDescent="0.4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15" x14ac:dyDescent="0.4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15" x14ac:dyDescent="0.4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15" x14ac:dyDescent="0.4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15" x14ac:dyDescent="0.4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15" x14ac:dyDescent="0.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15" x14ac:dyDescent="0.4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15" x14ac:dyDescent="0.4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15" x14ac:dyDescent="0.4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15" x14ac:dyDescent="0.4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15" x14ac:dyDescent="0.4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15" x14ac:dyDescent="0.4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15" x14ac:dyDescent="0.4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15" x14ac:dyDescent="0.4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15" x14ac:dyDescent="0.4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15" x14ac:dyDescent="0.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15" x14ac:dyDescent="0.4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15" x14ac:dyDescent="0.4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15" x14ac:dyDescent="0.4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15" x14ac:dyDescent="0.4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15" x14ac:dyDescent="0.4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15" x14ac:dyDescent="0.4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15" x14ac:dyDescent="0.4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15" x14ac:dyDescent="0.4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15" x14ac:dyDescent="0.4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15" x14ac:dyDescent="0.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15" x14ac:dyDescent="0.4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15" x14ac:dyDescent="0.4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15" x14ac:dyDescent="0.4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15" x14ac:dyDescent="0.4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15" x14ac:dyDescent="0.4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15" x14ac:dyDescent="0.4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15" x14ac:dyDescent="0.4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15" x14ac:dyDescent="0.4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15" x14ac:dyDescent="0.4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15" x14ac:dyDescent="0.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15" x14ac:dyDescent="0.4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15" x14ac:dyDescent="0.4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15" x14ac:dyDescent="0.4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15" x14ac:dyDescent="0.4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15" x14ac:dyDescent="0.4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15" x14ac:dyDescent="0.4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15" x14ac:dyDescent="0.4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15" x14ac:dyDescent="0.4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15" x14ac:dyDescent="0.4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15" x14ac:dyDescent="0.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15" x14ac:dyDescent="0.4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15" x14ac:dyDescent="0.4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15" x14ac:dyDescent="0.4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15" x14ac:dyDescent="0.4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15" x14ac:dyDescent="0.4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15" x14ac:dyDescent="0.4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15" x14ac:dyDescent="0.4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15" x14ac:dyDescent="0.4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15" x14ac:dyDescent="0.4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15" x14ac:dyDescent="0.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15" x14ac:dyDescent="0.4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15" x14ac:dyDescent="0.4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15" x14ac:dyDescent="0.4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15" x14ac:dyDescent="0.4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15" x14ac:dyDescent="0.4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15" x14ac:dyDescent="0.4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15" x14ac:dyDescent="0.4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15" x14ac:dyDescent="0.4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15" x14ac:dyDescent="0.4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15" x14ac:dyDescent="0.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15" x14ac:dyDescent="0.4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15" x14ac:dyDescent="0.4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15" x14ac:dyDescent="0.4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15" x14ac:dyDescent="0.4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15" x14ac:dyDescent="0.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15" x14ac:dyDescent="0.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15" x14ac:dyDescent="0.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15" x14ac:dyDescent="0.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15" x14ac:dyDescent="0.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15" x14ac:dyDescent="0.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15" x14ac:dyDescent="0.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15" x14ac:dyDescent="0.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15" x14ac:dyDescent="0.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15" x14ac:dyDescent="0.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15" x14ac:dyDescent="0.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15" x14ac:dyDescent="0.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15" x14ac:dyDescent="0.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15" x14ac:dyDescent="0.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15" x14ac:dyDescent="0.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15" x14ac:dyDescent="0.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15" x14ac:dyDescent="0.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15" x14ac:dyDescent="0.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15" x14ac:dyDescent="0.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15" x14ac:dyDescent="0.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15" x14ac:dyDescent="0.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15" x14ac:dyDescent="0.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15" x14ac:dyDescent="0.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15" x14ac:dyDescent="0.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15" x14ac:dyDescent="0.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15" x14ac:dyDescent="0.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15" x14ac:dyDescent="0.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15" x14ac:dyDescent="0.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15" x14ac:dyDescent="0.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15" x14ac:dyDescent="0.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15" x14ac:dyDescent="0.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15" x14ac:dyDescent="0.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15" x14ac:dyDescent="0.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15" x14ac:dyDescent="0.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15" x14ac:dyDescent="0.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15" x14ac:dyDescent="0.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15" x14ac:dyDescent="0.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15" x14ac:dyDescent="0.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15" x14ac:dyDescent="0.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15" x14ac:dyDescent="0.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15" x14ac:dyDescent="0.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15" x14ac:dyDescent="0.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15" x14ac:dyDescent="0.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15" x14ac:dyDescent="0.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15" x14ac:dyDescent="0.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15" x14ac:dyDescent="0.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15" x14ac:dyDescent="0.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15" x14ac:dyDescent="0.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15" x14ac:dyDescent="0.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15" x14ac:dyDescent="0.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15" x14ac:dyDescent="0.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15" x14ac:dyDescent="0.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15" x14ac:dyDescent="0.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15" x14ac:dyDescent="0.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15" x14ac:dyDescent="0.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15" x14ac:dyDescent="0.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15" x14ac:dyDescent="0.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15" x14ac:dyDescent="0.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15" x14ac:dyDescent="0.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15" x14ac:dyDescent="0.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15" x14ac:dyDescent="0.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15" x14ac:dyDescent="0.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15" x14ac:dyDescent="0.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15" x14ac:dyDescent="0.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15" x14ac:dyDescent="0.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15" x14ac:dyDescent="0.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15" x14ac:dyDescent="0.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15" x14ac:dyDescent="0.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15" x14ac:dyDescent="0.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15" x14ac:dyDescent="0.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15" x14ac:dyDescent="0.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15" x14ac:dyDescent="0.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15" x14ac:dyDescent="0.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15" x14ac:dyDescent="0.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15" x14ac:dyDescent="0.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15" x14ac:dyDescent="0.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15" x14ac:dyDescent="0.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15" x14ac:dyDescent="0.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15" x14ac:dyDescent="0.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15" x14ac:dyDescent="0.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15" x14ac:dyDescent="0.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15" x14ac:dyDescent="0.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15" x14ac:dyDescent="0.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15" x14ac:dyDescent="0.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15" x14ac:dyDescent="0.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15" x14ac:dyDescent="0.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15" x14ac:dyDescent="0.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15" x14ac:dyDescent="0.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15" x14ac:dyDescent="0.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15" x14ac:dyDescent="0.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15" x14ac:dyDescent="0.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15" x14ac:dyDescent="0.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15" x14ac:dyDescent="0.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15" x14ac:dyDescent="0.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15" x14ac:dyDescent="0.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15" x14ac:dyDescent="0.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15" x14ac:dyDescent="0.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15" x14ac:dyDescent="0.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15" x14ac:dyDescent="0.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15" x14ac:dyDescent="0.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15" x14ac:dyDescent="0.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15" x14ac:dyDescent="0.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15" x14ac:dyDescent="0.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15" x14ac:dyDescent="0.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15" x14ac:dyDescent="0.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15" x14ac:dyDescent="0.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15" x14ac:dyDescent="0.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15" x14ac:dyDescent="0.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15" x14ac:dyDescent="0.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15" x14ac:dyDescent="0.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15" x14ac:dyDescent="0.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15" x14ac:dyDescent="0.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15" x14ac:dyDescent="0.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15" x14ac:dyDescent="0.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15" x14ac:dyDescent="0.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15" x14ac:dyDescent="0.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15" x14ac:dyDescent="0.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15" x14ac:dyDescent="0.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15" x14ac:dyDescent="0.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15" x14ac:dyDescent="0.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15" x14ac:dyDescent="0.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15" x14ac:dyDescent="0.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15" x14ac:dyDescent="0.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15" x14ac:dyDescent="0.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15" x14ac:dyDescent="0.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15" x14ac:dyDescent="0.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15" x14ac:dyDescent="0.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15" x14ac:dyDescent="0.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15" x14ac:dyDescent="0.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15" x14ac:dyDescent="0.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15" x14ac:dyDescent="0.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15" x14ac:dyDescent="0.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15" x14ac:dyDescent="0.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15" x14ac:dyDescent="0.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15" x14ac:dyDescent="0.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15" x14ac:dyDescent="0.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15" x14ac:dyDescent="0.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15" x14ac:dyDescent="0.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15" x14ac:dyDescent="0.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15" x14ac:dyDescent="0.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15" x14ac:dyDescent="0.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15" x14ac:dyDescent="0.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15" x14ac:dyDescent="0.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15" x14ac:dyDescent="0.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15" x14ac:dyDescent="0.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15" x14ac:dyDescent="0.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15" x14ac:dyDescent="0.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15" x14ac:dyDescent="0.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15" x14ac:dyDescent="0.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15" x14ac:dyDescent="0.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15" x14ac:dyDescent="0.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15" x14ac:dyDescent="0.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15" x14ac:dyDescent="0.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15" x14ac:dyDescent="0.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15" x14ac:dyDescent="0.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15" x14ac:dyDescent="0.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15" x14ac:dyDescent="0.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15" x14ac:dyDescent="0.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15" x14ac:dyDescent="0.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15" x14ac:dyDescent="0.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15" x14ac:dyDescent="0.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15" x14ac:dyDescent="0.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15" x14ac:dyDescent="0.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15" x14ac:dyDescent="0.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15" x14ac:dyDescent="0.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15" x14ac:dyDescent="0.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15" x14ac:dyDescent="0.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15" x14ac:dyDescent="0.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15" x14ac:dyDescent="0.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15" x14ac:dyDescent="0.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15" x14ac:dyDescent="0.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15" x14ac:dyDescent="0.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15" x14ac:dyDescent="0.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15" x14ac:dyDescent="0.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15" x14ac:dyDescent="0.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15" x14ac:dyDescent="0.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15" x14ac:dyDescent="0.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15" x14ac:dyDescent="0.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15" x14ac:dyDescent="0.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15" x14ac:dyDescent="0.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15" x14ac:dyDescent="0.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15" x14ac:dyDescent="0.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15" x14ac:dyDescent="0.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15" x14ac:dyDescent="0.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15" x14ac:dyDescent="0.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15" x14ac:dyDescent="0.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15" x14ac:dyDescent="0.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15" x14ac:dyDescent="0.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15" x14ac:dyDescent="0.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15" x14ac:dyDescent="0.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15" x14ac:dyDescent="0.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15" x14ac:dyDescent="0.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15" x14ac:dyDescent="0.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15" x14ac:dyDescent="0.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15" x14ac:dyDescent="0.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15" x14ac:dyDescent="0.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15" x14ac:dyDescent="0.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15" x14ac:dyDescent="0.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15" x14ac:dyDescent="0.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15" x14ac:dyDescent="0.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15" x14ac:dyDescent="0.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15" x14ac:dyDescent="0.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15" x14ac:dyDescent="0.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15" x14ac:dyDescent="0.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15" x14ac:dyDescent="0.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15" x14ac:dyDescent="0.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15" x14ac:dyDescent="0.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15" x14ac:dyDescent="0.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15" x14ac:dyDescent="0.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15" x14ac:dyDescent="0.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15" x14ac:dyDescent="0.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15" x14ac:dyDescent="0.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15" x14ac:dyDescent="0.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15" x14ac:dyDescent="0.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15" x14ac:dyDescent="0.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15" x14ac:dyDescent="0.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15" x14ac:dyDescent="0.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15" x14ac:dyDescent="0.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15" x14ac:dyDescent="0.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15" x14ac:dyDescent="0.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15" x14ac:dyDescent="0.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15" x14ac:dyDescent="0.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15" x14ac:dyDescent="0.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15" x14ac:dyDescent="0.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15" x14ac:dyDescent="0.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15" x14ac:dyDescent="0.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15" x14ac:dyDescent="0.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15" x14ac:dyDescent="0.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15" x14ac:dyDescent="0.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15" x14ac:dyDescent="0.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15" x14ac:dyDescent="0.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15" x14ac:dyDescent="0.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15" x14ac:dyDescent="0.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15" x14ac:dyDescent="0.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15" x14ac:dyDescent="0.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15" x14ac:dyDescent="0.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15" x14ac:dyDescent="0.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15" x14ac:dyDescent="0.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15" x14ac:dyDescent="0.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15" x14ac:dyDescent="0.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15" x14ac:dyDescent="0.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15" x14ac:dyDescent="0.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15" x14ac:dyDescent="0.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15" x14ac:dyDescent="0.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15" x14ac:dyDescent="0.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15" x14ac:dyDescent="0.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15" x14ac:dyDescent="0.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15" x14ac:dyDescent="0.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15" x14ac:dyDescent="0.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15" x14ac:dyDescent="0.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15" x14ac:dyDescent="0.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15" x14ac:dyDescent="0.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15" x14ac:dyDescent="0.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15" x14ac:dyDescent="0.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15" x14ac:dyDescent="0.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15" x14ac:dyDescent="0.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15" x14ac:dyDescent="0.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15" x14ac:dyDescent="0.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15" x14ac:dyDescent="0.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15" x14ac:dyDescent="0.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15" x14ac:dyDescent="0.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15" x14ac:dyDescent="0.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15" x14ac:dyDescent="0.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15" x14ac:dyDescent="0.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15" x14ac:dyDescent="0.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15" x14ac:dyDescent="0.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15" x14ac:dyDescent="0.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15" x14ac:dyDescent="0.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15" x14ac:dyDescent="0.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15" x14ac:dyDescent="0.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15" x14ac:dyDescent="0.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15" x14ac:dyDescent="0.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15" x14ac:dyDescent="0.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15" x14ac:dyDescent="0.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15" x14ac:dyDescent="0.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15" x14ac:dyDescent="0.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15" x14ac:dyDescent="0.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15" x14ac:dyDescent="0.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15" x14ac:dyDescent="0.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15" x14ac:dyDescent="0.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15" x14ac:dyDescent="0.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15" x14ac:dyDescent="0.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15" x14ac:dyDescent="0.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15" x14ac:dyDescent="0.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15" x14ac:dyDescent="0.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15" x14ac:dyDescent="0.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15" x14ac:dyDescent="0.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15" x14ac:dyDescent="0.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15" x14ac:dyDescent="0.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15" x14ac:dyDescent="0.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15" x14ac:dyDescent="0.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15" x14ac:dyDescent="0.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15" x14ac:dyDescent="0.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15" x14ac:dyDescent="0.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15" x14ac:dyDescent="0.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15" x14ac:dyDescent="0.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15" x14ac:dyDescent="0.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15" x14ac:dyDescent="0.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15" x14ac:dyDescent="0.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15" x14ac:dyDescent="0.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15" x14ac:dyDescent="0.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15" x14ac:dyDescent="0.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15" x14ac:dyDescent="0.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15" x14ac:dyDescent="0.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15" x14ac:dyDescent="0.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15" x14ac:dyDescent="0.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15" x14ac:dyDescent="0.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15" x14ac:dyDescent="0.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15" x14ac:dyDescent="0.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15" x14ac:dyDescent="0.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15" x14ac:dyDescent="0.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15" x14ac:dyDescent="0.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15" x14ac:dyDescent="0.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15" x14ac:dyDescent="0.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15" x14ac:dyDescent="0.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15" x14ac:dyDescent="0.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15" x14ac:dyDescent="0.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15" x14ac:dyDescent="0.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15" x14ac:dyDescent="0.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15" x14ac:dyDescent="0.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15" x14ac:dyDescent="0.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15" x14ac:dyDescent="0.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15" x14ac:dyDescent="0.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15" x14ac:dyDescent="0.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15" x14ac:dyDescent="0.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15" x14ac:dyDescent="0.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15" x14ac:dyDescent="0.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15" x14ac:dyDescent="0.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15" x14ac:dyDescent="0.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15" x14ac:dyDescent="0.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15" x14ac:dyDescent="0.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15" x14ac:dyDescent="0.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15" x14ac:dyDescent="0.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15" x14ac:dyDescent="0.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15" x14ac:dyDescent="0.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15" x14ac:dyDescent="0.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15" x14ac:dyDescent="0.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15" x14ac:dyDescent="0.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15" x14ac:dyDescent="0.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15" x14ac:dyDescent="0.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15" x14ac:dyDescent="0.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15" x14ac:dyDescent="0.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15" x14ac:dyDescent="0.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15" x14ac:dyDescent="0.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15" x14ac:dyDescent="0.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15" x14ac:dyDescent="0.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15" x14ac:dyDescent="0.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15" x14ac:dyDescent="0.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15" x14ac:dyDescent="0.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15" x14ac:dyDescent="0.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15" x14ac:dyDescent="0.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15" x14ac:dyDescent="0.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15" x14ac:dyDescent="0.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15" x14ac:dyDescent="0.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15" x14ac:dyDescent="0.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15" x14ac:dyDescent="0.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15" x14ac:dyDescent="0.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15" x14ac:dyDescent="0.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15" x14ac:dyDescent="0.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15" x14ac:dyDescent="0.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15" x14ac:dyDescent="0.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15" x14ac:dyDescent="0.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15" x14ac:dyDescent="0.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15" x14ac:dyDescent="0.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15" x14ac:dyDescent="0.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15" x14ac:dyDescent="0.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15" x14ac:dyDescent="0.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15" x14ac:dyDescent="0.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15" x14ac:dyDescent="0.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15" x14ac:dyDescent="0.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15" x14ac:dyDescent="0.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15" x14ac:dyDescent="0.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15" x14ac:dyDescent="0.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15" x14ac:dyDescent="0.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15" x14ac:dyDescent="0.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15" x14ac:dyDescent="0.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15" x14ac:dyDescent="0.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15" x14ac:dyDescent="0.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15" x14ac:dyDescent="0.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15" x14ac:dyDescent="0.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15" x14ac:dyDescent="0.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15" x14ac:dyDescent="0.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15" x14ac:dyDescent="0.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15" x14ac:dyDescent="0.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15" x14ac:dyDescent="0.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15" x14ac:dyDescent="0.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15" x14ac:dyDescent="0.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15" x14ac:dyDescent="0.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15" x14ac:dyDescent="0.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15" x14ac:dyDescent="0.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15" x14ac:dyDescent="0.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15" x14ac:dyDescent="0.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15" x14ac:dyDescent="0.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15" x14ac:dyDescent="0.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15" x14ac:dyDescent="0.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15" x14ac:dyDescent="0.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15" x14ac:dyDescent="0.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15" x14ac:dyDescent="0.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15" x14ac:dyDescent="0.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15" x14ac:dyDescent="0.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15" x14ac:dyDescent="0.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15" x14ac:dyDescent="0.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15" x14ac:dyDescent="0.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15" x14ac:dyDescent="0.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15" x14ac:dyDescent="0.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15" x14ac:dyDescent="0.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15" x14ac:dyDescent="0.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15" x14ac:dyDescent="0.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15" x14ac:dyDescent="0.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15" x14ac:dyDescent="0.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15" x14ac:dyDescent="0.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15" x14ac:dyDescent="0.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15" x14ac:dyDescent="0.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15" x14ac:dyDescent="0.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15" x14ac:dyDescent="0.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15" x14ac:dyDescent="0.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15" x14ac:dyDescent="0.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15" x14ac:dyDescent="0.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15" x14ac:dyDescent="0.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15" x14ac:dyDescent="0.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15" x14ac:dyDescent="0.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15" x14ac:dyDescent="0.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15" x14ac:dyDescent="0.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15" x14ac:dyDescent="0.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15" x14ac:dyDescent="0.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15" x14ac:dyDescent="0.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15" x14ac:dyDescent="0.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15" x14ac:dyDescent="0.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15" x14ac:dyDescent="0.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15" x14ac:dyDescent="0.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15" x14ac:dyDescent="0.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15" x14ac:dyDescent="0.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15" x14ac:dyDescent="0.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15" x14ac:dyDescent="0.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15" x14ac:dyDescent="0.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15" x14ac:dyDescent="0.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15" x14ac:dyDescent="0.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15" x14ac:dyDescent="0.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15" x14ac:dyDescent="0.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15" x14ac:dyDescent="0.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15" x14ac:dyDescent="0.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15" x14ac:dyDescent="0.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15" x14ac:dyDescent="0.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15" x14ac:dyDescent="0.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15" x14ac:dyDescent="0.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15" x14ac:dyDescent="0.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15" x14ac:dyDescent="0.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15" x14ac:dyDescent="0.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15" x14ac:dyDescent="0.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15" x14ac:dyDescent="0.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15" x14ac:dyDescent="0.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15" x14ac:dyDescent="0.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15" x14ac:dyDescent="0.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15" x14ac:dyDescent="0.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15" x14ac:dyDescent="0.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15" x14ac:dyDescent="0.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15" x14ac:dyDescent="0.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15" x14ac:dyDescent="0.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15" x14ac:dyDescent="0.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15" x14ac:dyDescent="0.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15" x14ac:dyDescent="0.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15" x14ac:dyDescent="0.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15" x14ac:dyDescent="0.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15" x14ac:dyDescent="0.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15" x14ac:dyDescent="0.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15" x14ac:dyDescent="0.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15" x14ac:dyDescent="0.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15" x14ac:dyDescent="0.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15" x14ac:dyDescent="0.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15" x14ac:dyDescent="0.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15" x14ac:dyDescent="0.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15" x14ac:dyDescent="0.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15" x14ac:dyDescent="0.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15" x14ac:dyDescent="0.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15" x14ac:dyDescent="0.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15" x14ac:dyDescent="0.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15" x14ac:dyDescent="0.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15" x14ac:dyDescent="0.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15" x14ac:dyDescent="0.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15" x14ac:dyDescent="0.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15" x14ac:dyDescent="0.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15" x14ac:dyDescent="0.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15" x14ac:dyDescent="0.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15" x14ac:dyDescent="0.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15" x14ac:dyDescent="0.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15" x14ac:dyDescent="0.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15" x14ac:dyDescent="0.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15" x14ac:dyDescent="0.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15" x14ac:dyDescent="0.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15" x14ac:dyDescent="0.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15" x14ac:dyDescent="0.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15" x14ac:dyDescent="0.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15" x14ac:dyDescent="0.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15" x14ac:dyDescent="0.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15" x14ac:dyDescent="0.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15" x14ac:dyDescent="0.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15" x14ac:dyDescent="0.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15" x14ac:dyDescent="0.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15" x14ac:dyDescent="0.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15" x14ac:dyDescent="0.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15" x14ac:dyDescent="0.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15" x14ac:dyDescent="0.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15" x14ac:dyDescent="0.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15" x14ac:dyDescent="0.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15" x14ac:dyDescent="0.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15" x14ac:dyDescent="0.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15" x14ac:dyDescent="0.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15" x14ac:dyDescent="0.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15" x14ac:dyDescent="0.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15" x14ac:dyDescent="0.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15" x14ac:dyDescent="0.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15" x14ac:dyDescent="0.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15" x14ac:dyDescent="0.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15" x14ac:dyDescent="0.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15" x14ac:dyDescent="0.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15" x14ac:dyDescent="0.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15" x14ac:dyDescent="0.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15" x14ac:dyDescent="0.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15" x14ac:dyDescent="0.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15" x14ac:dyDescent="0.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15" x14ac:dyDescent="0.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15" x14ac:dyDescent="0.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15" x14ac:dyDescent="0.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15" x14ac:dyDescent="0.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15" x14ac:dyDescent="0.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15" x14ac:dyDescent="0.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15" x14ac:dyDescent="0.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15" x14ac:dyDescent="0.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15" x14ac:dyDescent="0.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15" x14ac:dyDescent="0.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15" x14ac:dyDescent="0.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15" x14ac:dyDescent="0.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15" x14ac:dyDescent="0.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15" x14ac:dyDescent="0.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15" x14ac:dyDescent="0.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15" x14ac:dyDescent="0.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15" x14ac:dyDescent="0.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15" x14ac:dyDescent="0.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15" x14ac:dyDescent="0.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15" x14ac:dyDescent="0.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15" x14ac:dyDescent="0.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15" x14ac:dyDescent="0.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15" x14ac:dyDescent="0.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15" x14ac:dyDescent="0.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15" x14ac:dyDescent="0.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15" x14ac:dyDescent="0.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15" x14ac:dyDescent="0.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15" x14ac:dyDescent="0.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15" x14ac:dyDescent="0.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15" x14ac:dyDescent="0.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15" x14ac:dyDescent="0.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15" x14ac:dyDescent="0.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15" x14ac:dyDescent="0.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15" x14ac:dyDescent="0.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15" x14ac:dyDescent="0.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15" x14ac:dyDescent="0.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15" x14ac:dyDescent="0.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15" x14ac:dyDescent="0.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15" x14ac:dyDescent="0.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15" x14ac:dyDescent="0.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15" x14ac:dyDescent="0.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15" x14ac:dyDescent="0.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15" x14ac:dyDescent="0.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15" x14ac:dyDescent="0.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15" x14ac:dyDescent="0.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15" x14ac:dyDescent="0.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15" x14ac:dyDescent="0.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15" x14ac:dyDescent="0.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15" x14ac:dyDescent="0.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15" x14ac:dyDescent="0.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15" x14ac:dyDescent="0.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15" x14ac:dyDescent="0.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15" x14ac:dyDescent="0.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15" x14ac:dyDescent="0.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15" x14ac:dyDescent="0.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15" x14ac:dyDescent="0.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15" x14ac:dyDescent="0.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15" x14ac:dyDescent="0.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15" x14ac:dyDescent="0.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15" x14ac:dyDescent="0.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15" x14ac:dyDescent="0.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15" x14ac:dyDescent="0.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15" x14ac:dyDescent="0.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15" x14ac:dyDescent="0.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15" x14ac:dyDescent="0.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15" x14ac:dyDescent="0.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15" x14ac:dyDescent="0.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15" x14ac:dyDescent="0.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15" x14ac:dyDescent="0.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15" x14ac:dyDescent="0.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15" x14ac:dyDescent="0.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15" x14ac:dyDescent="0.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15" x14ac:dyDescent="0.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15" x14ac:dyDescent="0.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15" x14ac:dyDescent="0.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15" x14ac:dyDescent="0.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15" x14ac:dyDescent="0.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15" x14ac:dyDescent="0.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15" x14ac:dyDescent="0.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15" x14ac:dyDescent="0.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15" x14ac:dyDescent="0.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15" x14ac:dyDescent="0.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15" x14ac:dyDescent="0.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15" x14ac:dyDescent="0.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15" x14ac:dyDescent="0.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15" x14ac:dyDescent="0.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15" x14ac:dyDescent="0.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15" x14ac:dyDescent="0.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15" x14ac:dyDescent="0.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15" x14ac:dyDescent="0.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15" x14ac:dyDescent="0.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15" x14ac:dyDescent="0.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15" x14ac:dyDescent="0.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15" x14ac:dyDescent="0.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15" x14ac:dyDescent="0.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15" x14ac:dyDescent="0.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15" x14ac:dyDescent="0.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15" x14ac:dyDescent="0.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15" x14ac:dyDescent="0.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15" x14ac:dyDescent="0.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15" x14ac:dyDescent="0.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15" x14ac:dyDescent="0.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15" x14ac:dyDescent="0.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15" x14ac:dyDescent="0.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15" x14ac:dyDescent="0.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15" x14ac:dyDescent="0.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15" x14ac:dyDescent="0.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15" x14ac:dyDescent="0.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15" x14ac:dyDescent="0.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15" x14ac:dyDescent="0.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15" x14ac:dyDescent="0.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15" x14ac:dyDescent="0.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15" x14ac:dyDescent="0.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15" x14ac:dyDescent="0.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15" x14ac:dyDescent="0.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15" x14ac:dyDescent="0.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15" x14ac:dyDescent="0.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15" x14ac:dyDescent="0.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15" x14ac:dyDescent="0.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15" x14ac:dyDescent="0.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15" x14ac:dyDescent="0.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15" x14ac:dyDescent="0.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15" x14ac:dyDescent="0.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15" x14ac:dyDescent="0.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15" x14ac:dyDescent="0.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15" x14ac:dyDescent="0.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15" x14ac:dyDescent="0.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15" x14ac:dyDescent="0.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15" x14ac:dyDescent="0.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15" x14ac:dyDescent="0.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15" x14ac:dyDescent="0.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15" x14ac:dyDescent="0.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15" x14ac:dyDescent="0.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15" x14ac:dyDescent="0.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15" x14ac:dyDescent="0.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15" x14ac:dyDescent="0.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15" x14ac:dyDescent="0.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15" x14ac:dyDescent="0.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15" x14ac:dyDescent="0.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15" x14ac:dyDescent="0.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15" x14ac:dyDescent="0.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15" x14ac:dyDescent="0.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15" x14ac:dyDescent="0.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15" x14ac:dyDescent="0.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15" x14ac:dyDescent="0.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15" x14ac:dyDescent="0.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15" x14ac:dyDescent="0.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15" x14ac:dyDescent="0.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15" x14ac:dyDescent="0.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15" x14ac:dyDescent="0.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15" x14ac:dyDescent="0.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15" x14ac:dyDescent="0.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15" x14ac:dyDescent="0.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15" x14ac:dyDescent="0.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15" x14ac:dyDescent="0.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15" x14ac:dyDescent="0.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15" x14ac:dyDescent="0.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15" x14ac:dyDescent="0.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15" x14ac:dyDescent="0.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15" x14ac:dyDescent="0.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15" x14ac:dyDescent="0.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15" x14ac:dyDescent="0.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15" x14ac:dyDescent="0.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15" x14ac:dyDescent="0.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15" x14ac:dyDescent="0.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15" x14ac:dyDescent="0.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15" x14ac:dyDescent="0.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15" x14ac:dyDescent="0.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15" x14ac:dyDescent="0.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15" x14ac:dyDescent="0.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15" x14ac:dyDescent="0.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15" x14ac:dyDescent="0.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15" x14ac:dyDescent="0.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15" x14ac:dyDescent="0.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15" x14ac:dyDescent="0.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15" x14ac:dyDescent="0.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15" x14ac:dyDescent="0.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15" x14ac:dyDescent="0.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15" x14ac:dyDescent="0.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15" x14ac:dyDescent="0.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15" x14ac:dyDescent="0.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15" x14ac:dyDescent="0.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15" x14ac:dyDescent="0.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15" x14ac:dyDescent="0.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15" x14ac:dyDescent="0.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15" x14ac:dyDescent="0.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15" x14ac:dyDescent="0.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15" x14ac:dyDescent="0.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15" x14ac:dyDescent="0.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15" x14ac:dyDescent="0.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15" x14ac:dyDescent="0.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15" x14ac:dyDescent="0.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15" x14ac:dyDescent="0.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15" x14ac:dyDescent="0.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15" x14ac:dyDescent="0.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15" x14ac:dyDescent="0.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15" x14ac:dyDescent="0.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15" x14ac:dyDescent="0.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15" x14ac:dyDescent="0.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15" x14ac:dyDescent="0.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15" x14ac:dyDescent="0.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15" x14ac:dyDescent="0.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3.15" x14ac:dyDescent="0.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3.15" x14ac:dyDescent="0.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2DBEE-9CE3-4770-9ED7-57AB3C4BA683}">
  <sheetPr>
    <outlinePr summaryBelow="0" summaryRight="0"/>
  </sheetPr>
  <dimension ref="A1:Z1002"/>
  <sheetViews>
    <sheetView workbookViewId="0">
      <selection activeCell="D26" sqref="D26"/>
    </sheetView>
  </sheetViews>
  <sheetFormatPr defaultColWidth="13.5" defaultRowHeight="15.75" customHeight="1" x14ac:dyDescent="0.4"/>
  <sheetData>
    <row r="1" spans="1:26" ht="21" x14ac:dyDescent="0.65">
      <c r="A1" s="6" t="s">
        <v>10</v>
      </c>
    </row>
    <row r="3" spans="1:26" ht="15.75" customHeight="1" x14ac:dyDescent="0.4">
      <c r="A3" s="1" t="s">
        <v>0</v>
      </c>
      <c r="B3" s="1" t="s">
        <v>1</v>
      </c>
      <c r="C3" s="1" t="s">
        <v>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4">
      <c r="A4" s="2" t="str">
        <f ca="1">IFERROR(__xludf.DUMMYFUNCTION("QUERY({TFS!A1:C13},""Select * where Col2 is not null"",0)"),"AAL")</f>
        <v>AAL</v>
      </c>
      <c r="B4" s="2">
        <f ca="1">IFERROR(__xludf.DUMMYFUNCTION("""COMPUTED_VALUE"""),41)</f>
        <v>41</v>
      </c>
      <c r="C4" s="3">
        <f ca="1">IFERROR(__xludf.DUMMYFUNCTION("""COMPUTED_VALUE"""),0.829268292682926)</f>
        <v>0.82926829268292601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 x14ac:dyDescent="0.4">
      <c r="A5" s="2" t="str">
        <f ca="1">IFERROR(__xludf.DUMMYFUNCTION("""COMPUTED_VALUE"""),"COPERNI")</f>
        <v>COPERNI</v>
      </c>
      <c r="B5" s="2">
        <f ca="1">IFERROR(__xludf.DUMMYFUNCTION("""COMPUTED_VALUE"""),5)</f>
        <v>5</v>
      </c>
      <c r="C5" s="3">
        <f ca="1">IFERROR(__xludf.DUMMYFUNCTION("""COMPUTED_VALUE"""),0)</f>
        <v>0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 x14ac:dyDescent="0.4">
      <c r="A6" s="2" t="str">
        <f ca="1">IFERROR(__xludf.DUMMYFUNCTION("""COMPUTED_VALUE"""),"SAM")</f>
        <v>SAM</v>
      </c>
      <c r="B6" s="2">
        <f ca="1">IFERROR(__xludf.DUMMYFUNCTION("""COMPUTED_VALUE"""),16)</f>
        <v>16</v>
      </c>
      <c r="C6" s="3">
        <f ca="1">IFERROR(__xludf.DUMMYFUNCTION("""COMPUTED_VALUE"""),0.75)</f>
        <v>0.75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4">
      <c r="A7" s="2" t="str">
        <f ca="1">IFERROR(__xludf.DUMMYFUNCTION("""COMPUTED_VALUE"""),"LAMAR")</f>
        <v>LAMAR</v>
      </c>
      <c r="B7" s="2">
        <f ca="1">IFERROR(__xludf.DUMMYFUNCTION("""COMPUTED_VALUE"""),20)</f>
        <v>20</v>
      </c>
      <c r="C7" s="3">
        <f ca="1">IFERROR(__xludf.DUMMYFUNCTION("""COMPUTED_VALUE"""),0.85)</f>
        <v>0.85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4">
      <c r="A8" s="2" t="str">
        <f ca="1">IFERROR(__xludf.DUMMYFUNCTION("""COMPUTED_VALUE"""),"ECTOR")</f>
        <v>ECTOR</v>
      </c>
      <c r="B8" s="2">
        <f ca="1">IFERROR(__xludf.DUMMYFUNCTION("""COMPUTED_VALUE"""),47)</f>
        <v>47</v>
      </c>
      <c r="C8" s="3">
        <f ca="1">IFERROR(__xludf.DUMMYFUNCTION("""COMPUTED_VALUE"""),0.893617021276595)</f>
        <v>0.89361702127659504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4">
      <c r="A9" s="2" t="str">
        <f ca="1">IFERROR(__xludf.DUMMYFUNCTION("""COMPUTED_VALUE"""),"FEHL-PRICE")</f>
        <v>FEHL-PRICE</v>
      </c>
      <c r="B9" s="2">
        <f ca="1">IFERROR(__xludf.DUMMYFUNCTION("""COMPUTED_VALUE"""),29)</f>
        <v>29</v>
      </c>
      <c r="C9" s="3">
        <f ca="1">IFERROR(__xludf.DUMMYFUNCTION("""COMPUTED_VALUE"""),0.551724137931034)</f>
        <v>0.55172413793103403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4">
      <c r="A10" s="2" t="str">
        <f ca="1">IFERROR(__xludf.DUMMYFUNCTION("""COMPUTED_VALUE"""),"JONES-CLARK")</f>
        <v>JONES-CLARK</v>
      </c>
      <c r="B10" s="2">
        <f ca="1">IFERROR(__xludf.DUMMYFUNCTION("""COMPUTED_VALUE"""),20)</f>
        <v>20</v>
      </c>
      <c r="C10" s="3">
        <f ca="1">IFERROR(__xludf.DUMMYFUNCTION("""COMPUTED_VALUE"""),0.45)</f>
        <v>0.45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4">
      <c r="A11" s="2" t="str">
        <f ca="1">IFERROR(__xludf.DUMMYFUNCTION("""COMPUTED_VALUE"""),"SMITH")</f>
        <v>SMITH</v>
      </c>
      <c r="B11" s="2">
        <f ca="1">IFERROR(__xludf.DUMMYFUNCTION("""COMPUTED_VALUE"""),33)</f>
        <v>33</v>
      </c>
      <c r="C11" s="3">
        <f ca="1">IFERROR(__xludf.DUMMYFUNCTION("""COMPUTED_VALUE"""),0.515151515151515)</f>
        <v>0.51515151515151503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4">
      <c r="A12" s="2" t="str">
        <f ca="1">IFERROR(__xludf.DUMMYFUNCTION("""COMPUTED_VALUE"""),"MENDEZ")</f>
        <v>MENDEZ</v>
      </c>
      <c r="B12" s="2">
        <f ca="1">IFERROR(__xludf.DUMMYFUNCTION("""COMPUTED_VALUE"""),15)</f>
        <v>15</v>
      </c>
      <c r="C12" s="3">
        <f ca="1">IFERROR(__xludf.DUMMYFUNCTION("""COMPUTED_VALUE"""),0.8)</f>
        <v>0.8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4">
      <c r="A13" s="2" t="str">
        <f ca="1">IFERROR(__xludf.DUMMYFUNCTION("""COMPUTED_VALUE"""),"PRESCOTT")</f>
        <v>PRESCOTT</v>
      </c>
      <c r="B13" s="2">
        <f ca="1">IFERROR(__xludf.DUMMYFUNCTION("""COMPUTED_VALUE"""),14)</f>
        <v>14</v>
      </c>
      <c r="C13" s="3">
        <f ca="1">IFERROR(__xludf.DUMMYFUNCTION("""COMPUTED_VALUE"""),0.928571428571428)</f>
        <v>0.92857142857142805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4">
      <c r="A14" s="4" t="str">
        <f ca="1">IFERROR(__xludf.DUMMYFUNCTION("""COMPUTED_VALUE"""),"Total")</f>
        <v>Total</v>
      </c>
      <c r="B14" s="4">
        <f ca="1">IFERROR(__xludf.DUMMYFUNCTION("""COMPUTED_VALUE"""),240)</f>
        <v>240</v>
      </c>
      <c r="C14" s="3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4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 x14ac:dyDescent="0.4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 x14ac:dyDescent="0.4">
      <c r="A17" s="1" t="s">
        <v>0</v>
      </c>
      <c r="B17" s="1" t="s">
        <v>3</v>
      </c>
      <c r="C17" s="1" t="s">
        <v>1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 x14ac:dyDescent="0.4">
      <c r="A18" s="2" t="str">
        <f ca="1">IFERROR(__xludf.DUMMYFUNCTION("QUERY({TFS!A16:C1000},""Select * where Col1 is not null"",0)"),"AAL")</f>
        <v>AAL</v>
      </c>
      <c r="B18" s="2" t="str">
        <f ca="1">IFERROR(__xludf.DUMMYFUNCTION("""COMPUTED_VALUE"""),"DiFabio")</f>
        <v>DiFabio</v>
      </c>
      <c r="C18" s="2">
        <f ca="1">IFERROR(__xludf.DUMMYFUNCTION("""COMPUTED_VALUE"""),8)</f>
        <v>8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 x14ac:dyDescent="0.4">
      <c r="A19" s="2" t="str">
        <f ca="1">IFERROR(__xludf.DUMMYFUNCTION("""COMPUTED_VALUE"""),"AAL")</f>
        <v>AAL</v>
      </c>
      <c r="B19" s="2" t="str">
        <f ca="1">IFERROR(__xludf.DUMMYFUNCTION("""COMPUTED_VALUE"""),"Belcik")</f>
        <v>Belcik</v>
      </c>
      <c r="C19" s="2">
        <f ca="1">IFERROR(__xludf.DUMMYFUNCTION("""COMPUTED_VALUE"""),10)</f>
        <v>10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4">
      <c r="A20" s="2" t="str">
        <f ca="1">IFERROR(__xludf.DUMMYFUNCTION("""COMPUTED_VALUE"""),"AAL")</f>
        <v>AAL</v>
      </c>
      <c r="B20" s="2" t="str">
        <f ca="1">IFERROR(__xludf.DUMMYFUNCTION("""COMPUTED_VALUE"""),"Hellman")</f>
        <v>Hellman</v>
      </c>
      <c r="C20" s="2">
        <f ca="1">IFERROR(__xludf.DUMMYFUNCTION("""COMPUTED_VALUE"""),8)</f>
        <v>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4">
      <c r="A21" s="2" t="str">
        <f ca="1">IFERROR(__xludf.DUMMYFUNCTION("""COMPUTED_VALUE"""),"AAL")</f>
        <v>AAL</v>
      </c>
      <c r="B21" s="2" t="str">
        <f ca="1">IFERROR(__xludf.DUMMYFUNCTION("""COMPUTED_VALUE"""),"Langner")</f>
        <v>Langner</v>
      </c>
      <c r="C21" s="2">
        <f ca="1">IFERROR(__xludf.DUMMYFUNCTION("""COMPUTED_VALUE"""),7)</f>
        <v>7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4">
      <c r="A22" s="2" t="str">
        <f ca="1">IFERROR(__xludf.DUMMYFUNCTION("""COMPUTED_VALUE"""),"AAL")</f>
        <v>AAL</v>
      </c>
      <c r="B22" s="2" t="str">
        <f ca="1">IFERROR(__xludf.DUMMYFUNCTION("""COMPUTED_VALUE"""),"McClendon")</f>
        <v>McClendon</v>
      </c>
      <c r="C22" s="2">
        <f ca="1">IFERROR(__xludf.DUMMYFUNCTION("""COMPUTED_VALUE"""),8)</f>
        <v>8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4">
      <c r="A23" s="2" t="str">
        <f ca="1">IFERROR(__xludf.DUMMYFUNCTION("""COMPUTED_VALUE"""),"Coperni")</f>
        <v>Coperni</v>
      </c>
      <c r="B23" s="2" t="str">
        <f ca="1">IFERROR(__xludf.DUMMYFUNCTION("""COMPUTED_VALUE"""),"Mercado")</f>
        <v>Mercado</v>
      </c>
      <c r="C23" s="2">
        <f ca="1">IFERROR(__xludf.DUMMYFUNCTION("""COMPUTED_VALUE"""),5)</f>
        <v>5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4">
      <c r="A24" s="2" t="str">
        <f ca="1">IFERROR(__xludf.DUMMYFUNCTION("""COMPUTED_VALUE"""),"Sam Houston")</f>
        <v>Sam Houston</v>
      </c>
      <c r="B24" s="2" t="str">
        <f ca="1">IFERROR(__xludf.DUMMYFUNCTION("""COMPUTED_VALUE"""),"Blaylock")</f>
        <v>Blaylock</v>
      </c>
      <c r="C24" s="2">
        <f ca="1">IFERROR(__xludf.DUMMYFUNCTION("""COMPUTED_VALUE"""),8)</f>
        <v>8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4">
      <c r="A25" s="2" t="str">
        <f ca="1">IFERROR(__xludf.DUMMYFUNCTION("""COMPUTED_VALUE"""),"Sam Houston")</f>
        <v>Sam Houston</v>
      </c>
      <c r="B25" s="2" t="str">
        <f ca="1">IFERROR(__xludf.DUMMYFUNCTION("""COMPUTED_VALUE"""),"Hinojosa")</f>
        <v>Hinojosa</v>
      </c>
      <c r="C25" s="2">
        <f ca="1">IFERROR(__xludf.DUMMYFUNCTION("""COMPUTED_VALUE"""),8)</f>
        <v>8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4">
      <c r="A26" s="2" t="str">
        <f ca="1">IFERROR(__xludf.DUMMYFUNCTION("""COMPUTED_VALUE"""),"Sam Houston")</f>
        <v>Sam Houston</v>
      </c>
      <c r="B26" s="2" t="str">
        <f ca="1">IFERROR(__xludf.DUMMYFUNCTION("""COMPUTED_VALUE"""),"Miller")</f>
        <v>Miller</v>
      </c>
      <c r="C26" s="2">
        <f ca="1">IFERROR(__xludf.DUMMYFUNCTION("""COMPUTED_VALUE"""),0)</f>
        <v>0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4">
      <c r="A27" s="2" t="str">
        <f ca="1">IFERROR(__xludf.DUMMYFUNCTION("""COMPUTED_VALUE"""),"Lamar")</f>
        <v>Lamar</v>
      </c>
      <c r="B27" s="2" t="str">
        <f ca="1">IFERROR(__xludf.DUMMYFUNCTION("""COMPUTED_VALUE"""),"Johnson")</f>
        <v>Johnson</v>
      </c>
      <c r="C27" s="2">
        <f ca="1">IFERROR(__xludf.DUMMYFUNCTION("""COMPUTED_VALUE"""),8)</f>
        <v>8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4">
      <c r="A28" s="2" t="str">
        <f ca="1">IFERROR(__xludf.DUMMYFUNCTION("""COMPUTED_VALUE"""),"Lamar")</f>
        <v>Lamar</v>
      </c>
      <c r="B28" s="2" t="str">
        <f ca="1">IFERROR(__xludf.DUMMYFUNCTION("""COMPUTED_VALUE"""),"Williams")</f>
        <v>Williams</v>
      </c>
      <c r="C28" s="2">
        <f ca="1">IFERROR(__xludf.DUMMYFUNCTION("""COMPUTED_VALUE"""),12)</f>
        <v>12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4">
      <c r="A29" s="2" t="str">
        <f ca="1">IFERROR(__xludf.DUMMYFUNCTION("""COMPUTED_VALUE"""),"Ector")</f>
        <v>Ector</v>
      </c>
      <c r="B29" s="2" t="str">
        <f ca="1">IFERROR(__xludf.DUMMYFUNCTION("""COMPUTED_VALUE"""),"Albaugh")</f>
        <v>Albaugh</v>
      </c>
      <c r="C29" s="2">
        <f ca="1">IFERROR(__xludf.DUMMYFUNCTION("""COMPUTED_VALUE"""),8)</f>
        <v>8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4">
      <c r="A30" s="2" t="str">
        <f ca="1">IFERROR(__xludf.DUMMYFUNCTION("""COMPUTED_VALUE"""),"Ector")</f>
        <v>Ector</v>
      </c>
      <c r="B30" s="2" t="str">
        <f ca="1">IFERROR(__xludf.DUMMYFUNCTION("""COMPUTED_VALUE"""),"Avery")</f>
        <v>Avery</v>
      </c>
      <c r="C30" s="2">
        <f ca="1">IFERROR(__xludf.DUMMYFUNCTION("""COMPUTED_VALUE"""),0)</f>
        <v>0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15" x14ac:dyDescent="0.4">
      <c r="A31" s="2" t="str">
        <f ca="1">IFERROR(__xludf.DUMMYFUNCTION("""COMPUTED_VALUE"""),"Ector")</f>
        <v>Ector</v>
      </c>
      <c r="B31" s="2" t="str">
        <f ca="1">IFERROR(__xludf.DUMMYFUNCTION("""COMPUTED_VALUE"""),"Briceno")</f>
        <v>Briceno</v>
      </c>
      <c r="C31" s="2">
        <f ca="1">IFERROR(__xludf.DUMMYFUNCTION("""COMPUTED_VALUE"""),8)</f>
        <v>8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15" x14ac:dyDescent="0.4">
      <c r="A32" s="2" t="str">
        <f ca="1">IFERROR(__xludf.DUMMYFUNCTION("""COMPUTED_VALUE"""),"Ector")</f>
        <v>Ector</v>
      </c>
      <c r="B32" s="2" t="str">
        <f ca="1">IFERROR(__xludf.DUMMYFUNCTION("""COMPUTED_VALUE"""),"Coulter")</f>
        <v>Coulter</v>
      </c>
      <c r="C32" s="2">
        <f ca="1">IFERROR(__xludf.DUMMYFUNCTION("""COMPUTED_VALUE"""),8)</f>
        <v>8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15" x14ac:dyDescent="0.4">
      <c r="A33" s="2" t="str">
        <f ca="1">IFERROR(__xludf.DUMMYFUNCTION("""COMPUTED_VALUE"""),"Ector")</f>
        <v>Ector</v>
      </c>
      <c r="B33" s="2" t="str">
        <f ca="1">IFERROR(__xludf.DUMMYFUNCTION("""COMPUTED_VALUE"""),"Garza")</f>
        <v>Garza</v>
      </c>
      <c r="C33" s="2">
        <f ca="1">IFERROR(__xludf.DUMMYFUNCTION("""COMPUTED_VALUE"""),8)</f>
        <v>8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15" x14ac:dyDescent="0.4">
      <c r="A34" s="2" t="str">
        <f ca="1">IFERROR(__xludf.DUMMYFUNCTION("""COMPUTED_VALUE"""),"Ector")</f>
        <v>Ector</v>
      </c>
      <c r="B34" s="2" t="str">
        <f ca="1">IFERROR(__xludf.DUMMYFUNCTION("""COMPUTED_VALUE"""),"Olivas")</f>
        <v>Olivas</v>
      </c>
      <c r="C34" s="2">
        <f ca="1">IFERROR(__xludf.DUMMYFUNCTION("""COMPUTED_VALUE"""),0)</f>
        <v>0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15" x14ac:dyDescent="0.4">
      <c r="A35" s="2" t="str">
        <f ca="1">IFERROR(__xludf.DUMMYFUNCTION("""COMPUTED_VALUE"""),"Ector")</f>
        <v>Ector</v>
      </c>
      <c r="B35" s="2" t="str">
        <f ca="1">IFERROR(__xludf.DUMMYFUNCTION("""COMPUTED_VALUE"""),"Porras")</f>
        <v>Porras</v>
      </c>
      <c r="C35" s="2">
        <f ca="1">IFERROR(__xludf.DUMMYFUNCTION("""COMPUTED_VALUE"""),7)</f>
        <v>7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15" x14ac:dyDescent="0.4">
      <c r="A36" s="2" t="str">
        <f ca="1">IFERROR(__xludf.DUMMYFUNCTION("""COMPUTED_VALUE"""),"Ector")</f>
        <v>Ector</v>
      </c>
      <c r="B36" s="2" t="str">
        <f ca="1">IFERROR(__xludf.DUMMYFUNCTION("""COMPUTED_VALUE"""),"Valles")</f>
        <v>Valles</v>
      </c>
      <c r="C36" s="2">
        <f ca="1">IFERROR(__xludf.DUMMYFUNCTION("""COMPUTED_VALUE"""),8)</f>
        <v>8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15" x14ac:dyDescent="0.4">
      <c r="A37" s="2" t="str">
        <f ca="1">IFERROR(__xludf.DUMMYFUNCTION("""COMPUTED_VALUE"""),"Fehl-Price")</f>
        <v>Fehl-Price</v>
      </c>
      <c r="B37" s="2" t="str">
        <f ca="1">IFERROR(__xludf.DUMMYFUNCTION("""COMPUTED_VALUE"""),"Gobert")</f>
        <v>Gobert</v>
      </c>
      <c r="C37" s="2">
        <f ca="1">IFERROR(__xludf.DUMMYFUNCTION("""COMPUTED_VALUE"""),8)</f>
        <v>8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15" x14ac:dyDescent="0.4">
      <c r="A38" s="2" t="str">
        <f ca="1">IFERROR(__xludf.DUMMYFUNCTION("""COMPUTED_VALUE"""),"Fehl-Price")</f>
        <v>Fehl-Price</v>
      </c>
      <c r="B38" s="2" t="str">
        <f ca="1">IFERROR(__xludf.DUMMYFUNCTION("""COMPUTED_VALUE"""),"Thibedeaux")</f>
        <v>Thibedeaux</v>
      </c>
      <c r="C38" s="2">
        <f ca="1">IFERROR(__xludf.DUMMYFUNCTION("""COMPUTED_VALUE"""),8)</f>
        <v>8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15" x14ac:dyDescent="0.4">
      <c r="A39" s="2" t="str">
        <f ca="1">IFERROR(__xludf.DUMMYFUNCTION("""COMPUTED_VALUE"""),"Fehl-Price")</f>
        <v>Fehl-Price</v>
      </c>
      <c r="B39" s="2" t="str">
        <f ca="1">IFERROR(__xludf.DUMMYFUNCTION("""COMPUTED_VALUE"""),"Vandiver")</f>
        <v>Vandiver</v>
      </c>
      <c r="C39" s="2">
        <f ca="1">IFERROR(__xludf.DUMMYFUNCTION("""COMPUTED_VALUE"""),8)</f>
        <v>8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15" x14ac:dyDescent="0.4">
      <c r="A40" s="2" t="str">
        <f ca="1">IFERROR(__xludf.DUMMYFUNCTION("""COMPUTED_VALUE"""),"Fehl-Price")</f>
        <v>Fehl-Price</v>
      </c>
      <c r="B40" s="2" t="str">
        <f ca="1">IFERROR(__xludf.DUMMYFUNCTION("""COMPUTED_VALUE"""),"Wilson")</f>
        <v>Wilson</v>
      </c>
      <c r="C40" s="2">
        <f ca="1">IFERROR(__xludf.DUMMYFUNCTION("""COMPUTED_VALUE"""),5)</f>
        <v>5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15" x14ac:dyDescent="0.4">
      <c r="A41" s="2" t="str">
        <f ca="1">IFERROR(__xludf.DUMMYFUNCTION("""COMPUTED_VALUE"""),"Jones-Clark")</f>
        <v>Jones-Clark</v>
      </c>
      <c r="B41" s="2" t="str">
        <f ca="1">IFERROR(__xludf.DUMMYFUNCTION("""COMPUTED_VALUE"""),"Hatcher")</f>
        <v>Hatcher</v>
      </c>
      <c r="C41" s="2">
        <f ca="1">IFERROR(__xludf.DUMMYFUNCTION("""COMPUTED_VALUE"""),8)</f>
        <v>8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15" x14ac:dyDescent="0.4">
      <c r="A42" s="2" t="str">
        <f ca="1">IFERROR(__xludf.DUMMYFUNCTION("""COMPUTED_VALUE"""),"Jones-Clark")</f>
        <v>Jones-Clark</v>
      </c>
      <c r="B42" s="2" t="str">
        <f ca="1">IFERROR(__xludf.DUMMYFUNCTION("""COMPUTED_VALUE"""),"Bridges")</f>
        <v>Bridges</v>
      </c>
      <c r="C42" s="2">
        <f ca="1">IFERROR(__xludf.DUMMYFUNCTION("""COMPUTED_VALUE"""),6)</f>
        <v>6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15" x14ac:dyDescent="0.4">
      <c r="A43" s="2" t="str">
        <f ca="1">IFERROR(__xludf.DUMMYFUNCTION("""COMPUTED_VALUE"""),"Jones-Clark")</f>
        <v>Jones-Clark</v>
      </c>
      <c r="B43" s="2" t="str">
        <f ca="1">IFERROR(__xludf.DUMMYFUNCTION("""COMPUTED_VALUE"""),"Drake")</f>
        <v>Drake</v>
      </c>
      <c r="C43" s="2">
        <f ca="1">IFERROR(__xludf.DUMMYFUNCTION("""COMPUTED_VALUE"""),6)</f>
        <v>6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15" x14ac:dyDescent="0.4">
      <c r="A44" s="2" t="str">
        <f ca="1">IFERROR(__xludf.DUMMYFUNCTION("""COMPUTED_VALUE"""),"Smith Middle")</f>
        <v>Smith Middle</v>
      </c>
      <c r="B44" s="2" t="str">
        <f ca="1">IFERROR(__xludf.DUMMYFUNCTION("""COMPUTED_VALUE"""),"Mack")</f>
        <v>Mack</v>
      </c>
      <c r="C44" s="2">
        <f ca="1">IFERROR(__xludf.DUMMYFUNCTION("""COMPUTED_VALUE"""),9)</f>
        <v>9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15" x14ac:dyDescent="0.4">
      <c r="A45" s="2" t="str">
        <f ca="1">IFERROR(__xludf.DUMMYFUNCTION("""COMPUTED_VALUE"""),"Smith Middle")</f>
        <v>Smith Middle</v>
      </c>
      <c r="B45" s="2" t="str">
        <f ca="1">IFERROR(__xludf.DUMMYFUNCTION("""COMPUTED_VALUE"""),"Flores")</f>
        <v>Flores</v>
      </c>
      <c r="C45" s="2">
        <f ca="1">IFERROR(__xludf.DUMMYFUNCTION("""COMPUTED_VALUE"""),8)</f>
        <v>8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15" x14ac:dyDescent="0.4">
      <c r="A46" s="2" t="str">
        <f ca="1">IFERROR(__xludf.DUMMYFUNCTION("""COMPUTED_VALUE"""),"Smith Middle")</f>
        <v>Smith Middle</v>
      </c>
      <c r="B46" s="2" t="str">
        <f ca="1">IFERROR(__xludf.DUMMYFUNCTION("""COMPUTED_VALUE"""),"Guidry")</f>
        <v>Guidry</v>
      </c>
      <c r="C46" s="2">
        <f ca="1">IFERROR(__xludf.DUMMYFUNCTION("""COMPUTED_VALUE"""),8)</f>
        <v>8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15" x14ac:dyDescent="0.4">
      <c r="A47" s="2" t="str">
        <f ca="1">IFERROR(__xludf.DUMMYFUNCTION("""COMPUTED_VALUE"""),"Smith Middle")</f>
        <v>Smith Middle</v>
      </c>
      <c r="B47" s="2" t="str">
        <f ca="1">IFERROR(__xludf.DUMMYFUNCTION("""COMPUTED_VALUE"""),"Kemajou")</f>
        <v>Kemajou</v>
      </c>
      <c r="C47" s="2">
        <f ca="1">IFERROR(__xludf.DUMMYFUNCTION("""COMPUTED_VALUE"""),8)</f>
        <v>8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15" x14ac:dyDescent="0.4">
      <c r="A48" s="2" t="str">
        <f ca="1">IFERROR(__xludf.DUMMYFUNCTION("""COMPUTED_VALUE"""),"Mendez")</f>
        <v>Mendez</v>
      </c>
      <c r="B48" s="2" t="str">
        <f ca="1">IFERROR(__xludf.DUMMYFUNCTION("""COMPUTED_VALUE"""),"Miranda")</f>
        <v>Miranda</v>
      </c>
      <c r="C48" s="2">
        <f ca="1">IFERROR(__xludf.DUMMYFUNCTION("""COMPUTED_VALUE"""),7)</f>
        <v>7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15" x14ac:dyDescent="0.4">
      <c r="A49" s="2" t="str">
        <f ca="1">IFERROR(__xludf.DUMMYFUNCTION("""COMPUTED_VALUE"""),"Mendez")</f>
        <v>Mendez</v>
      </c>
      <c r="B49" s="2" t="str">
        <f ca="1">IFERROR(__xludf.DUMMYFUNCTION("""COMPUTED_VALUE"""),"Willis")</f>
        <v>Willis</v>
      </c>
      <c r="C49" s="2">
        <f ca="1">IFERROR(__xludf.DUMMYFUNCTION("""COMPUTED_VALUE"""),8)</f>
        <v>8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15" x14ac:dyDescent="0.4">
      <c r="A50" s="2" t="str">
        <f ca="1">IFERROR(__xludf.DUMMYFUNCTION("""COMPUTED_VALUE"""),"Prescott")</f>
        <v>Prescott</v>
      </c>
      <c r="B50" s="2" t="str">
        <f ca="1">IFERROR(__xludf.DUMMYFUNCTION("""COMPUTED_VALUE"""),"Johnigan")</f>
        <v>Johnigan</v>
      </c>
      <c r="C50" s="2">
        <f ca="1">IFERROR(__xludf.DUMMYFUNCTION("""COMPUTED_VALUE"""),7)</f>
        <v>7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15" x14ac:dyDescent="0.4">
      <c r="A51" s="2" t="str">
        <f ca="1">IFERROR(__xludf.DUMMYFUNCTION("""COMPUTED_VALUE"""),"Prescott")</f>
        <v>Prescott</v>
      </c>
      <c r="B51" s="2" t="str">
        <f ca="1">IFERROR(__xludf.DUMMYFUNCTION("""COMPUTED_VALUE"""),"Pewee")</f>
        <v>Pewee</v>
      </c>
      <c r="C51" s="2">
        <f ca="1">IFERROR(__xludf.DUMMYFUNCTION("""COMPUTED_VALUE"""),0)</f>
        <v>0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15" x14ac:dyDescent="0.4">
      <c r="A52" s="2" t="str">
        <f ca="1">IFERROR(__xludf.DUMMYFUNCTION("""COMPUTED_VALUE"""),"Prescott")</f>
        <v>Prescott</v>
      </c>
      <c r="B52" s="2" t="str">
        <f ca="1">IFERROR(__xludf.DUMMYFUNCTION("""COMPUTED_VALUE"""),"Wishom")</f>
        <v>Wishom</v>
      </c>
      <c r="C52" s="2">
        <f ca="1">IFERROR(__xludf.DUMMYFUNCTION("""COMPUTED_VALUE"""),7)</f>
        <v>7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15" x14ac:dyDescent="0.4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15" x14ac:dyDescent="0.4">
      <c r="A54" s="2"/>
      <c r="B54" s="2"/>
      <c r="C54" s="5">
        <f ca="1">SUM(C18:C53)</f>
        <v>240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15" x14ac:dyDescent="0.4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15" x14ac:dyDescent="0.4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15" x14ac:dyDescent="0.4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15" x14ac:dyDescent="0.4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15" x14ac:dyDescent="0.4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15" x14ac:dyDescent="0.4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15" x14ac:dyDescent="0.4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15" x14ac:dyDescent="0.4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15" x14ac:dyDescent="0.4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15" x14ac:dyDescent="0.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15" x14ac:dyDescent="0.4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15" x14ac:dyDescent="0.4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15" x14ac:dyDescent="0.4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15" x14ac:dyDescent="0.4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15" x14ac:dyDescent="0.4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15" x14ac:dyDescent="0.4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15" x14ac:dyDescent="0.4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15" x14ac:dyDescent="0.4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15" x14ac:dyDescent="0.4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15" x14ac:dyDescent="0.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15" x14ac:dyDescent="0.4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15" x14ac:dyDescent="0.4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15" x14ac:dyDescent="0.4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15" x14ac:dyDescent="0.4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15" x14ac:dyDescent="0.4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15" x14ac:dyDescent="0.4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15" x14ac:dyDescent="0.4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15" x14ac:dyDescent="0.4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15" x14ac:dyDescent="0.4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15" x14ac:dyDescent="0.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15" x14ac:dyDescent="0.4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15" x14ac:dyDescent="0.4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15" x14ac:dyDescent="0.4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15" x14ac:dyDescent="0.4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15" x14ac:dyDescent="0.4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15" x14ac:dyDescent="0.4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15" x14ac:dyDescent="0.4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15" x14ac:dyDescent="0.4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15" x14ac:dyDescent="0.4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15" x14ac:dyDescent="0.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15" x14ac:dyDescent="0.4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15" x14ac:dyDescent="0.4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15" x14ac:dyDescent="0.4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15" x14ac:dyDescent="0.4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15" x14ac:dyDescent="0.4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15" x14ac:dyDescent="0.4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15" x14ac:dyDescent="0.4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15" x14ac:dyDescent="0.4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15" x14ac:dyDescent="0.4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15" x14ac:dyDescent="0.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15" x14ac:dyDescent="0.4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15" x14ac:dyDescent="0.4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15" x14ac:dyDescent="0.4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15" x14ac:dyDescent="0.4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15" x14ac:dyDescent="0.4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15" x14ac:dyDescent="0.4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15" x14ac:dyDescent="0.4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15" x14ac:dyDescent="0.4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15" x14ac:dyDescent="0.4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15" x14ac:dyDescent="0.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15" x14ac:dyDescent="0.4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15" x14ac:dyDescent="0.4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15" x14ac:dyDescent="0.4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15" x14ac:dyDescent="0.4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15" x14ac:dyDescent="0.4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15" x14ac:dyDescent="0.4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15" x14ac:dyDescent="0.4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15" x14ac:dyDescent="0.4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15" x14ac:dyDescent="0.4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15" x14ac:dyDescent="0.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15" x14ac:dyDescent="0.4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15" x14ac:dyDescent="0.4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15" x14ac:dyDescent="0.4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15" x14ac:dyDescent="0.4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15" x14ac:dyDescent="0.4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15" x14ac:dyDescent="0.4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15" x14ac:dyDescent="0.4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15" x14ac:dyDescent="0.4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15" x14ac:dyDescent="0.4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15" x14ac:dyDescent="0.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15" x14ac:dyDescent="0.4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15" x14ac:dyDescent="0.4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15" x14ac:dyDescent="0.4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15" x14ac:dyDescent="0.4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15" x14ac:dyDescent="0.4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15" x14ac:dyDescent="0.4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15" x14ac:dyDescent="0.4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15" x14ac:dyDescent="0.4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15" x14ac:dyDescent="0.4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15" x14ac:dyDescent="0.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15" x14ac:dyDescent="0.4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15" x14ac:dyDescent="0.4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15" x14ac:dyDescent="0.4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15" x14ac:dyDescent="0.4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15" x14ac:dyDescent="0.4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15" x14ac:dyDescent="0.4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15" x14ac:dyDescent="0.4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15" x14ac:dyDescent="0.4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15" x14ac:dyDescent="0.4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15" x14ac:dyDescent="0.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15" x14ac:dyDescent="0.4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15" x14ac:dyDescent="0.4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15" x14ac:dyDescent="0.4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15" x14ac:dyDescent="0.4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15" x14ac:dyDescent="0.4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15" x14ac:dyDescent="0.4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15" x14ac:dyDescent="0.4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15" x14ac:dyDescent="0.4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15" x14ac:dyDescent="0.4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15" x14ac:dyDescent="0.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15" x14ac:dyDescent="0.4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15" x14ac:dyDescent="0.4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15" x14ac:dyDescent="0.4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15" x14ac:dyDescent="0.4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15" x14ac:dyDescent="0.4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15" x14ac:dyDescent="0.4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15" x14ac:dyDescent="0.4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15" x14ac:dyDescent="0.4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15" x14ac:dyDescent="0.4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15" x14ac:dyDescent="0.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15" x14ac:dyDescent="0.4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15" x14ac:dyDescent="0.4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15" x14ac:dyDescent="0.4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15" x14ac:dyDescent="0.4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15" x14ac:dyDescent="0.4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15" x14ac:dyDescent="0.4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15" x14ac:dyDescent="0.4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15" x14ac:dyDescent="0.4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15" x14ac:dyDescent="0.4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15" x14ac:dyDescent="0.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15" x14ac:dyDescent="0.4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15" x14ac:dyDescent="0.4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15" x14ac:dyDescent="0.4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15" x14ac:dyDescent="0.4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15" x14ac:dyDescent="0.4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15" x14ac:dyDescent="0.4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15" x14ac:dyDescent="0.4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15" x14ac:dyDescent="0.4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15" x14ac:dyDescent="0.4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15" x14ac:dyDescent="0.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15" x14ac:dyDescent="0.4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15" x14ac:dyDescent="0.4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15" x14ac:dyDescent="0.4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15" x14ac:dyDescent="0.4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15" x14ac:dyDescent="0.4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15" x14ac:dyDescent="0.4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15" x14ac:dyDescent="0.4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15" x14ac:dyDescent="0.4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15" x14ac:dyDescent="0.4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15" x14ac:dyDescent="0.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15" x14ac:dyDescent="0.4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15" x14ac:dyDescent="0.4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15" x14ac:dyDescent="0.4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15" x14ac:dyDescent="0.4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15" x14ac:dyDescent="0.4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15" x14ac:dyDescent="0.4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15" x14ac:dyDescent="0.4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15" x14ac:dyDescent="0.4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15" x14ac:dyDescent="0.4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15" x14ac:dyDescent="0.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15" x14ac:dyDescent="0.4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15" x14ac:dyDescent="0.4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15" x14ac:dyDescent="0.4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15" x14ac:dyDescent="0.4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15" x14ac:dyDescent="0.4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15" x14ac:dyDescent="0.4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15" x14ac:dyDescent="0.4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15" x14ac:dyDescent="0.4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15" x14ac:dyDescent="0.4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15" x14ac:dyDescent="0.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15" x14ac:dyDescent="0.4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15" x14ac:dyDescent="0.4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15" x14ac:dyDescent="0.4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15" x14ac:dyDescent="0.4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15" x14ac:dyDescent="0.4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15" x14ac:dyDescent="0.4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15" x14ac:dyDescent="0.4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15" x14ac:dyDescent="0.4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15" x14ac:dyDescent="0.4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15" x14ac:dyDescent="0.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15" x14ac:dyDescent="0.4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15" x14ac:dyDescent="0.4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15" x14ac:dyDescent="0.4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15" x14ac:dyDescent="0.4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15" x14ac:dyDescent="0.4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15" x14ac:dyDescent="0.4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15" x14ac:dyDescent="0.4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15" x14ac:dyDescent="0.4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15" x14ac:dyDescent="0.4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15" x14ac:dyDescent="0.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15" x14ac:dyDescent="0.4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15" x14ac:dyDescent="0.4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15" x14ac:dyDescent="0.4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15" x14ac:dyDescent="0.4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15" x14ac:dyDescent="0.4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15" x14ac:dyDescent="0.4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15" x14ac:dyDescent="0.4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15" x14ac:dyDescent="0.4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15" x14ac:dyDescent="0.4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15" x14ac:dyDescent="0.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15" x14ac:dyDescent="0.4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15" x14ac:dyDescent="0.4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15" x14ac:dyDescent="0.4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15" x14ac:dyDescent="0.4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15" x14ac:dyDescent="0.4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15" x14ac:dyDescent="0.4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15" x14ac:dyDescent="0.4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15" x14ac:dyDescent="0.4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15" x14ac:dyDescent="0.4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15" x14ac:dyDescent="0.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15" x14ac:dyDescent="0.4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15" x14ac:dyDescent="0.4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15" x14ac:dyDescent="0.4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15" x14ac:dyDescent="0.4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15" x14ac:dyDescent="0.4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15" x14ac:dyDescent="0.4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15" x14ac:dyDescent="0.4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15" x14ac:dyDescent="0.4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15" x14ac:dyDescent="0.4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15" x14ac:dyDescent="0.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15" x14ac:dyDescent="0.4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15" x14ac:dyDescent="0.4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15" x14ac:dyDescent="0.4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15" x14ac:dyDescent="0.4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15" x14ac:dyDescent="0.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15" x14ac:dyDescent="0.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15" x14ac:dyDescent="0.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15" x14ac:dyDescent="0.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15" x14ac:dyDescent="0.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15" x14ac:dyDescent="0.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15" x14ac:dyDescent="0.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15" x14ac:dyDescent="0.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15" x14ac:dyDescent="0.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15" x14ac:dyDescent="0.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15" x14ac:dyDescent="0.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15" x14ac:dyDescent="0.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15" x14ac:dyDescent="0.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15" x14ac:dyDescent="0.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15" x14ac:dyDescent="0.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15" x14ac:dyDescent="0.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15" x14ac:dyDescent="0.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15" x14ac:dyDescent="0.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15" x14ac:dyDescent="0.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15" x14ac:dyDescent="0.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15" x14ac:dyDescent="0.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15" x14ac:dyDescent="0.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15" x14ac:dyDescent="0.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15" x14ac:dyDescent="0.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15" x14ac:dyDescent="0.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15" x14ac:dyDescent="0.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15" x14ac:dyDescent="0.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15" x14ac:dyDescent="0.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15" x14ac:dyDescent="0.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15" x14ac:dyDescent="0.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15" x14ac:dyDescent="0.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15" x14ac:dyDescent="0.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15" x14ac:dyDescent="0.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15" x14ac:dyDescent="0.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15" x14ac:dyDescent="0.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15" x14ac:dyDescent="0.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15" x14ac:dyDescent="0.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15" x14ac:dyDescent="0.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15" x14ac:dyDescent="0.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15" x14ac:dyDescent="0.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15" x14ac:dyDescent="0.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15" x14ac:dyDescent="0.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15" x14ac:dyDescent="0.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15" x14ac:dyDescent="0.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15" x14ac:dyDescent="0.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15" x14ac:dyDescent="0.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15" x14ac:dyDescent="0.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15" x14ac:dyDescent="0.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15" x14ac:dyDescent="0.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15" x14ac:dyDescent="0.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15" x14ac:dyDescent="0.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15" x14ac:dyDescent="0.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15" x14ac:dyDescent="0.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15" x14ac:dyDescent="0.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15" x14ac:dyDescent="0.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15" x14ac:dyDescent="0.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15" x14ac:dyDescent="0.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15" x14ac:dyDescent="0.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15" x14ac:dyDescent="0.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15" x14ac:dyDescent="0.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15" x14ac:dyDescent="0.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15" x14ac:dyDescent="0.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15" x14ac:dyDescent="0.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15" x14ac:dyDescent="0.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15" x14ac:dyDescent="0.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15" x14ac:dyDescent="0.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15" x14ac:dyDescent="0.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15" x14ac:dyDescent="0.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15" x14ac:dyDescent="0.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15" x14ac:dyDescent="0.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15" x14ac:dyDescent="0.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15" x14ac:dyDescent="0.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15" x14ac:dyDescent="0.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15" x14ac:dyDescent="0.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15" x14ac:dyDescent="0.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15" x14ac:dyDescent="0.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15" x14ac:dyDescent="0.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15" x14ac:dyDescent="0.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15" x14ac:dyDescent="0.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15" x14ac:dyDescent="0.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15" x14ac:dyDescent="0.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15" x14ac:dyDescent="0.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15" x14ac:dyDescent="0.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15" x14ac:dyDescent="0.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15" x14ac:dyDescent="0.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15" x14ac:dyDescent="0.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15" x14ac:dyDescent="0.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15" x14ac:dyDescent="0.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15" x14ac:dyDescent="0.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15" x14ac:dyDescent="0.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15" x14ac:dyDescent="0.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15" x14ac:dyDescent="0.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15" x14ac:dyDescent="0.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15" x14ac:dyDescent="0.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15" x14ac:dyDescent="0.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15" x14ac:dyDescent="0.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15" x14ac:dyDescent="0.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15" x14ac:dyDescent="0.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15" x14ac:dyDescent="0.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15" x14ac:dyDescent="0.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15" x14ac:dyDescent="0.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15" x14ac:dyDescent="0.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15" x14ac:dyDescent="0.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15" x14ac:dyDescent="0.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15" x14ac:dyDescent="0.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15" x14ac:dyDescent="0.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15" x14ac:dyDescent="0.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15" x14ac:dyDescent="0.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15" x14ac:dyDescent="0.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15" x14ac:dyDescent="0.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15" x14ac:dyDescent="0.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15" x14ac:dyDescent="0.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15" x14ac:dyDescent="0.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15" x14ac:dyDescent="0.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15" x14ac:dyDescent="0.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15" x14ac:dyDescent="0.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15" x14ac:dyDescent="0.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15" x14ac:dyDescent="0.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15" x14ac:dyDescent="0.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15" x14ac:dyDescent="0.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15" x14ac:dyDescent="0.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15" x14ac:dyDescent="0.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15" x14ac:dyDescent="0.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15" x14ac:dyDescent="0.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15" x14ac:dyDescent="0.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15" x14ac:dyDescent="0.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15" x14ac:dyDescent="0.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15" x14ac:dyDescent="0.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15" x14ac:dyDescent="0.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15" x14ac:dyDescent="0.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15" x14ac:dyDescent="0.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15" x14ac:dyDescent="0.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15" x14ac:dyDescent="0.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15" x14ac:dyDescent="0.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15" x14ac:dyDescent="0.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15" x14ac:dyDescent="0.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15" x14ac:dyDescent="0.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15" x14ac:dyDescent="0.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15" x14ac:dyDescent="0.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15" x14ac:dyDescent="0.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15" x14ac:dyDescent="0.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15" x14ac:dyDescent="0.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15" x14ac:dyDescent="0.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15" x14ac:dyDescent="0.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15" x14ac:dyDescent="0.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15" x14ac:dyDescent="0.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15" x14ac:dyDescent="0.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15" x14ac:dyDescent="0.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15" x14ac:dyDescent="0.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15" x14ac:dyDescent="0.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15" x14ac:dyDescent="0.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15" x14ac:dyDescent="0.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15" x14ac:dyDescent="0.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15" x14ac:dyDescent="0.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15" x14ac:dyDescent="0.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15" x14ac:dyDescent="0.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15" x14ac:dyDescent="0.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15" x14ac:dyDescent="0.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15" x14ac:dyDescent="0.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15" x14ac:dyDescent="0.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15" x14ac:dyDescent="0.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15" x14ac:dyDescent="0.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15" x14ac:dyDescent="0.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15" x14ac:dyDescent="0.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15" x14ac:dyDescent="0.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15" x14ac:dyDescent="0.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15" x14ac:dyDescent="0.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15" x14ac:dyDescent="0.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15" x14ac:dyDescent="0.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15" x14ac:dyDescent="0.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15" x14ac:dyDescent="0.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15" x14ac:dyDescent="0.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15" x14ac:dyDescent="0.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15" x14ac:dyDescent="0.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15" x14ac:dyDescent="0.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15" x14ac:dyDescent="0.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15" x14ac:dyDescent="0.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15" x14ac:dyDescent="0.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15" x14ac:dyDescent="0.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15" x14ac:dyDescent="0.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15" x14ac:dyDescent="0.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15" x14ac:dyDescent="0.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15" x14ac:dyDescent="0.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15" x14ac:dyDescent="0.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15" x14ac:dyDescent="0.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15" x14ac:dyDescent="0.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15" x14ac:dyDescent="0.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15" x14ac:dyDescent="0.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15" x14ac:dyDescent="0.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15" x14ac:dyDescent="0.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15" x14ac:dyDescent="0.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15" x14ac:dyDescent="0.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15" x14ac:dyDescent="0.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15" x14ac:dyDescent="0.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15" x14ac:dyDescent="0.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15" x14ac:dyDescent="0.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15" x14ac:dyDescent="0.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15" x14ac:dyDescent="0.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15" x14ac:dyDescent="0.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15" x14ac:dyDescent="0.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15" x14ac:dyDescent="0.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15" x14ac:dyDescent="0.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15" x14ac:dyDescent="0.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15" x14ac:dyDescent="0.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15" x14ac:dyDescent="0.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15" x14ac:dyDescent="0.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15" x14ac:dyDescent="0.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15" x14ac:dyDescent="0.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15" x14ac:dyDescent="0.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15" x14ac:dyDescent="0.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15" x14ac:dyDescent="0.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15" x14ac:dyDescent="0.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15" x14ac:dyDescent="0.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15" x14ac:dyDescent="0.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15" x14ac:dyDescent="0.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15" x14ac:dyDescent="0.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15" x14ac:dyDescent="0.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15" x14ac:dyDescent="0.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15" x14ac:dyDescent="0.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15" x14ac:dyDescent="0.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15" x14ac:dyDescent="0.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15" x14ac:dyDescent="0.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15" x14ac:dyDescent="0.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15" x14ac:dyDescent="0.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15" x14ac:dyDescent="0.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15" x14ac:dyDescent="0.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15" x14ac:dyDescent="0.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15" x14ac:dyDescent="0.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15" x14ac:dyDescent="0.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15" x14ac:dyDescent="0.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15" x14ac:dyDescent="0.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15" x14ac:dyDescent="0.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15" x14ac:dyDescent="0.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15" x14ac:dyDescent="0.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15" x14ac:dyDescent="0.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15" x14ac:dyDescent="0.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15" x14ac:dyDescent="0.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15" x14ac:dyDescent="0.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15" x14ac:dyDescent="0.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15" x14ac:dyDescent="0.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15" x14ac:dyDescent="0.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15" x14ac:dyDescent="0.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15" x14ac:dyDescent="0.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15" x14ac:dyDescent="0.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15" x14ac:dyDescent="0.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15" x14ac:dyDescent="0.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15" x14ac:dyDescent="0.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15" x14ac:dyDescent="0.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15" x14ac:dyDescent="0.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15" x14ac:dyDescent="0.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15" x14ac:dyDescent="0.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15" x14ac:dyDescent="0.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15" x14ac:dyDescent="0.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15" x14ac:dyDescent="0.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15" x14ac:dyDescent="0.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15" x14ac:dyDescent="0.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15" x14ac:dyDescent="0.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15" x14ac:dyDescent="0.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15" x14ac:dyDescent="0.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15" x14ac:dyDescent="0.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15" x14ac:dyDescent="0.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15" x14ac:dyDescent="0.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15" x14ac:dyDescent="0.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15" x14ac:dyDescent="0.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15" x14ac:dyDescent="0.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15" x14ac:dyDescent="0.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15" x14ac:dyDescent="0.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15" x14ac:dyDescent="0.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15" x14ac:dyDescent="0.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15" x14ac:dyDescent="0.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15" x14ac:dyDescent="0.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15" x14ac:dyDescent="0.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15" x14ac:dyDescent="0.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15" x14ac:dyDescent="0.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15" x14ac:dyDescent="0.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15" x14ac:dyDescent="0.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15" x14ac:dyDescent="0.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15" x14ac:dyDescent="0.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15" x14ac:dyDescent="0.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15" x14ac:dyDescent="0.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15" x14ac:dyDescent="0.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15" x14ac:dyDescent="0.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15" x14ac:dyDescent="0.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15" x14ac:dyDescent="0.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15" x14ac:dyDescent="0.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15" x14ac:dyDescent="0.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15" x14ac:dyDescent="0.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15" x14ac:dyDescent="0.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15" x14ac:dyDescent="0.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15" x14ac:dyDescent="0.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15" x14ac:dyDescent="0.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15" x14ac:dyDescent="0.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15" x14ac:dyDescent="0.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15" x14ac:dyDescent="0.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15" x14ac:dyDescent="0.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15" x14ac:dyDescent="0.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15" x14ac:dyDescent="0.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15" x14ac:dyDescent="0.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15" x14ac:dyDescent="0.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15" x14ac:dyDescent="0.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15" x14ac:dyDescent="0.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15" x14ac:dyDescent="0.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15" x14ac:dyDescent="0.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15" x14ac:dyDescent="0.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15" x14ac:dyDescent="0.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15" x14ac:dyDescent="0.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15" x14ac:dyDescent="0.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15" x14ac:dyDescent="0.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15" x14ac:dyDescent="0.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15" x14ac:dyDescent="0.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15" x14ac:dyDescent="0.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15" x14ac:dyDescent="0.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15" x14ac:dyDescent="0.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15" x14ac:dyDescent="0.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15" x14ac:dyDescent="0.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15" x14ac:dyDescent="0.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15" x14ac:dyDescent="0.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15" x14ac:dyDescent="0.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15" x14ac:dyDescent="0.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15" x14ac:dyDescent="0.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15" x14ac:dyDescent="0.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15" x14ac:dyDescent="0.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15" x14ac:dyDescent="0.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15" x14ac:dyDescent="0.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15" x14ac:dyDescent="0.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15" x14ac:dyDescent="0.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15" x14ac:dyDescent="0.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15" x14ac:dyDescent="0.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15" x14ac:dyDescent="0.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15" x14ac:dyDescent="0.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15" x14ac:dyDescent="0.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15" x14ac:dyDescent="0.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15" x14ac:dyDescent="0.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15" x14ac:dyDescent="0.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15" x14ac:dyDescent="0.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15" x14ac:dyDescent="0.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15" x14ac:dyDescent="0.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15" x14ac:dyDescent="0.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15" x14ac:dyDescent="0.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15" x14ac:dyDescent="0.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15" x14ac:dyDescent="0.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15" x14ac:dyDescent="0.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15" x14ac:dyDescent="0.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15" x14ac:dyDescent="0.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15" x14ac:dyDescent="0.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15" x14ac:dyDescent="0.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15" x14ac:dyDescent="0.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15" x14ac:dyDescent="0.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15" x14ac:dyDescent="0.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15" x14ac:dyDescent="0.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15" x14ac:dyDescent="0.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15" x14ac:dyDescent="0.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15" x14ac:dyDescent="0.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15" x14ac:dyDescent="0.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15" x14ac:dyDescent="0.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15" x14ac:dyDescent="0.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15" x14ac:dyDescent="0.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15" x14ac:dyDescent="0.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15" x14ac:dyDescent="0.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15" x14ac:dyDescent="0.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15" x14ac:dyDescent="0.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15" x14ac:dyDescent="0.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15" x14ac:dyDescent="0.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15" x14ac:dyDescent="0.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15" x14ac:dyDescent="0.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15" x14ac:dyDescent="0.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15" x14ac:dyDescent="0.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15" x14ac:dyDescent="0.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15" x14ac:dyDescent="0.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15" x14ac:dyDescent="0.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15" x14ac:dyDescent="0.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15" x14ac:dyDescent="0.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15" x14ac:dyDescent="0.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15" x14ac:dyDescent="0.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15" x14ac:dyDescent="0.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15" x14ac:dyDescent="0.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15" x14ac:dyDescent="0.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15" x14ac:dyDescent="0.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15" x14ac:dyDescent="0.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15" x14ac:dyDescent="0.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15" x14ac:dyDescent="0.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15" x14ac:dyDescent="0.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15" x14ac:dyDescent="0.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15" x14ac:dyDescent="0.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15" x14ac:dyDescent="0.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15" x14ac:dyDescent="0.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15" x14ac:dyDescent="0.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15" x14ac:dyDescent="0.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15" x14ac:dyDescent="0.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15" x14ac:dyDescent="0.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15" x14ac:dyDescent="0.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15" x14ac:dyDescent="0.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15" x14ac:dyDescent="0.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15" x14ac:dyDescent="0.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15" x14ac:dyDescent="0.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15" x14ac:dyDescent="0.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15" x14ac:dyDescent="0.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15" x14ac:dyDescent="0.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15" x14ac:dyDescent="0.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15" x14ac:dyDescent="0.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15" x14ac:dyDescent="0.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15" x14ac:dyDescent="0.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15" x14ac:dyDescent="0.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15" x14ac:dyDescent="0.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15" x14ac:dyDescent="0.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15" x14ac:dyDescent="0.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15" x14ac:dyDescent="0.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15" x14ac:dyDescent="0.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15" x14ac:dyDescent="0.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15" x14ac:dyDescent="0.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15" x14ac:dyDescent="0.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15" x14ac:dyDescent="0.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15" x14ac:dyDescent="0.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15" x14ac:dyDescent="0.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15" x14ac:dyDescent="0.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15" x14ac:dyDescent="0.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15" x14ac:dyDescent="0.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15" x14ac:dyDescent="0.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15" x14ac:dyDescent="0.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15" x14ac:dyDescent="0.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15" x14ac:dyDescent="0.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15" x14ac:dyDescent="0.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15" x14ac:dyDescent="0.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15" x14ac:dyDescent="0.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15" x14ac:dyDescent="0.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15" x14ac:dyDescent="0.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15" x14ac:dyDescent="0.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15" x14ac:dyDescent="0.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15" x14ac:dyDescent="0.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15" x14ac:dyDescent="0.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15" x14ac:dyDescent="0.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15" x14ac:dyDescent="0.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15" x14ac:dyDescent="0.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15" x14ac:dyDescent="0.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15" x14ac:dyDescent="0.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15" x14ac:dyDescent="0.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15" x14ac:dyDescent="0.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15" x14ac:dyDescent="0.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15" x14ac:dyDescent="0.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15" x14ac:dyDescent="0.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15" x14ac:dyDescent="0.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15" x14ac:dyDescent="0.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15" x14ac:dyDescent="0.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15" x14ac:dyDescent="0.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15" x14ac:dyDescent="0.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15" x14ac:dyDescent="0.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15" x14ac:dyDescent="0.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15" x14ac:dyDescent="0.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15" x14ac:dyDescent="0.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15" x14ac:dyDescent="0.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15" x14ac:dyDescent="0.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15" x14ac:dyDescent="0.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15" x14ac:dyDescent="0.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15" x14ac:dyDescent="0.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15" x14ac:dyDescent="0.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15" x14ac:dyDescent="0.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15" x14ac:dyDescent="0.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15" x14ac:dyDescent="0.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15" x14ac:dyDescent="0.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15" x14ac:dyDescent="0.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15" x14ac:dyDescent="0.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15" x14ac:dyDescent="0.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15" x14ac:dyDescent="0.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15" x14ac:dyDescent="0.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15" x14ac:dyDescent="0.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15" x14ac:dyDescent="0.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15" x14ac:dyDescent="0.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15" x14ac:dyDescent="0.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15" x14ac:dyDescent="0.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15" x14ac:dyDescent="0.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15" x14ac:dyDescent="0.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15" x14ac:dyDescent="0.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15" x14ac:dyDescent="0.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15" x14ac:dyDescent="0.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15" x14ac:dyDescent="0.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15" x14ac:dyDescent="0.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15" x14ac:dyDescent="0.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15" x14ac:dyDescent="0.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15" x14ac:dyDescent="0.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15" x14ac:dyDescent="0.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15" x14ac:dyDescent="0.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15" x14ac:dyDescent="0.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15" x14ac:dyDescent="0.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15" x14ac:dyDescent="0.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15" x14ac:dyDescent="0.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15" x14ac:dyDescent="0.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15" x14ac:dyDescent="0.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15" x14ac:dyDescent="0.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15" x14ac:dyDescent="0.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15" x14ac:dyDescent="0.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15" x14ac:dyDescent="0.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15" x14ac:dyDescent="0.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15" x14ac:dyDescent="0.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15" x14ac:dyDescent="0.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15" x14ac:dyDescent="0.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15" x14ac:dyDescent="0.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15" x14ac:dyDescent="0.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15" x14ac:dyDescent="0.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15" x14ac:dyDescent="0.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15" x14ac:dyDescent="0.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15" x14ac:dyDescent="0.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15" x14ac:dyDescent="0.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15" x14ac:dyDescent="0.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15" x14ac:dyDescent="0.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15" x14ac:dyDescent="0.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15" x14ac:dyDescent="0.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15" x14ac:dyDescent="0.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15" x14ac:dyDescent="0.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15" x14ac:dyDescent="0.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15" x14ac:dyDescent="0.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15" x14ac:dyDescent="0.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15" x14ac:dyDescent="0.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15" x14ac:dyDescent="0.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15" x14ac:dyDescent="0.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15" x14ac:dyDescent="0.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15" x14ac:dyDescent="0.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15" x14ac:dyDescent="0.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15" x14ac:dyDescent="0.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15" x14ac:dyDescent="0.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15" x14ac:dyDescent="0.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15" x14ac:dyDescent="0.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15" x14ac:dyDescent="0.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15" x14ac:dyDescent="0.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15" x14ac:dyDescent="0.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15" x14ac:dyDescent="0.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15" x14ac:dyDescent="0.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15" x14ac:dyDescent="0.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15" x14ac:dyDescent="0.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15" x14ac:dyDescent="0.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15" x14ac:dyDescent="0.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15" x14ac:dyDescent="0.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15" x14ac:dyDescent="0.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15" x14ac:dyDescent="0.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15" x14ac:dyDescent="0.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15" x14ac:dyDescent="0.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15" x14ac:dyDescent="0.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15" x14ac:dyDescent="0.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15" x14ac:dyDescent="0.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15" x14ac:dyDescent="0.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15" x14ac:dyDescent="0.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15" x14ac:dyDescent="0.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15" x14ac:dyDescent="0.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15" x14ac:dyDescent="0.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15" x14ac:dyDescent="0.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15" x14ac:dyDescent="0.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15" x14ac:dyDescent="0.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15" x14ac:dyDescent="0.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15" x14ac:dyDescent="0.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15" x14ac:dyDescent="0.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15" x14ac:dyDescent="0.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15" x14ac:dyDescent="0.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15" x14ac:dyDescent="0.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15" x14ac:dyDescent="0.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15" x14ac:dyDescent="0.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15" x14ac:dyDescent="0.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15" x14ac:dyDescent="0.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15" x14ac:dyDescent="0.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15" x14ac:dyDescent="0.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15" x14ac:dyDescent="0.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15" x14ac:dyDescent="0.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15" x14ac:dyDescent="0.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15" x14ac:dyDescent="0.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15" x14ac:dyDescent="0.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15" x14ac:dyDescent="0.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15" x14ac:dyDescent="0.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15" x14ac:dyDescent="0.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15" x14ac:dyDescent="0.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15" x14ac:dyDescent="0.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15" x14ac:dyDescent="0.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15" x14ac:dyDescent="0.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15" x14ac:dyDescent="0.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15" x14ac:dyDescent="0.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15" x14ac:dyDescent="0.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15" x14ac:dyDescent="0.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15" x14ac:dyDescent="0.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15" x14ac:dyDescent="0.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15" x14ac:dyDescent="0.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15" x14ac:dyDescent="0.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15" x14ac:dyDescent="0.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15" x14ac:dyDescent="0.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15" x14ac:dyDescent="0.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15" x14ac:dyDescent="0.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15" x14ac:dyDescent="0.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15" x14ac:dyDescent="0.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15" x14ac:dyDescent="0.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15" x14ac:dyDescent="0.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15" x14ac:dyDescent="0.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15" x14ac:dyDescent="0.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15" x14ac:dyDescent="0.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15" x14ac:dyDescent="0.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15" x14ac:dyDescent="0.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15" x14ac:dyDescent="0.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15" x14ac:dyDescent="0.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15" x14ac:dyDescent="0.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15" x14ac:dyDescent="0.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15" x14ac:dyDescent="0.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15" x14ac:dyDescent="0.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15" x14ac:dyDescent="0.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15" x14ac:dyDescent="0.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15" x14ac:dyDescent="0.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15" x14ac:dyDescent="0.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15" x14ac:dyDescent="0.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15" x14ac:dyDescent="0.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15" x14ac:dyDescent="0.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15" x14ac:dyDescent="0.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15" x14ac:dyDescent="0.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15" x14ac:dyDescent="0.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15" x14ac:dyDescent="0.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15" x14ac:dyDescent="0.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15" x14ac:dyDescent="0.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15" x14ac:dyDescent="0.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15" x14ac:dyDescent="0.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15" x14ac:dyDescent="0.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15" x14ac:dyDescent="0.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15" x14ac:dyDescent="0.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15" x14ac:dyDescent="0.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15" x14ac:dyDescent="0.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15" x14ac:dyDescent="0.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15" x14ac:dyDescent="0.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15" x14ac:dyDescent="0.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15" x14ac:dyDescent="0.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15" x14ac:dyDescent="0.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15" x14ac:dyDescent="0.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15" x14ac:dyDescent="0.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15" x14ac:dyDescent="0.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15" x14ac:dyDescent="0.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15" x14ac:dyDescent="0.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15" x14ac:dyDescent="0.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15" x14ac:dyDescent="0.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15" x14ac:dyDescent="0.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15" x14ac:dyDescent="0.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15" x14ac:dyDescent="0.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15" x14ac:dyDescent="0.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15" x14ac:dyDescent="0.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15" x14ac:dyDescent="0.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15" x14ac:dyDescent="0.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15" x14ac:dyDescent="0.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15" x14ac:dyDescent="0.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15" x14ac:dyDescent="0.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15" x14ac:dyDescent="0.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15" x14ac:dyDescent="0.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15" x14ac:dyDescent="0.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15" x14ac:dyDescent="0.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15" x14ac:dyDescent="0.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15" x14ac:dyDescent="0.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15" x14ac:dyDescent="0.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15" x14ac:dyDescent="0.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15" x14ac:dyDescent="0.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15" x14ac:dyDescent="0.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15" x14ac:dyDescent="0.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15" x14ac:dyDescent="0.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15" x14ac:dyDescent="0.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15" x14ac:dyDescent="0.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15" x14ac:dyDescent="0.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15" x14ac:dyDescent="0.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15" x14ac:dyDescent="0.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15" x14ac:dyDescent="0.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15" x14ac:dyDescent="0.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15" x14ac:dyDescent="0.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15" x14ac:dyDescent="0.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15" x14ac:dyDescent="0.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15" x14ac:dyDescent="0.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15" x14ac:dyDescent="0.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15" x14ac:dyDescent="0.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15" x14ac:dyDescent="0.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15" x14ac:dyDescent="0.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15" x14ac:dyDescent="0.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15" x14ac:dyDescent="0.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15" x14ac:dyDescent="0.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15" x14ac:dyDescent="0.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15" x14ac:dyDescent="0.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15" x14ac:dyDescent="0.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15" x14ac:dyDescent="0.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15" x14ac:dyDescent="0.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15" x14ac:dyDescent="0.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15" x14ac:dyDescent="0.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15" x14ac:dyDescent="0.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15" x14ac:dyDescent="0.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15" x14ac:dyDescent="0.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15" x14ac:dyDescent="0.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15" x14ac:dyDescent="0.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15" x14ac:dyDescent="0.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15" x14ac:dyDescent="0.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15" x14ac:dyDescent="0.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15" x14ac:dyDescent="0.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15" x14ac:dyDescent="0.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15" x14ac:dyDescent="0.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15" x14ac:dyDescent="0.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15" x14ac:dyDescent="0.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15" x14ac:dyDescent="0.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15" x14ac:dyDescent="0.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15" x14ac:dyDescent="0.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15" x14ac:dyDescent="0.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15" x14ac:dyDescent="0.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15" x14ac:dyDescent="0.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15" x14ac:dyDescent="0.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15" x14ac:dyDescent="0.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15" x14ac:dyDescent="0.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15" x14ac:dyDescent="0.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15" x14ac:dyDescent="0.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15" x14ac:dyDescent="0.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15" x14ac:dyDescent="0.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15" x14ac:dyDescent="0.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15" x14ac:dyDescent="0.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15" x14ac:dyDescent="0.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15" x14ac:dyDescent="0.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15" x14ac:dyDescent="0.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15" x14ac:dyDescent="0.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15" x14ac:dyDescent="0.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15" x14ac:dyDescent="0.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15" x14ac:dyDescent="0.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15" x14ac:dyDescent="0.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15" x14ac:dyDescent="0.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15" x14ac:dyDescent="0.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15" x14ac:dyDescent="0.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15" x14ac:dyDescent="0.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15" x14ac:dyDescent="0.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15" x14ac:dyDescent="0.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15" x14ac:dyDescent="0.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15" x14ac:dyDescent="0.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15" x14ac:dyDescent="0.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15" x14ac:dyDescent="0.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3.15" x14ac:dyDescent="0.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3.15" x14ac:dyDescent="0.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7BBF4-4FE1-4188-9C84-EC466128696C}">
  <sheetPr>
    <outlinePr summaryBelow="0" summaryRight="0"/>
  </sheetPr>
  <dimension ref="A1:Z1002"/>
  <sheetViews>
    <sheetView workbookViewId="0"/>
  </sheetViews>
  <sheetFormatPr defaultColWidth="13.5" defaultRowHeight="15.75" customHeight="1" x14ac:dyDescent="0.4"/>
  <sheetData>
    <row r="1" spans="1:26" ht="21" x14ac:dyDescent="0.65">
      <c r="A1" s="6" t="s">
        <v>8</v>
      </c>
    </row>
    <row r="3" spans="1:26" ht="15.75" customHeight="1" x14ac:dyDescent="0.4">
      <c r="A3" s="1" t="s">
        <v>0</v>
      </c>
      <c r="B3" s="1" t="s">
        <v>1</v>
      </c>
      <c r="C3" s="1" t="s">
        <v>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4">
      <c r="A4" s="2" t="str">
        <f ca="1">IFERROR(__xludf.DUMMYFUNCTION("QUERY({TFS!A1:C13},""Select * where Col2 is not null"",0)"),"AAL")</f>
        <v>AAL</v>
      </c>
      <c r="B4" s="2">
        <f ca="1">IFERROR(__xludf.DUMMYFUNCTION("""COMPUTED_VALUE"""),46)</f>
        <v>46</v>
      </c>
      <c r="C4" s="3">
        <f ca="1">IFERROR(__xludf.DUMMYFUNCTION("""COMPUTED_VALUE"""),0.67391304347826)</f>
        <v>0.67391304347825998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 x14ac:dyDescent="0.4">
      <c r="A5" s="2" t="str">
        <f ca="1">IFERROR(__xludf.DUMMYFUNCTION("""COMPUTED_VALUE"""),"COPERNI")</f>
        <v>COPERNI</v>
      </c>
      <c r="B5" s="2">
        <f ca="1">IFERROR(__xludf.DUMMYFUNCTION("""COMPUTED_VALUE"""),6)</f>
        <v>6</v>
      </c>
      <c r="C5" s="3">
        <f ca="1">IFERROR(__xludf.DUMMYFUNCTION("""COMPUTED_VALUE"""),0.5)</f>
        <v>0.5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 x14ac:dyDescent="0.4">
      <c r="A6" s="2" t="str">
        <f ca="1">IFERROR(__xludf.DUMMYFUNCTION("""COMPUTED_VALUE"""),"SAM")</f>
        <v>SAM</v>
      </c>
      <c r="B6" s="2">
        <f ca="1">IFERROR(__xludf.DUMMYFUNCTION("""COMPUTED_VALUE"""),22)</f>
        <v>22</v>
      </c>
      <c r="C6" s="3">
        <f ca="1">IFERROR(__xludf.DUMMYFUNCTION("""COMPUTED_VALUE"""),1)</f>
        <v>1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4">
      <c r="A7" s="2" t="str">
        <f ca="1">IFERROR(__xludf.DUMMYFUNCTION("""COMPUTED_VALUE"""),"LAMAR")</f>
        <v>LAMAR</v>
      </c>
      <c r="B7" s="2">
        <f ca="1">IFERROR(__xludf.DUMMYFUNCTION("""COMPUTED_VALUE"""),19)</f>
        <v>19</v>
      </c>
      <c r="C7" s="3">
        <f ca="1">IFERROR(__xludf.DUMMYFUNCTION("""COMPUTED_VALUE"""),1)</f>
        <v>1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4">
      <c r="A8" s="2" t="str">
        <f ca="1">IFERROR(__xludf.DUMMYFUNCTION("""COMPUTED_VALUE"""),"ECTOR")</f>
        <v>ECTOR</v>
      </c>
      <c r="B8" s="2">
        <f ca="1">IFERROR(__xludf.DUMMYFUNCTION("""COMPUTED_VALUE"""),60)</f>
        <v>60</v>
      </c>
      <c r="C8" s="3">
        <f ca="1">IFERROR(__xludf.DUMMYFUNCTION("""COMPUTED_VALUE"""),0.916666666666666)</f>
        <v>0.91666666666666596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4">
      <c r="A9" s="2" t="str">
        <f ca="1">IFERROR(__xludf.DUMMYFUNCTION("""COMPUTED_VALUE"""),"FEHL-PRICE")</f>
        <v>FEHL-PRICE</v>
      </c>
      <c r="B9" s="2">
        <f ca="1">IFERROR(__xludf.DUMMYFUNCTION("""COMPUTED_VALUE"""),38)</f>
        <v>38</v>
      </c>
      <c r="C9" s="3">
        <f ca="1">IFERROR(__xludf.DUMMYFUNCTION("""COMPUTED_VALUE"""),0.526315789473684)</f>
        <v>0.52631578947368396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4">
      <c r="A10" s="2" t="str">
        <f ca="1">IFERROR(__xludf.DUMMYFUNCTION("""COMPUTED_VALUE"""),"JONES-CLARK")</f>
        <v>JONES-CLARK</v>
      </c>
      <c r="B10" s="2">
        <f ca="1">IFERROR(__xludf.DUMMYFUNCTION("""COMPUTED_VALUE"""),10)</f>
        <v>10</v>
      </c>
      <c r="C10" s="3">
        <f ca="1">IFERROR(__xludf.DUMMYFUNCTION("""COMPUTED_VALUE"""),0.5)</f>
        <v>0.5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4">
      <c r="A11" s="2" t="str">
        <f ca="1">IFERROR(__xludf.DUMMYFUNCTION("""COMPUTED_VALUE"""),"SMITH")</f>
        <v>SMITH</v>
      </c>
      <c r="B11" s="2">
        <f ca="1">IFERROR(__xludf.DUMMYFUNCTION("""COMPUTED_VALUE"""),30)</f>
        <v>30</v>
      </c>
      <c r="C11" s="3">
        <f ca="1">IFERROR(__xludf.DUMMYFUNCTION("""COMPUTED_VALUE"""),0.6)</f>
        <v>0.6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4">
      <c r="A12" s="2" t="str">
        <f ca="1">IFERROR(__xludf.DUMMYFUNCTION("""COMPUTED_VALUE"""),"MENDEZ")</f>
        <v>MENDEZ</v>
      </c>
      <c r="B12" s="2">
        <f ca="1">IFERROR(__xludf.DUMMYFUNCTION("""COMPUTED_VALUE"""),19)</f>
        <v>19</v>
      </c>
      <c r="C12" s="3">
        <f ca="1">IFERROR(__xludf.DUMMYFUNCTION("""COMPUTED_VALUE"""),0.578947368421052)</f>
        <v>0.57894736842105199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4">
      <c r="A13" s="2" t="str">
        <f ca="1">IFERROR(__xludf.DUMMYFUNCTION("""COMPUTED_VALUE"""),"PRESCOTT")</f>
        <v>PRESCOTT</v>
      </c>
      <c r="B13" s="2">
        <f ca="1">IFERROR(__xludf.DUMMYFUNCTION("""COMPUTED_VALUE"""),22)</f>
        <v>22</v>
      </c>
      <c r="C13" s="3">
        <f ca="1">IFERROR(__xludf.DUMMYFUNCTION("""COMPUTED_VALUE"""),0.954545454545454)</f>
        <v>0.95454545454545403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4">
      <c r="A14" s="4" t="str">
        <f ca="1">IFERROR(__xludf.DUMMYFUNCTION("""COMPUTED_VALUE"""),"Total")</f>
        <v>Total</v>
      </c>
      <c r="B14" s="4">
        <f ca="1">IFERROR(__xludf.DUMMYFUNCTION("""COMPUTED_VALUE"""),272)</f>
        <v>272</v>
      </c>
      <c r="C14" s="3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4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 x14ac:dyDescent="0.4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 x14ac:dyDescent="0.4">
      <c r="A17" s="1" t="s">
        <v>0</v>
      </c>
      <c r="B17" s="1" t="s">
        <v>3</v>
      </c>
      <c r="C17" s="1" t="s">
        <v>1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 x14ac:dyDescent="0.4">
      <c r="A18" s="2" t="str">
        <f ca="1">IFERROR(__xludf.DUMMYFUNCTION("QUERY({TFS!A16:C1000},""Select * where Col1 is not null"",0)"),"AAL")</f>
        <v>AAL</v>
      </c>
      <c r="B18" s="2" t="str">
        <f ca="1">IFERROR(__xludf.DUMMYFUNCTION("""COMPUTED_VALUE"""),"DiFabio")</f>
        <v>DiFabio</v>
      </c>
      <c r="C18" s="2">
        <f ca="1">IFERROR(__xludf.DUMMYFUNCTION("""COMPUTED_VALUE"""),10)</f>
        <v>10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 x14ac:dyDescent="0.4">
      <c r="A19" s="2" t="str">
        <f ca="1">IFERROR(__xludf.DUMMYFUNCTION("""COMPUTED_VALUE"""),"AAL")</f>
        <v>AAL</v>
      </c>
      <c r="B19" s="2" t="str">
        <f ca="1">IFERROR(__xludf.DUMMYFUNCTION("""COMPUTED_VALUE"""),"Belcik")</f>
        <v>Belcik</v>
      </c>
      <c r="C19" s="2">
        <f ca="1">IFERROR(__xludf.DUMMYFUNCTION("""COMPUTED_VALUE"""),8)</f>
        <v>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4">
      <c r="A20" s="2" t="str">
        <f ca="1">IFERROR(__xludf.DUMMYFUNCTION("""COMPUTED_VALUE"""),"AAL")</f>
        <v>AAL</v>
      </c>
      <c r="B20" s="2" t="str">
        <f ca="1">IFERROR(__xludf.DUMMYFUNCTION("""COMPUTED_VALUE"""),"Hellman")</f>
        <v>Hellman</v>
      </c>
      <c r="C20" s="2">
        <f ca="1">IFERROR(__xludf.DUMMYFUNCTION("""COMPUTED_VALUE"""),10)</f>
        <v>10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4">
      <c r="A21" s="2" t="str">
        <f ca="1">IFERROR(__xludf.DUMMYFUNCTION("""COMPUTED_VALUE"""),"AAL")</f>
        <v>AAL</v>
      </c>
      <c r="B21" s="2" t="str">
        <f ca="1">IFERROR(__xludf.DUMMYFUNCTION("""COMPUTED_VALUE"""),"Langner")</f>
        <v>Langner</v>
      </c>
      <c r="C21" s="2">
        <f ca="1">IFERROR(__xludf.DUMMYFUNCTION("""COMPUTED_VALUE"""),8)</f>
        <v>8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4">
      <c r="A22" s="2" t="str">
        <f ca="1">IFERROR(__xludf.DUMMYFUNCTION("""COMPUTED_VALUE"""),"AAL")</f>
        <v>AAL</v>
      </c>
      <c r="B22" s="2" t="str">
        <f ca="1">IFERROR(__xludf.DUMMYFUNCTION("""COMPUTED_VALUE"""),"McClendon")</f>
        <v>McClendon</v>
      </c>
      <c r="C22" s="2">
        <f ca="1">IFERROR(__xludf.DUMMYFUNCTION("""COMPUTED_VALUE"""),10)</f>
        <v>10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4">
      <c r="A23" s="2" t="str">
        <f ca="1">IFERROR(__xludf.DUMMYFUNCTION("""COMPUTED_VALUE"""),"Coperni")</f>
        <v>Coperni</v>
      </c>
      <c r="B23" s="2" t="str">
        <f ca="1">IFERROR(__xludf.DUMMYFUNCTION("""COMPUTED_VALUE"""),"Mercado")</f>
        <v>Mercado</v>
      </c>
      <c r="C23" s="2">
        <f ca="1">IFERROR(__xludf.DUMMYFUNCTION("""COMPUTED_VALUE"""),6)</f>
        <v>6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4">
      <c r="A24" s="2" t="str">
        <f ca="1">IFERROR(__xludf.DUMMYFUNCTION("""COMPUTED_VALUE"""),"Sam Houston")</f>
        <v>Sam Houston</v>
      </c>
      <c r="B24" s="2" t="str">
        <f ca="1">IFERROR(__xludf.DUMMYFUNCTION("""COMPUTED_VALUE"""),"Blaylock")</f>
        <v>Blaylock</v>
      </c>
      <c r="C24" s="2">
        <f ca="1">IFERROR(__xludf.DUMMYFUNCTION("""COMPUTED_VALUE"""),8)</f>
        <v>8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4">
      <c r="A25" s="2" t="str">
        <f ca="1">IFERROR(__xludf.DUMMYFUNCTION("""COMPUTED_VALUE"""),"Sam Houston")</f>
        <v>Sam Houston</v>
      </c>
      <c r="B25" s="2" t="str">
        <f ca="1">IFERROR(__xludf.DUMMYFUNCTION("""COMPUTED_VALUE"""),"Hinojosa")</f>
        <v>Hinojosa</v>
      </c>
      <c r="C25" s="2">
        <f ca="1">IFERROR(__xludf.DUMMYFUNCTION("""COMPUTED_VALUE"""),8)</f>
        <v>8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4">
      <c r="A26" s="2" t="str">
        <f ca="1">IFERROR(__xludf.DUMMYFUNCTION("""COMPUTED_VALUE"""),"Sam Houston")</f>
        <v>Sam Houston</v>
      </c>
      <c r="B26" s="2" t="str">
        <f ca="1">IFERROR(__xludf.DUMMYFUNCTION("""COMPUTED_VALUE"""),"Miller")</f>
        <v>Miller</v>
      </c>
      <c r="C26" s="2">
        <f ca="1">IFERROR(__xludf.DUMMYFUNCTION("""COMPUTED_VALUE"""),6)</f>
        <v>6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4">
      <c r="A27" s="2" t="str">
        <f ca="1">IFERROR(__xludf.DUMMYFUNCTION("""COMPUTED_VALUE"""),"Lamar")</f>
        <v>Lamar</v>
      </c>
      <c r="B27" s="2" t="str">
        <f ca="1">IFERROR(__xludf.DUMMYFUNCTION("""COMPUTED_VALUE"""),"Johnson")</f>
        <v>Johnson</v>
      </c>
      <c r="C27" s="2">
        <f ca="1">IFERROR(__xludf.DUMMYFUNCTION("""COMPUTED_VALUE"""),8)</f>
        <v>8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4">
      <c r="A28" s="2" t="str">
        <f ca="1">IFERROR(__xludf.DUMMYFUNCTION("""COMPUTED_VALUE"""),"Lamar")</f>
        <v>Lamar</v>
      </c>
      <c r="B28" s="2" t="str">
        <f ca="1">IFERROR(__xludf.DUMMYFUNCTION("""COMPUTED_VALUE"""),"Williams")</f>
        <v>Williams</v>
      </c>
      <c r="C28" s="2">
        <f ca="1">IFERROR(__xludf.DUMMYFUNCTION("""COMPUTED_VALUE"""),11)</f>
        <v>11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4">
      <c r="A29" s="2" t="str">
        <f ca="1">IFERROR(__xludf.DUMMYFUNCTION("""COMPUTED_VALUE"""),"Ector")</f>
        <v>Ector</v>
      </c>
      <c r="B29" s="2" t="str">
        <f ca="1">IFERROR(__xludf.DUMMYFUNCTION("""COMPUTED_VALUE"""),"Albaugh")</f>
        <v>Albaugh</v>
      </c>
      <c r="C29" s="2">
        <f ca="1">IFERROR(__xludf.DUMMYFUNCTION("""COMPUTED_VALUE"""),8)</f>
        <v>8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4">
      <c r="A30" s="2" t="str">
        <f ca="1">IFERROR(__xludf.DUMMYFUNCTION("""COMPUTED_VALUE"""),"Ector")</f>
        <v>Ector</v>
      </c>
      <c r="B30" s="2" t="str">
        <f ca="1">IFERROR(__xludf.DUMMYFUNCTION("""COMPUTED_VALUE"""),"Avery")</f>
        <v>Avery</v>
      </c>
      <c r="C30" s="2">
        <f ca="1">IFERROR(__xludf.DUMMYFUNCTION("""COMPUTED_VALUE"""),9)</f>
        <v>9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15" x14ac:dyDescent="0.4">
      <c r="A31" s="2" t="str">
        <f ca="1">IFERROR(__xludf.DUMMYFUNCTION("""COMPUTED_VALUE"""),"Ector")</f>
        <v>Ector</v>
      </c>
      <c r="B31" s="2" t="str">
        <f ca="1">IFERROR(__xludf.DUMMYFUNCTION("""COMPUTED_VALUE"""),"Briceno")</f>
        <v>Briceno</v>
      </c>
      <c r="C31" s="2">
        <f ca="1">IFERROR(__xludf.DUMMYFUNCTION("""COMPUTED_VALUE"""),8)</f>
        <v>8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15" x14ac:dyDescent="0.4">
      <c r="A32" s="2" t="str">
        <f ca="1">IFERROR(__xludf.DUMMYFUNCTION("""COMPUTED_VALUE"""),"Ector")</f>
        <v>Ector</v>
      </c>
      <c r="B32" s="2" t="str">
        <f ca="1">IFERROR(__xludf.DUMMYFUNCTION("""COMPUTED_VALUE"""),"Coulter")</f>
        <v>Coulter</v>
      </c>
      <c r="C32" s="2">
        <f ca="1">IFERROR(__xludf.DUMMYFUNCTION("""COMPUTED_VALUE"""),8)</f>
        <v>8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15" x14ac:dyDescent="0.4">
      <c r="A33" s="2" t="str">
        <f ca="1">IFERROR(__xludf.DUMMYFUNCTION("""COMPUTED_VALUE"""),"Ector")</f>
        <v>Ector</v>
      </c>
      <c r="B33" s="2" t="str">
        <f ca="1">IFERROR(__xludf.DUMMYFUNCTION("""COMPUTED_VALUE"""),"Garza")</f>
        <v>Garza</v>
      </c>
      <c r="C33" s="2">
        <f ca="1">IFERROR(__xludf.DUMMYFUNCTION("""COMPUTED_VALUE"""),6)</f>
        <v>6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15" x14ac:dyDescent="0.4">
      <c r="A34" s="2" t="str">
        <f ca="1">IFERROR(__xludf.DUMMYFUNCTION("""COMPUTED_VALUE"""),"Ector")</f>
        <v>Ector</v>
      </c>
      <c r="B34" s="2" t="str">
        <f ca="1">IFERROR(__xludf.DUMMYFUNCTION("""COMPUTED_VALUE"""),"Olivas")</f>
        <v>Olivas</v>
      </c>
      <c r="C34" s="2">
        <f ca="1">IFERROR(__xludf.DUMMYFUNCTION("""COMPUTED_VALUE"""),6)</f>
        <v>6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15" x14ac:dyDescent="0.4">
      <c r="A35" s="2" t="str">
        <f ca="1">IFERROR(__xludf.DUMMYFUNCTION("""COMPUTED_VALUE"""),"Ector")</f>
        <v>Ector</v>
      </c>
      <c r="B35" s="2" t="str">
        <f ca="1">IFERROR(__xludf.DUMMYFUNCTION("""COMPUTED_VALUE"""),"Porras")</f>
        <v>Porras</v>
      </c>
      <c r="C35" s="2">
        <f ca="1">IFERROR(__xludf.DUMMYFUNCTION("""COMPUTED_VALUE"""),8)</f>
        <v>8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15" x14ac:dyDescent="0.4">
      <c r="A36" s="2" t="str">
        <f ca="1">IFERROR(__xludf.DUMMYFUNCTION("""COMPUTED_VALUE"""),"Ector")</f>
        <v>Ector</v>
      </c>
      <c r="B36" s="2" t="str">
        <f ca="1">IFERROR(__xludf.DUMMYFUNCTION("""COMPUTED_VALUE"""),"Valles")</f>
        <v>Valles</v>
      </c>
      <c r="C36" s="2">
        <f ca="1">IFERROR(__xludf.DUMMYFUNCTION("""COMPUTED_VALUE"""),7)</f>
        <v>7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15" x14ac:dyDescent="0.4">
      <c r="A37" s="2" t="str">
        <f ca="1">IFERROR(__xludf.DUMMYFUNCTION("""COMPUTED_VALUE"""),"Fehl-Price")</f>
        <v>Fehl-Price</v>
      </c>
      <c r="B37" s="2" t="str">
        <f ca="1">IFERROR(__xludf.DUMMYFUNCTION("""COMPUTED_VALUE"""),"Gobert")</f>
        <v>Gobert</v>
      </c>
      <c r="C37" s="2">
        <f ca="1">IFERROR(__xludf.DUMMYFUNCTION("""COMPUTED_VALUE"""),10)</f>
        <v>10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15" x14ac:dyDescent="0.4">
      <c r="A38" s="2" t="str">
        <f ca="1">IFERROR(__xludf.DUMMYFUNCTION("""COMPUTED_VALUE"""),"Fehl-Price")</f>
        <v>Fehl-Price</v>
      </c>
      <c r="B38" s="2" t="str">
        <f ca="1">IFERROR(__xludf.DUMMYFUNCTION("""COMPUTED_VALUE"""),"Thibedeaux")</f>
        <v>Thibedeaux</v>
      </c>
      <c r="C38" s="2">
        <f ca="1">IFERROR(__xludf.DUMMYFUNCTION("""COMPUTED_VALUE"""),10)</f>
        <v>10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15" x14ac:dyDescent="0.4">
      <c r="A39" s="2" t="str">
        <f ca="1">IFERROR(__xludf.DUMMYFUNCTION("""COMPUTED_VALUE"""),"Fehl-Price")</f>
        <v>Fehl-Price</v>
      </c>
      <c r="B39" s="2" t="str">
        <f ca="1">IFERROR(__xludf.DUMMYFUNCTION("""COMPUTED_VALUE"""),"Vandiver")</f>
        <v>Vandiver</v>
      </c>
      <c r="C39" s="2">
        <f ca="1">IFERROR(__xludf.DUMMYFUNCTION("""COMPUTED_VALUE"""),8)</f>
        <v>8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15" x14ac:dyDescent="0.4">
      <c r="A40" s="2" t="str">
        <f ca="1">IFERROR(__xludf.DUMMYFUNCTION("""COMPUTED_VALUE"""),"Fehl-Price")</f>
        <v>Fehl-Price</v>
      </c>
      <c r="B40" s="2" t="str">
        <f ca="1">IFERROR(__xludf.DUMMYFUNCTION("""COMPUTED_VALUE"""),"Wilson")</f>
        <v>Wilson</v>
      </c>
      <c r="C40" s="2">
        <f ca="1">IFERROR(__xludf.DUMMYFUNCTION("""COMPUTED_VALUE"""),10)</f>
        <v>10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15" x14ac:dyDescent="0.4">
      <c r="A41" s="2" t="str">
        <f ca="1">IFERROR(__xludf.DUMMYFUNCTION("""COMPUTED_VALUE"""),"Jones-Clark")</f>
        <v>Jones-Clark</v>
      </c>
      <c r="B41" s="2" t="str">
        <f ca="1">IFERROR(__xludf.DUMMYFUNCTION("""COMPUTED_VALUE"""),"Hatcher")</f>
        <v>Hatcher</v>
      </c>
      <c r="C41" s="2">
        <f ca="1">IFERROR(__xludf.DUMMYFUNCTION("""COMPUTED_VALUE"""),3)</f>
        <v>3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15" x14ac:dyDescent="0.4">
      <c r="A42" s="2" t="str">
        <f ca="1">IFERROR(__xludf.DUMMYFUNCTION("""COMPUTED_VALUE"""),"Jones-Clark")</f>
        <v>Jones-Clark</v>
      </c>
      <c r="B42" s="2" t="str">
        <f ca="1">IFERROR(__xludf.DUMMYFUNCTION("""COMPUTED_VALUE"""),"Bridges")</f>
        <v>Bridges</v>
      </c>
      <c r="C42" s="2">
        <f ca="1">IFERROR(__xludf.DUMMYFUNCTION("""COMPUTED_VALUE"""),6)</f>
        <v>6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15" x14ac:dyDescent="0.4">
      <c r="A43" s="2" t="str">
        <f ca="1">IFERROR(__xludf.DUMMYFUNCTION("""COMPUTED_VALUE"""),"Jones-Clark")</f>
        <v>Jones-Clark</v>
      </c>
      <c r="B43" s="2" t="str">
        <f ca="1">IFERROR(__xludf.DUMMYFUNCTION("""COMPUTED_VALUE"""),"Drake")</f>
        <v>Drake</v>
      </c>
      <c r="C43" s="2">
        <f ca="1">IFERROR(__xludf.DUMMYFUNCTION("""COMPUTED_VALUE"""),1)</f>
        <v>1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15" x14ac:dyDescent="0.4">
      <c r="A44" s="2" t="str">
        <f ca="1">IFERROR(__xludf.DUMMYFUNCTION("""COMPUTED_VALUE"""),"Smith Middle")</f>
        <v>Smith Middle</v>
      </c>
      <c r="B44" s="2" t="str">
        <f ca="1">IFERROR(__xludf.DUMMYFUNCTION("""COMPUTED_VALUE"""),"Mack")</f>
        <v>Mack</v>
      </c>
      <c r="C44" s="2">
        <f ca="1">IFERROR(__xludf.DUMMYFUNCTION("""COMPUTED_VALUE"""),7)</f>
        <v>7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15" x14ac:dyDescent="0.4">
      <c r="A45" s="2" t="str">
        <f ca="1">IFERROR(__xludf.DUMMYFUNCTION("""COMPUTED_VALUE"""),"Smith Middle")</f>
        <v>Smith Middle</v>
      </c>
      <c r="B45" s="2" t="str">
        <f ca="1">IFERROR(__xludf.DUMMYFUNCTION("""COMPUTED_VALUE"""),"Flores")</f>
        <v>Flores</v>
      </c>
      <c r="C45" s="2">
        <f ca="1">IFERROR(__xludf.DUMMYFUNCTION("""COMPUTED_VALUE"""),7)</f>
        <v>7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15" x14ac:dyDescent="0.4">
      <c r="A46" s="2" t="str">
        <f ca="1">IFERROR(__xludf.DUMMYFUNCTION("""COMPUTED_VALUE"""),"Smith Middle")</f>
        <v>Smith Middle</v>
      </c>
      <c r="B46" s="2" t="str">
        <f ca="1">IFERROR(__xludf.DUMMYFUNCTION("""COMPUTED_VALUE"""),"Guidry")</f>
        <v>Guidry</v>
      </c>
      <c r="C46" s="2">
        <f ca="1">IFERROR(__xludf.DUMMYFUNCTION("""COMPUTED_VALUE"""),6)</f>
        <v>6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15" x14ac:dyDescent="0.4">
      <c r="A47" s="2" t="str">
        <f ca="1">IFERROR(__xludf.DUMMYFUNCTION("""COMPUTED_VALUE"""),"Smith Middle")</f>
        <v>Smith Middle</v>
      </c>
      <c r="B47" s="2" t="str">
        <f ca="1">IFERROR(__xludf.DUMMYFUNCTION("""COMPUTED_VALUE"""),"Kemajou")</f>
        <v>Kemajou</v>
      </c>
      <c r="C47" s="2">
        <f ca="1">IFERROR(__xludf.DUMMYFUNCTION("""COMPUTED_VALUE"""),10)</f>
        <v>10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15" x14ac:dyDescent="0.4">
      <c r="A48" s="2" t="str">
        <f ca="1">IFERROR(__xludf.DUMMYFUNCTION("""COMPUTED_VALUE"""),"Mendez")</f>
        <v>Mendez</v>
      </c>
      <c r="B48" s="2" t="str">
        <f ca="1">IFERROR(__xludf.DUMMYFUNCTION("""COMPUTED_VALUE"""),"Miranda")</f>
        <v>Miranda</v>
      </c>
      <c r="C48" s="2">
        <f ca="1">IFERROR(__xludf.DUMMYFUNCTION("""COMPUTED_VALUE"""),9)</f>
        <v>9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15" x14ac:dyDescent="0.4">
      <c r="A49" s="2" t="str">
        <f ca="1">IFERROR(__xludf.DUMMYFUNCTION("""COMPUTED_VALUE"""),"Mendez")</f>
        <v>Mendez</v>
      </c>
      <c r="B49" s="2" t="str">
        <f ca="1">IFERROR(__xludf.DUMMYFUNCTION("""COMPUTED_VALUE"""),"Willis")</f>
        <v>Willis</v>
      </c>
      <c r="C49" s="2">
        <f ca="1">IFERROR(__xludf.DUMMYFUNCTION("""COMPUTED_VALUE"""),10)</f>
        <v>10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15" x14ac:dyDescent="0.4">
      <c r="A50" s="2" t="str">
        <f ca="1">IFERROR(__xludf.DUMMYFUNCTION("""COMPUTED_VALUE"""),"Prescott")</f>
        <v>Prescott</v>
      </c>
      <c r="B50" s="2" t="str">
        <f ca="1">IFERROR(__xludf.DUMMYFUNCTION("""COMPUTED_VALUE"""),"Johnigan")</f>
        <v>Johnigan</v>
      </c>
      <c r="C50" s="2">
        <f ca="1">IFERROR(__xludf.DUMMYFUNCTION("""COMPUTED_VALUE"""),10)</f>
        <v>10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15" x14ac:dyDescent="0.4">
      <c r="A51" s="2" t="str">
        <f ca="1">IFERROR(__xludf.DUMMYFUNCTION("""COMPUTED_VALUE"""),"Prescott")</f>
        <v>Prescott</v>
      </c>
      <c r="B51" s="2" t="str">
        <f ca="1">IFERROR(__xludf.DUMMYFUNCTION("""COMPUTED_VALUE"""),"Pewee")</f>
        <v>Pewee</v>
      </c>
      <c r="C51" s="2">
        <f ca="1">IFERROR(__xludf.DUMMYFUNCTION("""COMPUTED_VALUE"""),5)</f>
        <v>5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15" x14ac:dyDescent="0.4">
      <c r="A52" s="2" t="str">
        <f ca="1">IFERROR(__xludf.DUMMYFUNCTION("""COMPUTED_VALUE"""),"Prescott")</f>
        <v>Prescott</v>
      </c>
      <c r="B52" s="2" t="str">
        <f ca="1">IFERROR(__xludf.DUMMYFUNCTION("""COMPUTED_VALUE"""),"Wishom")</f>
        <v>Wishom</v>
      </c>
      <c r="C52" s="2">
        <f ca="1">IFERROR(__xludf.DUMMYFUNCTION("""COMPUTED_VALUE"""),7)</f>
        <v>7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15" x14ac:dyDescent="0.4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15" x14ac:dyDescent="0.4">
      <c r="A54" s="2"/>
      <c r="B54" s="2"/>
      <c r="C54" s="5">
        <f ca="1">SUM(C18:C53)</f>
        <v>272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15" x14ac:dyDescent="0.4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15" x14ac:dyDescent="0.4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15" x14ac:dyDescent="0.4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15" x14ac:dyDescent="0.4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15" x14ac:dyDescent="0.4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15" x14ac:dyDescent="0.4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15" x14ac:dyDescent="0.4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15" x14ac:dyDescent="0.4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15" x14ac:dyDescent="0.4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15" x14ac:dyDescent="0.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15" x14ac:dyDescent="0.4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15" x14ac:dyDescent="0.4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15" x14ac:dyDescent="0.4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15" x14ac:dyDescent="0.4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15" x14ac:dyDescent="0.4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15" x14ac:dyDescent="0.4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15" x14ac:dyDescent="0.4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15" x14ac:dyDescent="0.4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15" x14ac:dyDescent="0.4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15" x14ac:dyDescent="0.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15" x14ac:dyDescent="0.4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15" x14ac:dyDescent="0.4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15" x14ac:dyDescent="0.4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15" x14ac:dyDescent="0.4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15" x14ac:dyDescent="0.4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15" x14ac:dyDescent="0.4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15" x14ac:dyDescent="0.4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15" x14ac:dyDescent="0.4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15" x14ac:dyDescent="0.4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15" x14ac:dyDescent="0.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15" x14ac:dyDescent="0.4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15" x14ac:dyDescent="0.4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15" x14ac:dyDescent="0.4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15" x14ac:dyDescent="0.4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15" x14ac:dyDescent="0.4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15" x14ac:dyDescent="0.4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15" x14ac:dyDescent="0.4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15" x14ac:dyDescent="0.4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15" x14ac:dyDescent="0.4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15" x14ac:dyDescent="0.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15" x14ac:dyDescent="0.4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15" x14ac:dyDescent="0.4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15" x14ac:dyDescent="0.4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15" x14ac:dyDescent="0.4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15" x14ac:dyDescent="0.4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15" x14ac:dyDescent="0.4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15" x14ac:dyDescent="0.4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15" x14ac:dyDescent="0.4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15" x14ac:dyDescent="0.4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15" x14ac:dyDescent="0.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15" x14ac:dyDescent="0.4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15" x14ac:dyDescent="0.4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15" x14ac:dyDescent="0.4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15" x14ac:dyDescent="0.4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15" x14ac:dyDescent="0.4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15" x14ac:dyDescent="0.4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15" x14ac:dyDescent="0.4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15" x14ac:dyDescent="0.4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15" x14ac:dyDescent="0.4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15" x14ac:dyDescent="0.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15" x14ac:dyDescent="0.4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15" x14ac:dyDescent="0.4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15" x14ac:dyDescent="0.4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15" x14ac:dyDescent="0.4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15" x14ac:dyDescent="0.4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15" x14ac:dyDescent="0.4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15" x14ac:dyDescent="0.4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15" x14ac:dyDescent="0.4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15" x14ac:dyDescent="0.4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15" x14ac:dyDescent="0.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15" x14ac:dyDescent="0.4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15" x14ac:dyDescent="0.4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15" x14ac:dyDescent="0.4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15" x14ac:dyDescent="0.4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15" x14ac:dyDescent="0.4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15" x14ac:dyDescent="0.4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15" x14ac:dyDescent="0.4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15" x14ac:dyDescent="0.4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15" x14ac:dyDescent="0.4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15" x14ac:dyDescent="0.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15" x14ac:dyDescent="0.4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15" x14ac:dyDescent="0.4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15" x14ac:dyDescent="0.4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15" x14ac:dyDescent="0.4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15" x14ac:dyDescent="0.4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15" x14ac:dyDescent="0.4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15" x14ac:dyDescent="0.4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15" x14ac:dyDescent="0.4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15" x14ac:dyDescent="0.4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15" x14ac:dyDescent="0.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15" x14ac:dyDescent="0.4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15" x14ac:dyDescent="0.4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15" x14ac:dyDescent="0.4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15" x14ac:dyDescent="0.4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15" x14ac:dyDescent="0.4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15" x14ac:dyDescent="0.4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15" x14ac:dyDescent="0.4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15" x14ac:dyDescent="0.4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15" x14ac:dyDescent="0.4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15" x14ac:dyDescent="0.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15" x14ac:dyDescent="0.4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15" x14ac:dyDescent="0.4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15" x14ac:dyDescent="0.4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15" x14ac:dyDescent="0.4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15" x14ac:dyDescent="0.4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15" x14ac:dyDescent="0.4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15" x14ac:dyDescent="0.4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15" x14ac:dyDescent="0.4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15" x14ac:dyDescent="0.4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15" x14ac:dyDescent="0.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15" x14ac:dyDescent="0.4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15" x14ac:dyDescent="0.4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15" x14ac:dyDescent="0.4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15" x14ac:dyDescent="0.4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15" x14ac:dyDescent="0.4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15" x14ac:dyDescent="0.4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15" x14ac:dyDescent="0.4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15" x14ac:dyDescent="0.4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15" x14ac:dyDescent="0.4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15" x14ac:dyDescent="0.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15" x14ac:dyDescent="0.4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15" x14ac:dyDescent="0.4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15" x14ac:dyDescent="0.4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15" x14ac:dyDescent="0.4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15" x14ac:dyDescent="0.4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15" x14ac:dyDescent="0.4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15" x14ac:dyDescent="0.4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15" x14ac:dyDescent="0.4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15" x14ac:dyDescent="0.4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15" x14ac:dyDescent="0.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15" x14ac:dyDescent="0.4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15" x14ac:dyDescent="0.4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15" x14ac:dyDescent="0.4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15" x14ac:dyDescent="0.4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15" x14ac:dyDescent="0.4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15" x14ac:dyDescent="0.4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15" x14ac:dyDescent="0.4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15" x14ac:dyDescent="0.4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15" x14ac:dyDescent="0.4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15" x14ac:dyDescent="0.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15" x14ac:dyDescent="0.4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15" x14ac:dyDescent="0.4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15" x14ac:dyDescent="0.4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15" x14ac:dyDescent="0.4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15" x14ac:dyDescent="0.4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15" x14ac:dyDescent="0.4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15" x14ac:dyDescent="0.4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15" x14ac:dyDescent="0.4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15" x14ac:dyDescent="0.4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15" x14ac:dyDescent="0.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15" x14ac:dyDescent="0.4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15" x14ac:dyDescent="0.4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15" x14ac:dyDescent="0.4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15" x14ac:dyDescent="0.4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15" x14ac:dyDescent="0.4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15" x14ac:dyDescent="0.4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15" x14ac:dyDescent="0.4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15" x14ac:dyDescent="0.4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15" x14ac:dyDescent="0.4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15" x14ac:dyDescent="0.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15" x14ac:dyDescent="0.4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15" x14ac:dyDescent="0.4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15" x14ac:dyDescent="0.4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15" x14ac:dyDescent="0.4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15" x14ac:dyDescent="0.4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15" x14ac:dyDescent="0.4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15" x14ac:dyDescent="0.4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15" x14ac:dyDescent="0.4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15" x14ac:dyDescent="0.4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15" x14ac:dyDescent="0.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15" x14ac:dyDescent="0.4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15" x14ac:dyDescent="0.4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15" x14ac:dyDescent="0.4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15" x14ac:dyDescent="0.4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15" x14ac:dyDescent="0.4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15" x14ac:dyDescent="0.4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15" x14ac:dyDescent="0.4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15" x14ac:dyDescent="0.4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15" x14ac:dyDescent="0.4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15" x14ac:dyDescent="0.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15" x14ac:dyDescent="0.4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15" x14ac:dyDescent="0.4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15" x14ac:dyDescent="0.4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15" x14ac:dyDescent="0.4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15" x14ac:dyDescent="0.4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15" x14ac:dyDescent="0.4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15" x14ac:dyDescent="0.4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15" x14ac:dyDescent="0.4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15" x14ac:dyDescent="0.4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15" x14ac:dyDescent="0.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15" x14ac:dyDescent="0.4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15" x14ac:dyDescent="0.4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15" x14ac:dyDescent="0.4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15" x14ac:dyDescent="0.4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15" x14ac:dyDescent="0.4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15" x14ac:dyDescent="0.4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15" x14ac:dyDescent="0.4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15" x14ac:dyDescent="0.4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15" x14ac:dyDescent="0.4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15" x14ac:dyDescent="0.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15" x14ac:dyDescent="0.4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15" x14ac:dyDescent="0.4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15" x14ac:dyDescent="0.4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15" x14ac:dyDescent="0.4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15" x14ac:dyDescent="0.4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15" x14ac:dyDescent="0.4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15" x14ac:dyDescent="0.4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15" x14ac:dyDescent="0.4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15" x14ac:dyDescent="0.4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15" x14ac:dyDescent="0.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15" x14ac:dyDescent="0.4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15" x14ac:dyDescent="0.4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15" x14ac:dyDescent="0.4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15" x14ac:dyDescent="0.4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15" x14ac:dyDescent="0.4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15" x14ac:dyDescent="0.4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15" x14ac:dyDescent="0.4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15" x14ac:dyDescent="0.4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15" x14ac:dyDescent="0.4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15" x14ac:dyDescent="0.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15" x14ac:dyDescent="0.4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15" x14ac:dyDescent="0.4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15" x14ac:dyDescent="0.4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15" x14ac:dyDescent="0.4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15" x14ac:dyDescent="0.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15" x14ac:dyDescent="0.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15" x14ac:dyDescent="0.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15" x14ac:dyDescent="0.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15" x14ac:dyDescent="0.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15" x14ac:dyDescent="0.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15" x14ac:dyDescent="0.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15" x14ac:dyDescent="0.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15" x14ac:dyDescent="0.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15" x14ac:dyDescent="0.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15" x14ac:dyDescent="0.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15" x14ac:dyDescent="0.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15" x14ac:dyDescent="0.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15" x14ac:dyDescent="0.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15" x14ac:dyDescent="0.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15" x14ac:dyDescent="0.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15" x14ac:dyDescent="0.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15" x14ac:dyDescent="0.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15" x14ac:dyDescent="0.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15" x14ac:dyDescent="0.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15" x14ac:dyDescent="0.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15" x14ac:dyDescent="0.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15" x14ac:dyDescent="0.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15" x14ac:dyDescent="0.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15" x14ac:dyDescent="0.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15" x14ac:dyDescent="0.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15" x14ac:dyDescent="0.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15" x14ac:dyDescent="0.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15" x14ac:dyDescent="0.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15" x14ac:dyDescent="0.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15" x14ac:dyDescent="0.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15" x14ac:dyDescent="0.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15" x14ac:dyDescent="0.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15" x14ac:dyDescent="0.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15" x14ac:dyDescent="0.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15" x14ac:dyDescent="0.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15" x14ac:dyDescent="0.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15" x14ac:dyDescent="0.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15" x14ac:dyDescent="0.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15" x14ac:dyDescent="0.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15" x14ac:dyDescent="0.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15" x14ac:dyDescent="0.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15" x14ac:dyDescent="0.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15" x14ac:dyDescent="0.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15" x14ac:dyDescent="0.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15" x14ac:dyDescent="0.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15" x14ac:dyDescent="0.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15" x14ac:dyDescent="0.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15" x14ac:dyDescent="0.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15" x14ac:dyDescent="0.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15" x14ac:dyDescent="0.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15" x14ac:dyDescent="0.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15" x14ac:dyDescent="0.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15" x14ac:dyDescent="0.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15" x14ac:dyDescent="0.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15" x14ac:dyDescent="0.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15" x14ac:dyDescent="0.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15" x14ac:dyDescent="0.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15" x14ac:dyDescent="0.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15" x14ac:dyDescent="0.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15" x14ac:dyDescent="0.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15" x14ac:dyDescent="0.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15" x14ac:dyDescent="0.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15" x14ac:dyDescent="0.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15" x14ac:dyDescent="0.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15" x14ac:dyDescent="0.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15" x14ac:dyDescent="0.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15" x14ac:dyDescent="0.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15" x14ac:dyDescent="0.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15" x14ac:dyDescent="0.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15" x14ac:dyDescent="0.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15" x14ac:dyDescent="0.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15" x14ac:dyDescent="0.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15" x14ac:dyDescent="0.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15" x14ac:dyDescent="0.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15" x14ac:dyDescent="0.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15" x14ac:dyDescent="0.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15" x14ac:dyDescent="0.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15" x14ac:dyDescent="0.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15" x14ac:dyDescent="0.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15" x14ac:dyDescent="0.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15" x14ac:dyDescent="0.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15" x14ac:dyDescent="0.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15" x14ac:dyDescent="0.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15" x14ac:dyDescent="0.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15" x14ac:dyDescent="0.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15" x14ac:dyDescent="0.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15" x14ac:dyDescent="0.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15" x14ac:dyDescent="0.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15" x14ac:dyDescent="0.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15" x14ac:dyDescent="0.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15" x14ac:dyDescent="0.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15" x14ac:dyDescent="0.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15" x14ac:dyDescent="0.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15" x14ac:dyDescent="0.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15" x14ac:dyDescent="0.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15" x14ac:dyDescent="0.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15" x14ac:dyDescent="0.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15" x14ac:dyDescent="0.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15" x14ac:dyDescent="0.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15" x14ac:dyDescent="0.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15" x14ac:dyDescent="0.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15" x14ac:dyDescent="0.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15" x14ac:dyDescent="0.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15" x14ac:dyDescent="0.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15" x14ac:dyDescent="0.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15" x14ac:dyDescent="0.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15" x14ac:dyDescent="0.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15" x14ac:dyDescent="0.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15" x14ac:dyDescent="0.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15" x14ac:dyDescent="0.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15" x14ac:dyDescent="0.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15" x14ac:dyDescent="0.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15" x14ac:dyDescent="0.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15" x14ac:dyDescent="0.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15" x14ac:dyDescent="0.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15" x14ac:dyDescent="0.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15" x14ac:dyDescent="0.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15" x14ac:dyDescent="0.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15" x14ac:dyDescent="0.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15" x14ac:dyDescent="0.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15" x14ac:dyDescent="0.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15" x14ac:dyDescent="0.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15" x14ac:dyDescent="0.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15" x14ac:dyDescent="0.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15" x14ac:dyDescent="0.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15" x14ac:dyDescent="0.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15" x14ac:dyDescent="0.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15" x14ac:dyDescent="0.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15" x14ac:dyDescent="0.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15" x14ac:dyDescent="0.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15" x14ac:dyDescent="0.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15" x14ac:dyDescent="0.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15" x14ac:dyDescent="0.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15" x14ac:dyDescent="0.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15" x14ac:dyDescent="0.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15" x14ac:dyDescent="0.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15" x14ac:dyDescent="0.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15" x14ac:dyDescent="0.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15" x14ac:dyDescent="0.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15" x14ac:dyDescent="0.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15" x14ac:dyDescent="0.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15" x14ac:dyDescent="0.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15" x14ac:dyDescent="0.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15" x14ac:dyDescent="0.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15" x14ac:dyDescent="0.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15" x14ac:dyDescent="0.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15" x14ac:dyDescent="0.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15" x14ac:dyDescent="0.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15" x14ac:dyDescent="0.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15" x14ac:dyDescent="0.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15" x14ac:dyDescent="0.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15" x14ac:dyDescent="0.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15" x14ac:dyDescent="0.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15" x14ac:dyDescent="0.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15" x14ac:dyDescent="0.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15" x14ac:dyDescent="0.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15" x14ac:dyDescent="0.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15" x14ac:dyDescent="0.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15" x14ac:dyDescent="0.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15" x14ac:dyDescent="0.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15" x14ac:dyDescent="0.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15" x14ac:dyDescent="0.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15" x14ac:dyDescent="0.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15" x14ac:dyDescent="0.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15" x14ac:dyDescent="0.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15" x14ac:dyDescent="0.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15" x14ac:dyDescent="0.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15" x14ac:dyDescent="0.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15" x14ac:dyDescent="0.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15" x14ac:dyDescent="0.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15" x14ac:dyDescent="0.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15" x14ac:dyDescent="0.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15" x14ac:dyDescent="0.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15" x14ac:dyDescent="0.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15" x14ac:dyDescent="0.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15" x14ac:dyDescent="0.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15" x14ac:dyDescent="0.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15" x14ac:dyDescent="0.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15" x14ac:dyDescent="0.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15" x14ac:dyDescent="0.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15" x14ac:dyDescent="0.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15" x14ac:dyDescent="0.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15" x14ac:dyDescent="0.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15" x14ac:dyDescent="0.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15" x14ac:dyDescent="0.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15" x14ac:dyDescent="0.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15" x14ac:dyDescent="0.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15" x14ac:dyDescent="0.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15" x14ac:dyDescent="0.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15" x14ac:dyDescent="0.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15" x14ac:dyDescent="0.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15" x14ac:dyDescent="0.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15" x14ac:dyDescent="0.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15" x14ac:dyDescent="0.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15" x14ac:dyDescent="0.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15" x14ac:dyDescent="0.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15" x14ac:dyDescent="0.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15" x14ac:dyDescent="0.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15" x14ac:dyDescent="0.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15" x14ac:dyDescent="0.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15" x14ac:dyDescent="0.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15" x14ac:dyDescent="0.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15" x14ac:dyDescent="0.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15" x14ac:dyDescent="0.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15" x14ac:dyDescent="0.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15" x14ac:dyDescent="0.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15" x14ac:dyDescent="0.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15" x14ac:dyDescent="0.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15" x14ac:dyDescent="0.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15" x14ac:dyDescent="0.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15" x14ac:dyDescent="0.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15" x14ac:dyDescent="0.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15" x14ac:dyDescent="0.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15" x14ac:dyDescent="0.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15" x14ac:dyDescent="0.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15" x14ac:dyDescent="0.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15" x14ac:dyDescent="0.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15" x14ac:dyDescent="0.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15" x14ac:dyDescent="0.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15" x14ac:dyDescent="0.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15" x14ac:dyDescent="0.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15" x14ac:dyDescent="0.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15" x14ac:dyDescent="0.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15" x14ac:dyDescent="0.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15" x14ac:dyDescent="0.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15" x14ac:dyDescent="0.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15" x14ac:dyDescent="0.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15" x14ac:dyDescent="0.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15" x14ac:dyDescent="0.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15" x14ac:dyDescent="0.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15" x14ac:dyDescent="0.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15" x14ac:dyDescent="0.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15" x14ac:dyDescent="0.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15" x14ac:dyDescent="0.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15" x14ac:dyDescent="0.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15" x14ac:dyDescent="0.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15" x14ac:dyDescent="0.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15" x14ac:dyDescent="0.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15" x14ac:dyDescent="0.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15" x14ac:dyDescent="0.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15" x14ac:dyDescent="0.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15" x14ac:dyDescent="0.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15" x14ac:dyDescent="0.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15" x14ac:dyDescent="0.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15" x14ac:dyDescent="0.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15" x14ac:dyDescent="0.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15" x14ac:dyDescent="0.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15" x14ac:dyDescent="0.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15" x14ac:dyDescent="0.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15" x14ac:dyDescent="0.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15" x14ac:dyDescent="0.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15" x14ac:dyDescent="0.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15" x14ac:dyDescent="0.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15" x14ac:dyDescent="0.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15" x14ac:dyDescent="0.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15" x14ac:dyDescent="0.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15" x14ac:dyDescent="0.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15" x14ac:dyDescent="0.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15" x14ac:dyDescent="0.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15" x14ac:dyDescent="0.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15" x14ac:dyDescent="0.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15" x14ac:dyDescent="0.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15" x14ac:dyDescent="0.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15" x14ac:dyDescent="0.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15" x14ac:dyDescent="0.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15" x14ac:dyDescent="0.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15" x14ac:dyDescent="0.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15" x14ac:dyDescent="0.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15" x14ac:dyDescent="0.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15" x14ac:dyDescent="0.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15" x14ac:dyDescent="0.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15" x14ac:dyDescent="0.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15" x14ac:dyDescent="0.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15" x14ac:dyDescent="0.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15" x14ac:dyDescent="0.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15" x14ac:dyDescent="0.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15" x14ac:dyDescent="0.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15" x14ac:dyDescent="0.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15" x14ac:dyDescent="0.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15" x14ac:dyDescent="0.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15" x14ac:dyDescent="0.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15" x14ac:dyDescent="0.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15" x14ac:dyDescent="0.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15" x14ac:dyDescent="0.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15" x14ac:dyDescent="0.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15" x14ac:dyDescent="0.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15" x14ac:dyDescent="0.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15" x14ac:dyDescent="0.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15" x14ac:dyDescent="0.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15" x14ac:dyDescent="0.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15" x14ac:dyDescent="0.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15" x14ac:dyDescent="0.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15" x14ac:dyDescent="0.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15" x14ac:dyDescent="0.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15" x14ac:dyDescent="0.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15" x14ac:dyDescent="0.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15" x14ac:dyDescent="0.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15" x14ac:dyDescent="0.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15" x14ac:dyDescent="0.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15" x14ac:dyDescent="0.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15" x14ac:dyDescent="0.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15" x14ac:dyDescent="0.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15" x14ac:dyDescent="0.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15" x14ac:dyDescent="0.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15" x14ac:dyDescent="0.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15" x14ac:dyDescent="0.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15" x14ac:dyDescent="0.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15" x14ac:dyDescent="0.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15" x14ac:dyDescent="0.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15" x14ac:dyDescent="0.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15" x14ac:dyDescent="0.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15" x14ac:dyDescent="0.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15" x14ac:dyDescent="0.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15" x14ac:dyDescent="0.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15" x14ac:dyDescent="0.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15" x14ac:dyDescent="0.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15" x14ac:dyDescent="0.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15" x14ac:dyDescent="0.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15" x14ac:dyDescent="0.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15" x14ac:dyDescent="0.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15" x14ac:dyDescent="0.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15" x14ac:dyDescent="0.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15" x14ac:dyDescent="0.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15" x14ac:dyDescent="0.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15" x14ac:dyDescent="0.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15" x14ac:dyDescent="0.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15" x14ac:dyDescent="0.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15" x14ac:dyDescent="0.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15" x14ac:dyDescent="0.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15" x14ac:dyDescent="0.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15" x14ac:dyDescent="0.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15" x14ac:dyDescent="0.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15" x14ac:dyDescent="0.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15" x14ac:dyDescent="0.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15" x14ac:dyDescent="0.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15" x14ac:dyDescent="0.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15" x14ac:dyDescent="0.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15" x14ac:dyDescent="0.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15" x14ac:dyDescent="0.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15" x14ac:dyDescent="0.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15" x14ac:dyDescent="0.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15" x14ac:dyDescent="0.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15" x14ac:dyDescent="0.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15" x14ac:dyDescent="0.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15" x14ac:dyDescent="0.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15" x14ac:dyDescent="0.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15" x14ac:dyDescent="0.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15" x14ac:dyDescent="0.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15" x14ac:dyDescent="0.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15" x14ac:dyDescent="0.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15" x14ac:dyDescent="0.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15" x14ac:dyDescent="0.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15" x14ac:dyDescent="0.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15" x14ac:dyDescent="0.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15" x14ac:dyDescent="0.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15" x14ac:dyDescent="0.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15" x14ac:dyDescent="0.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15" x14ac:dyDescent="0.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15" x14ac:dyDescent="0.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15" x14ac:dyDescent="0.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15" x14ac:dyDescent="0.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15" x14ac:dyDescent="0.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15" x14ac:dyDescent="0.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15" x14ac:dyDescent="0.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15" x14ac:dyDescent="0.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15" x14ac:dyDescent="0.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15" x14ac:dyDescent="0.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15" x14ac:dyDescent="0.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15" x14ac:dyDescent="0.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15" x14ac:dyDescent="0.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15" x14ac:dyDescent="0.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15" x14ac:dyDescent="0.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15" x14ac:dyDescent="0.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15" x14ac:dyDescent="0.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15" x14ac:dyDescent="0.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15" x14ac:dyDescent="0.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15" x14ac:dyDescent="0.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15" x14ac:dyDescent="0.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15" x14ac:dyDescent="0.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15" x14ac:dyDescent="0.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15" x14ac:dyDescent="0.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15" x14ac:dyDescent="0.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15" x14ac:dyDescent="0.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15" x14ac:dyDescent="0.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15" x14ac:dyDescent="0.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15" x14ac:dyDescent="0.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15" x14ac:dyDescent="0.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15" x14ac:dyDescent="0.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15" x14ac:dyDescent="0.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15" x14ac:dyDescent="0.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15" x14ac:dyDescent="0.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15" x14ac:dyDescent="0.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15" x14ac:dyDescent="0.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15" x14ac:dyDescent="0.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15" x14ac:dyDescent="0.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15" x14ac:dyDescent="0.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15" x14ac:dyDescent="0.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15" x14ac:dyDescent="0.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15" x14ac:dyDescent="0.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15" x14ac:dyDescent="0.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15" x14ac:dyDescent="0.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15" x14ac:dyDescent="0.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15" x14ac:dyDescent="0.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15" x14ac:dyDescent="0.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15" x14ac:dyDescent="0.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15" x14ac:dyDescent="0.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15" x14ac:dyDescent="0.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15" x14ac:dyDescent="0.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15" x14ac:dyDescent="0.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15" x14ac:dyDescent="0.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15" x14ac:dyDescent="0.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15" x14ac:dyDescent="0.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15" x14ac:dyDescent="0.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15" x14ac:dyDescent="0.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15" x14ac:dyDescent="0.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15" x14ac:dyDescent="0.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15" x14ac:dyDescent="0.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15" x14ac:dyDescent="0.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15" x14ac:dyDescent="0.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15" x14ac:dyDescent="0.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15" x14ac:dyDescent="0.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15" x14ac:dyDescent="0.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15" x14ac:dyDescent="0.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15" x14ac:dyDescent="0.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15" x14ac:dyDescent="0.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15" x14ac:dyDescent="0.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15" x14ac:dyDescent="0.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15" x14ac:dyDescent="0.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15" x14ac:dyDescent="0.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15" x14ac:dyDescent="0.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15" x14ac:dyDescent="0.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15" x14ac:dyDescent="0.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15" x14ac:dyDescent="0.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15" x14ac:dyDescent="0.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15" x14ac:dyDescent="0.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15" x14ac:dyDescent="0.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15" x14ac:dyDescent="0.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15" x14ac:dyDescent="0.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15" x14ac:dyDescent="0.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15" x14ac:dyDescent="0.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15" x14ac:dyDescent="0.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15" x14ac:dyDescent="0.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15" x14ac:dyDescent="0.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15" x14ac:dyDescent="0.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15" x14ac:dyDescent="0.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15" x14ac:dyDescent="0.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15" x14ac:dyDescent="0.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15" x14ac:dyDescent="0.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15" x14ac:dyDescent="0.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15" x14ac:dyDescent="0.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15" x14ac:dyDescent="0.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15" x14ac:dyDescent="0.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15" x14ac:dyDescent="0.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15" x14ac:dyDescent="0.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15" x14ac:dyDescent="0.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15" x14ac:dyDescent="0.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15" x14ac:dyDescent="0.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15" x14ac:dyDescent="0.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15" x14ac:dyDescent="0.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15" x14ac:dyDescent="0.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15" x14ac:dyDescent="0.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15" x14ac:dyDescent="0.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15" x14ac:dyDescent="0.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15" x14ac:dyDescent="0.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15" x14ac:dyDescent="0.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15" x14ac:dyDescent="0.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15" x14ac:dyDescent="0.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15" x14ac:dyDescent="0.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15" x14ac:dyDescent="0.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15" x14ac:dyDescent="0.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15" x14ac:dyDescent="0.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15" x14ac:dyDescent="0.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15" x14ac:dyDescent="0.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15" x14ac:dyDescent="0.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15" x14ac:dyDescent="0.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15" x14ac:dyDescent="0.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15" x14ac:dyDescent="0.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15" x14ac:dyDescent="0.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15" x14ac:dyDescent="0.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15" x14ac:dyDescent="0.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15" x14ac:dyDescent="0.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15" x14ac:dyDescent="0.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15" x14ac:dyDescent="0.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15" x14ac:dyDescent="0.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15" x14ac:dyDescent="0.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15" x14ac:dyDescent="0.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15" x14ac:dyDescent="0.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15" x14ac:dyDescent="0.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15" x14ac:dyDescent="0.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15" x14ac:dyDescent="0.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15" x14ac:dyDescent="0.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15" x14ac:dyDescent="0.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15" x14ac:dyDescent="0.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15" x14ac:dyDescent="0.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15" x14ac:dyDescent="0.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15" x14ac:dyDescent="0.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15" x14ac:dyDescent="0.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15" x14ac:dyDescent="0.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15" x14ac:dyDescent="0.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15" x14ac:dyDescent="0.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15" x14ac:dyDescent="0.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15" x14ac:dyDescent="0.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15" x14ac:dyDescent="0.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15" x14ac:dyDescent="0.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15" x14ac:dyDescent="0.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15" x14ac:dyDescent="0.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15" x14ac:dyDescent="0.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15" x14ac:dyDescent="0.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15" x14ac:dyDescent="0.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15" x14ac:dyDescent="0.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15" x14ac:dyDescent="0.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15" x14ac:dyDescent="0.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15" x14ac:dyDescent="0.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15" x14ac:dyDescent="0.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15" x14ac:dyDescent="0.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15" x14ac:dyDescent="0.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15" x14ac:dyDescent="0.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15" x14ac:dyDescent="0.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15" x14ac:dyDescent="0.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15" x14ac:dyDescent="0.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15" x14ac:dyDescent="0.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15" x14ac:dyDescent="0.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15" x14ac:dyDescent="0.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15" x14ac:dyDescent="0.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15" x14ac:dyDescent="0.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15" x14ac:dyDescent="0.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15" x14ac:dyDescent="0.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15" x14ac:dyDescent="0.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15" x14ac:dyDescent="0.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15" x14ac:dyDescent="0.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15" x14ac:dyDescent="0.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15" x14ac:dyDescent="0.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15" x14ac:dyDescent="0.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15" x14ac:dyDescent="0.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15" x14ac:dyDescent="0.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15" x14ac:dyDescent="0.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15" x14ac:dyDescent="0.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15" x14ac:dyDescent="0.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15" x14ac:dyDescent="0.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15" x14ac:dyDescent="0.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15" x14ac:dyDescent="0.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15" x14ac:dyDescent="0.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15" x14ac:dyDescent="0.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15" x14ac:dyDescent="0.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15" x14ac:dyDescent="0.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15" x14ac:dyDescent="0.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15" x14ac:dyDescent="0.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15" x14ac:dyDescent="0.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15" x14ac:dyDescent="0.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15" x14ac:dyDescent="0.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15" x14ac:dyDescent="0.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15" x14ac:dyDescent="0.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15" x14ac:dyDescent="0.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15" x14ac:dyDescent="0.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15" x14ac:dyDescent="0.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15" x14ac:dyDescent="0.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15" x14ac:dyDescent="0.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15" x14ac:dyDescent="0.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15" x14ac:dyDescent="0.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15" x14ac:dyDescent="0.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15" x14ac:dyDescent="0.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15" x14ac:dyDescent="0.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15" x14ac:dyDescent="0.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15" x14ac:dyDescent="0.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15" x14ac:dyDescent="0.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15" x14ac:dyDescent="0.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15" x14ac:dyDescent="0.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15" x14ac:dyDescent="0.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15" x14ac:dyDescent="0.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15" x14ac:dyDescent="0.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15" x14ac:dyDescent="0.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15" x14ac:dyDescent="0.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15" x14ac:dyDescent="0.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15" x14ac:dyDescent="0.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15" x14ac:dyDescent="0.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15" x14ac:dyDescent="0.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15" x14ac:dyDescent="0.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15" x14ac:dyDescent="0.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15" x14ac:dyDescent="0.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15" x14ac:dyDescent="0.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15" x14ac:dyDescent="0.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15" x14ac:dyDescent="0.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15" x14ac:dyDescent="0.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15" x14ac:dyDescent="0.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15" x14ac:dyDescent="0.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15" x14ac:dyDescent="0.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15" x14ac:dyDescent="0.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15" x14ac:dyDescent="0.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15" x14ac:dyDescent="0.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15" x14ac:dyDescent="0.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15" x14ac:dyDescent="0.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15" x14ac:dyDescent="0.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15" x14ac:dyDescent="0.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15" x14ac:dyDescent="0.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15" x14ac:dyDescent="0.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15" x14ac:dyDescent="0.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15" x14ac:dyDescent="0.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15" x14ac:dyDescent="0.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15" x14ac:dyDescent="0.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15" x14ac:dyDescent="0.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15" x14ac:dyDescent="0.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15" x14ac:dyDescent="0.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15" x14ac:dyDescent="0.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15" x14ac:dyDescent="0.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15" x14ac:dyDescent="0.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15" x14ac:dyDescent="0.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15" x14ac:dyDescent="0.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15" x14ac:dyDescent="0.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15" x14ac:dyDescent="0.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15" x14ac:dyDescent="0.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15" x14ac:dyDescent="0.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15" x14ac:dyDescent="0.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15" x14ac:dyDescent="0.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15" x14ac:dyDescent="0.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15" x14ac:dyDescent="0.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15" x14ac:dyDescent="0.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15" x14ac:dyDescent="0.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15" x14ac:dyDescent="0.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15" x14ac:dyDescent="0.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15" x14ac:dyDescent="0.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15" x14ac:dyDescent="0.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15" x14ac:dyDescent="0.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15" x14ac:dyDescent="0.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15" x14ac:dyDescent="0.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15" x14ac:dyDescent="0.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15" x14ac:dyDescent="0.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15" x14ac:dyDescent="0.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15" x14ac:dyDescent="0.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15" x14ac:dyDescent="0.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15" x14ac:dyDescent="0.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15" x14ac:dyDescent="0.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15" x14ac:dyDescent="0.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15" x14ac:dyDescent="0.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15" x14ac:dyDescent="0.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15" x14ac:dyDescent="0.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15" x14ac:dyDescent="0.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15" x14ac:dyDescent="0.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15" x14ac:dyDescent="0.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15" x14ac:dyDescent="0.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15" x14ac:dyDescent="0.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15" x14ac:dyDescent="0.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15" x14ac:dyDescent="0.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15" x14ac:dyDescent="0.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15" x14ac:dyDescent="0.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15" x14ac:dyDescent="0.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15" x14ac:dyDescent="0.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15" x14ac:dyDescent="0.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15" x14ac:dyDescent="0.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15" x14ac:dyDescent="0.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15" x14ac:dyDescent="0.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15" x14ac:dyDescent="0.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15" x14ac:dyDescent="0.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15" x14ac:dyDescent="0.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15" x14ac:dyDescent="0.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15" x14ac:dyDescent="0.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15" x14ac:dyDescent="0.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15" x14ac:dyDescent="0.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15" x14ac:dyDescent="0.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15" x14ac:dyDescent="0.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15" x14ac:dyDescent="0.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15" x14ac:dyDescent="0.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15" x14ac:dyDescent="0.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15" x14ac:dyDescent="0.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15" x14ac:dyDescent="0.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15" x14ac:dyDescent="0.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15" x14ac:dyDescent="0.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15" x14ac:dyDescent="0.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15" x14ac:dyDescent="0.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15" x14ac:dyDescent="0.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15" x14ac:dyDescent="0.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15" x14ac:dyDescent="0.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15" x14ac:dyDescent="0.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15" x14ac:dyDescent="0.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15" x14ac:dyDescent="0.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15" x14ac:dyDescent="0.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15" x14ac:dyDescent="0.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15" x14ac:dyDescent="0.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15" x14ac:dyDescent="0.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15" x14ac:dyDescent="0.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15" x14ac:dyDescent="0.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15" x14ac:dyDescent="0.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15" x14ac:dyDescent="0.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15" x14ac:dyDescent="0.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15" x14ac:dyDescent="0.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15" x14ac:dyDescent="0.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15" x14ac:dyDescent="0.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15" x14ac:dyDescent="0.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15" x14ac:dyDescent="0.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15" x14ac:dyDescent="0.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15" x14ac:dyDescent="0.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15" x14ac:dyDescent="0.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15" x14ac:dyDescent="0.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15" x14ac:dyDescent="0.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15" x14ac:dyDescent="0.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15" x14ac:dyDescent="0.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15" x14ac:dyDescent="0.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15" x14ac:dyDescent="0.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15" x14ac:dyDescent="0.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15" x14ac:dyDescent="0.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15" x14ac:dyDescent="0.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15" x14ac:dyDescent="0.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15" x14ac:dyDescent="0.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15" x14ac:dyDescent="0.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15" x14ac:dyDescent="0.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15" x14ac:dyDescent="0.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15" x14ac:dyDescent="0.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15" x14ac:dyDescent="0.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15" x14ac:dyDescent="0.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15" x14ac:dyDescent="0.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15" x14ac:dyDescent="0.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15" x14ac:dyDescent="0.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15" x14ac:dyDescent="0.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15" x14ac:dyDescent="0.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15" x14ac:dyDescent="0.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15" x14ac:dyDescent="0.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15" x14ac:dyDescent="0.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15" x14ac:dyDescent="0.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15" x14ac:dyDescent="0.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15" x14ac:dyDescent="0.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15" x14ac:dyDescent="0.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15" x14ac:dyDescent="0.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3.15" x14ac:dyDescent="0.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3.15" x14ac:dyDescent="0.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91663-CB95-423B-A005-45F1CAC34FBE}">
  <sheetPr>
    <outlinePr summaryBelow="0" summaryRight="0"/>
  </sheetPr>
  <dimension ref="A1:Z1002"/>
  <sheetViews>
    <sheetView workbookViewId="0"/>
  </sheetViews>
  <sheetFormatPr defaultColWidth="13.5" defaultRowHeight="15.75" customHeight="1" x14ac:dyDescent="0.4"/>
  <sheetData>
    <row r="1" spans="1:26" ht="21" x14ac:dyDescent="0.65">
      <c r="A1" s="6" t="s">
        <v>7</v>
      </c>
    </row>
    <row r="3" spans="1:26" ht="15.75" customHeight="1" x14ac:dyDescent="0.4">
      <c r="A3" s="1" t="s">
        <v>0</v>
      </c>
      <c r="B3" s="1" t="s">
        <v>1</v>
      </c>
      <c r="C3" s="1" t="s">
        <v>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4">
      <c r="A4" s="2" t="str">
        <f ca="1">IFERROR(__xludf.DUMMYFUNCTION("QUERY({TFS!A1:C13},""Select * where Col2 is not null"",0)"),"AAL")</f>
        <v>AAL</v>
      </c>
      <c r="B4" s="2">
        <f ca="1">IFERROR(__xludf.DUMMYFUNCTION("""COMPUTED_VALUE"""),48)</f>
        <v>48</v>
      </c>
      <c r="C4" s="3">
        <f ca="1">IFERROR(__xludf.DUMMYFUNCTION("""COMPUTED_VALUE"""),0.666666666666666)</f>
        <v>0.66666666666666596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 x14ac:dyDescent="0.4">
      <c r="A5" s="2" t="str">
        <f ca="1">IFERROR(__xludf.DUMMYFUNCTION("""COMPUTED_VALUE"""),"COPERNI")</f>
        <v>COPERNI</v>
      </c>
      <c r="B5" s="2">
        <f ca="1">IFERROR(__xludf.DUMMYFUNCTION("""COMPUTED_VALUE"""),18)</f>
        <v>18</v>
      </c>
      <c r="C5" s="3">
        <f ca="1">IFERROR(__xludf.DUMMYFUNCTION("""COMPUTED_VALUE"""),0.833333333333333)</f>
        <v>0.83333333333333304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 x14ac:dyDescent="0.4">
      <c r="A6" s="2" t="str">
        <f ca="1">IFERROR(__xludf.DUMMYFUNCTION("""COMPUTED_VALUE"""),"SAM")</f>
        <v>SAM</v>
      </c>
      <c r="B6" s="2">
        <f ca="1">IFERROR(__xludf.DUMMYFUNCTION("""COMPUTED_VALUE"""),27)</f>
        <v>27</v>
      </c>
      <c r="C6" s="3">
        <f ca="1">IFERROR(__xludf.DUMMYFUNCTION("""COMPUTED_VALUE"""),0.925925925925925)</f>
        <v>0.92592592592592504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4">
      <c r="A7" s="2" t="str">
        <f ca="1">IFERROR(__xludf.DUMMYFUNCTION("""COMPUTED_VALUE"""),"LAMAR")</f>
        <v>LAMAR</v>
      </c>
      <c r="B7" s="2">
        <f ca="1">IFERROR(__xludf.DUMMYFUNCTION("""COMPUTED_VALUE"""),22)</f>
        <v>22</v>
      </c>
      <c r="C7" s="3">
        <f ca="1">IFERROR(__xludf.DUMMYFUNCTION("""COMPUTED_VALUE"""),0.909090909090909)</f>
        <v>0.90909090909090895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4">
      <c r="A8" s="2" t="str">
        <f ca="1">IFERROR(__xludf.DUMMYFUNCTION("""COMPUTED_VALUE"""),"ECTOR")</f>
        <v>ECTOR</v>
      </c>
      <c r="B8" s="2">
        <f ca="1">IFERROR(__xludf.DUMMYFUNCTION("""COMPUTED_VALUE"""),62)</f>
        <v>62</v>
      </c>
      <c r="C8" s="3">
        <f ca="1">IFERROR(__xludf.DUMMYFUNCTION("""COMPUTED_VALUE"""),0.887096774193548)</f>
        <v>0.88709677419354804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4">
      <c r="A9" s="2" t="str">
        <f ca="1">IFERROR(__xludf.DUMMYFUNCTION("""COMPUTED_VALUE"""),"FEHL-PRICE")</f>
        <v>FEHL-PRICE</v>
      </c>
      <c r="B9" s="2">
        <f ca="1">IFERROR(__xludf.DUMMYFUNCTION("""COMPUTED_VALUE"""),45)</f>
        <v>45</v>
      </c>
      <c r="C9" s="3">
        <f ca="1">IFERROR(__xludf.DUMMYFUNCTION("""COMPUTED_VALUE"""),0.577777777777777)</f>
        <v>0.57777777777777695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4">
      <c r="A10" s="2" t="str">
        <f ca="1">IFERROR(__xludf.DUMMYFUNCTION("""COMPUTED_VALUE"""),"JONES-CLARK")</f>
        <v>JONES-CLARK</v>
      </c>
      <c r="B10" s="2">
        <f ca="1">IFERROR(__xludf.DUMMYFUNCTION("""COMPUTED_VALUE"""),27)</f>
        <v>27</v>
      </c>
      <c r="C10" s="3">
        <f ca="1">IFERROR(__xludf.DUMMYFUNCTION("""COMPUTED_VALUE"""),0.444444444444444)</f>
        <v>0.44444444444444398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4">
      <c r="A11" s="2" t="str">
        <f ca="1">IFERROR(__xludf.DUMMYFUNCTION("""COMPUTED_VALUE"""),"SMITH")</f>
        <v>SMITH</v>
      </c>
      <c r="B11" s="2">
        <f ca="1">IFERROR(__xludf.DUMMYFUNCTION("""COMPUTED_VALUE"""),39)</f>
        <v>39</v>
      </c>
      <c r="C11" s="3">
        <f ca="1">IFERROR(__xludf.DUMMYFUNCTION("""COMPUTED_VALUE"""),0.487179487179487)</f>
        <v>0.487179487179487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4">
      <c r="A12" s="2" t="str">
        <f ca="1">IFERROR(__xludf.DUMMYFUNCTION("""COMPUTED_VALUE"""),"MENDEZ")</f>
        <v>MENDEZ</v>
      </c>
      <c r="B12" s="2">
        <f ca="1">IFERROR(__xludf.DUMMYFUNCTION("""COMPUTED_VALUE"""),20)</f>
        <v>20</v>
      </c>
      <c r="C12" s="3">
        <f ca="1">IFERROR(__xludf.DUMMYFUNCTION("""COMPUTED_VALUE"""),0.75)</f>
        <v>0.75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4">
      <c r="A13" s="2" t="str">
        <f ca="1">IFERROR(__xludf.DUMMYFUNCTION("""COMPUTED_VALUE"""),"PRESCOTT")</f>
        <v>PRESCOTT</v>
      </c>
      <c r="B13" s="2">
        <f ca="1">IFERROR(__xludf.DUMMYFUNCTION("""COMPUTED_VALUE"""),32)</f>
        <v>32</v>
      </c>
      <c r="C13" s="3">
        <f ca="1">IFERROR(__xludf.DUMMYFUNCTION("""COMPUTED_VALUE"""),0.71875)</f>
        <v>0.71875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4">
      <c r="A14" s="4" t="str">
        <f ca="1">IFERROR(__xludf.DUMMYFUNCTION("""COMPUTED_VALUE"""),"Total")</f>
        <v>Total</v>
      </c>
      <c r="B14" s="4">
        <f ca="1">IFERROR(__xludf.DUMMYFUNCTION("""COMPUTED_VALUE"""),340)</f>
        <v>340</v>
      </c>
      <c r="C14" s="3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4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 x14ac:dyDescent="0.4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 x14ac:dyDescent="0.4">
      <c r="A17" s="1" t="s">
        <v>0</v>
      </c>
      <c r="B17" s="1" t="s">
        <v>3</v>
      </c>
      <c r="C17" s="1" t="s">
        <v>1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 x14ac:dyDescent="0.4">
      <c r="A18" s="2" t="str">
        <f ca="1">IFERROR(__xludf.DUMMYFUNCTION("QUERY({TFS!A16:C1000},""Select * where Col1 is not null"",0)"),"AAL")</f>
        <v>AAL</v>
      </c>
      <c r="B18" s="2" t="str">
        <f ca="1">IFERROR(__xludf.DUMMYFUNCTION("""COMPUTED_VALUE"""),"DiFabio")</f>
        <v>DiFabio</v>
      </c>
      <c r="C18" s="2">
        <f ca="1">IFERROR(__xludf.DUMMYFUNCTION("""COMPUTED_VALUE"""),10)</f>
        <v>10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 x14ac:dyDescent="0.4">
      <c r="A19" s="2" t="str">
        <f ca="1">IFERROR(__xludf.DUMMYFUNCTION("""COMPUTED_VALUE"""),"AAL")</f>
        <v>AAL</v>
      </c>
      <c r="B19" s="2" t="str">
        <f ca="1">IFERROR(__xludf.DUMMYFUNCTION("""COMPUTED_VALUE"""),"Belcik")</f>
        <v>Belcik</v>
      </c>
      <c r="C19" s="2">
        <f ca="1">IFERROR(__xludf.DUMMYFUNCTION("""COMPUTED_VALUE"""),10)</f>
        <v>10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4">
      <c r="A20" s="2" t="str">
        <f ca="1">IFERROR(__xludf.DUMMYFUNCTION("""COMPUTED_VALUE"""),"AAL")</f>
        <v>AAL</v>
      </c>
      <c r="B20" s="2" t="str">
        <f ca="1">IFERROR(__xludf.DUMMYFUNCTION("""COMPUTED_VALUE"""),"Hellman")</f>
        <v>Hellman</v>
      </c>
      <c r="C20" s="2">
        <f ca="1">IFERROR(__xludf.DUMMYFUNCTION("""COMPUTED_VALUE"""),8)</f>
        <v>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4">
      <c r="A21" s="2" t="str">
        <f ca="1">IFERROR(__xludf.DUMMYFUNCTION("""COMPUTED_VALUE"""),"AAL")</f>
        <v>AAL</v>
      </c>
      <c r="B21" s="2" t="str">
        <f ca="1">IFERROR(__xludf.DUMMYFUNCTION("""COMPUTED_VALUE"""),"Langner")</f>
        <v>Langner</v>
      </c>
      <c r="C21" s="2">
        <f ca="1">IFERROR(__xludf.DUMMYFUNCTION("""COMPUTED_VALUE"""),10)</f>
        <v>10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4">
      <c r="A22" s="2" t="str">
        <f ca="1">IFERROR(__xludf.DUMMYFUNCTION("""COMPUTED_VALUE"""),"AAL")</f>
        <v>AAL</v>
      </c>
      <c r="B22" s="2" t="str">
        <f ca="1">IFERROR(__xludf.DUMMYFUNCTION("""COMPUTED_VALUE"""),"McClendon")</f>
        <v>McClendon</v>
      </c>
      <c r="C22" s="2">
        <f ca="1">IFERROR(__xludf.DUMMYFUNCTION("""COMPUTED_VALUE"""),10)</f>
        <v>10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4">
      <c r="A23" s="2" t="str">
        <f ca="1">IFERROR(__xludf.DUMMYFUNCTION("""COMPUTED_VALUE"""),"Coperni")</f>
        <v>Coperni</v>
      </c>
      <c r="B23" s="2" t="str">
        <f ca="1">IFERROR(__xludf.DUMMYFUNCTION("""COMPUTED_VALUE"""),"Freehling")</f>
        <v>Freehling</v>
      </c>
      <c r="C23" s="2">
        <f ca="1">IFERROR(__xludf.DUMMYFUNCTION("""COMPUTED_VALUE"""),9)</f>
        <v>9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4">
      <c r="A24" s="2" t="str">
        <f ca="1">IFERROR(__xludf.DUMMYFUNCTION("""COMPUTED_VALUE"""),"Coperni")</f>
        <v>Coperni</v>
      </c>
      <c r="B24" s="2" t="str">
        <f ca="1">IFERROR(__xludf.DUMMYFUNCTION("""COMPUTED_VALUE"""),"Mercado")</f>
        <v>Mercado</v>
      </c>
      <c r="C24" s="2">
        <f ca="1">IFERROR(__xludf.DUMMYFUNCTION("""COMPUTED_VALUE"""),9)</f>
        <v>9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4">
      <c r="A25" s="2" t="str">
        <f ca="1">IFERROR(__xludf.DUMMYFUNCTION("""COMPUTED_VALUE"""),"Sam Houston")</f>
        <v>Sam Houston</v>
      </c>
      <c r="B25" s="2" t="str">
        <f ca="1">IFERROR(__xludf.DUMMYFUNCTION("""COMPUTED_VALUE"""),"Blaylock")</f>
        <v>Blaylock</v>
      </c>
      <c r="C25" s="2">
        <f ca="1">IFERROR(__xludf.DUMMYFUNCTION("""COMPUTED_VALUE"""),11)</f>
        <v>11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4">
      <c r="A26" s="2" t="str">
        <f ca="1">IFERROR(__xludf.DUMMYFUNCTION("""COMPUTED_VALUE"""),"Sam Houston")</f>
        <v>Sam Houston</v>
      </c>
      <c r="B26" s="2" t="str">
        <f ca="1">IFERROR(__xludf.DUMMYFUNCTION("""COMPUTED_VALUE"""),"Hinojosa")</f>
        <v>Hinojosa</v>
      </c>
      <c r="C26" s="2">
        <f ca="1">IFERROR(__xludf.DUMMYFUNCTION("""COMPUTED_VALUE"""),6)</f>
        <v>6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4">
      <c r="A27" s="2" t="str">
        <f ca="1">IFERROR(__xludf.DUMMYFUNCTION("""COMPUTED_VALUE"""),"Sam Houston")</f>
        <v>Sam Houston</v>
      </c>
      <c r="B27" s="2" t="str">
        <f ca="1">IFERROR(__xludf.DUMMYFUNCTION("""COMPUTED_VALUE"""),"Miller")</f>
        <v>Miller</v>
      </c>
      <c r="C27" s="2">
        <f ca="1">IFERROR(__xludf.DUMMYFUNCTION("""COMPUTED_VALUE"""),10)</f>
        <v>10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4">
      <c r="A28" s="2" t="str">
        <f ca="1">IFERROR(__xludf.DUMMYFUNCTION("""COMPUTED_VALUE"""),"Lamar")</f>
        <v>Lamar</v>
      </c>
      <c r="B28" s="2" t="str">
        <f ca="1">IFERROR(__xludf.DUMMYFUNCTION("""COMPUTED_VALUE"""),"Johnson")</f>
        <v>Johnson</v>
      </c>
      <c r="C28" s="2">
        <f ca="1">IFERROR(__xludf.DUMMYFUNCTION("""COMPUTED_VALUE"""),11)</f>
        <v>11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4">
      <c r="A29" s="2" t="str">
        <f ca="1">IFERROR(__xludf.DUMMYFUNCTION("""COMPUTED_VALUE"""),"Lamar")</f>
        <v>Lamar</v>
      </c>
      <c r="B29" s="2" t="str">
        <f ca="1">IFERROR(__xludf.DUMMYFUNCTION("""COMPUTED_VALUE"""),"Williams")</f>
        <v>Williams</v>
      </c>
      <c r="C29" s="2">
        <f ca="1">IFERROR(__xludf.DUMMYFUNCTION("""COMPUTED_VALUE"""),11)</f>
        <v>11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4">
      <c r="A30" s="2" t="str">
        <f ca="1">IFERROR(__xludf.DUMMYFUNCTION("""COMPUTED_VALUE"""),"Ector")</f>
        <v>Ector</v>
      </c>
      <c r="B30" s="2" t="str">
        <f ca="1">IFERROR(__xludf.DUMMYFUNCTION("""COMPUTED_VALUE"""),"Albaugh")</f>
        <v>Albaugh</v>
      </c>
      <c r="C30" s="2">
        <f ca="1">IFERROR(__xludf.DUMMYFUNCTION("""COMPUTED_VALUE"""),7)</f>
        <v>7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15" x14ac:dyDescent="0.4">
      <c r="A31" s="2" t="str">
        <f ca="1">IFERROR(__xludf.DUMMYFUNCTION("""COMPUTED_VALUE"""),"Ector")</f>
        <v>Ector</v>
      </c>
      <c r="B31" s="2" t="str">
        <f ca="1">IFERROR(__xludf.DUMMYFUNCTION("""COMPUTED_VALUE"""),"Avery")</f>
        <v>Avery</v>
      </c>
      <c r="C31" s="2">
        <f ca="1">IFERROR(__xludf.DUMMYFUNCTION("""COMPUTED_VALUE"""),10)</f>
        <v>10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15" x14ac:dyDescent="0.4">
      <c r="A32" s="2" t="str">
        <f ca="1">IFERROR(__xludf.DUMMYFUNCTION("""COMPUTED_VALUE"""),"Ector")</f>
        <v>Ector</v>
      </c>
      <c r="B32" s="2" t="str">
        <f ca="1">IFERROR(__xludf.DUMMYFUNCTION("""COMPUTED_VALUE"""),"Briceno")</f>
        <v>Briceno</v>
      </c>
      <c r="C32" s="2">
        <f ca="1">IFERROR(__xludf.DUMMYFUNCTION("""COMPUTED_VALUE"""),10)</f>
        <v>10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15" x14ac:dyDescent="0.4">
      <c r="A33" s="2" t="str">
        <f ca="1">IFERROR(__xludf.DUMMYFUNCTION("""COMPUTED_VALUE"""),"Ector")</f>
        <v>Ector</v>
      </c>
      <c r="B33" s="2" t="str">
        <f ca="1">IFERROR(__xludf.DUMMYFUNCTION("""COMPUTED_VALUE"""),"Coulter")</f>
        <v>Coulter</v>
      </c>
      <c r="C33" s="2">
        <f ca="1">IFERROR(__xludf.DUMMYFUNCTION("""COMPUTED_VALUE"""),6)</f>
        <v>6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15" x14ac:dyDescent="0.4">
      <c r="A34" s="2" t="str">
        <f ca="1">IFERROR(__xludf.DUMMYFUNCTION("""COMPUTED_VALUE"""),"Ector")</f>
        <v>Ector</v>
      </c>
      <c r="B34" s="2" t="str">
        <f ca="1">IFERROR(__xludf.DUMMYFUNCTION("""COMPUTED_VALUE"""),"Garza")</f>
        <v>Garza</v>
      </c>
      <c r="C34" s="2">
        <f ca="1">IFERROR(__xludf.DUMMYFUNCTION("""COMPUTED_VALUE"""),9)</f>
        <v>9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15" x14ac:dyDescent="0.4">
      <c r="A35" s="2" t="str">
        <f ca="1">IFERROR(__xludf.DUMMYFUNCTION("""COMPUTED_VALUE"""),"Ector")</f>
        <v>Ector</v>
      </c>
      <c r="B35" s="2" t="str">
        <f ca="1">IFERROR(__xludf.DUMMYFUNCTION("""COMPUTED_VALUE"""),"Olivas")</f>
        <v>Olivas</v>
      </c>
      <c r="C35" s="2">
        <f ca="1">IFERROR(__xludf.DUMMYFUNCTION("""COMPUTED_VALUE"""),5)</f>
        <v>5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15" x14ac:dyDescent="0.4">
      <c r="A36" s="2" t="str">
        <f ca="1">IFERROR(__xludf.DUMMYFUNCTION("""COMPUTED_VALUE"""),"Ector")</f>
        <v>Ector</v>
      </c>
      <c r="B36" s="2" t="str">
        <f ca="1">IFERROR(__xludf.DUMMYFUNCTION("""COMPUTED_VALUE"""),"Porras")</f>
        <v>Porras</v>
      </c>
      <c r="C36" s="2">
        <f ca="1">IFERROR(__xludf.DUMMYFUNCTION("""COMPUTED_VALUE"""),5)</f>
        <v>5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15" x14ac:dyDescent="0.4">
      <c r="A37" s="2" t="str">
        <f ca="1">IFERROR(__xludf.DUMMYFUNCTION("""COMPUTED_VALUE"""),"Ector")</f>
        <v>Ector</v>
      </c>
      <c r="B37" s="2" t="str">
        <f ca="1">IFERROR(__xludf.DUMMYFUNCTION("""COMPUTED_VALUE"""),"Valles")</f>
        <v>Valles</v>
      </c>
      <c r="C37" s="2">
        <f ca="1">IFERROR(__xludf.DUMMYFUNCTION("""COMPUTED_VALUE"""),10)</f>
        <v>10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15" x14ac:dyDescent="0.4">
      <c r="A38" s="2" t="str">
        <f ca="1">IFERROR(__xludf.DUMMYFUNCTION("""COMPUTED_VALUE"""),"Fehl-Price")</f>
        <v>Fehl-Price</v>
      </c>
      <c r="B38" s="2" t="str">
        <f ca="1">IFERROR(__xludf.DUMMYFUNCTION("""COMPUTED_VALUE"""),"Gobert")</f>
        <v>Gobert</v>
      </c>
      <c r="C38" s="2">
        <f ca="1">IFERROR(__xludf.DUMMYFUNCTION("""COMPUTED_VALUE"""),10)</f>
        <v>10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15" x14ac:dyDescent="0.4">
      <c r="A39" s="2" t="str">
        <f ca="1">IFERROR(__xludf.DUMMYFUNCTION("""COMPUTED_VALUE"""),"Fehl-Price")</f>
        <v>Fehl-Price</v>
      </c>
      <c r="B39" s="2" t="str">
        <f ca="1">IFERROR(__xludf.DUMMYFUNCTION("""COMPUTED_VALUE"""),"Thibedeaux")</f>
        <v>Thibedeaux</v>
      </c>
      <c r="C39" s="2">
        <f ca="1">IFERROR(__xludf.DUMMYFUNCTION("""COMPUTED_VALUE"""),12)</f>
        <v>12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15" x14ac:dyDescent="0.4">
      <c r="A40" s="2" t="str">
        <f ca="1">IFERROR(__xludf.DUMMYFUNCTION("""COMPUTED_VALUE"""),"Fehl-Price")</f>
        <v>Fehl-Price</v>
      </c>
      <c r="B40" s="2" t="str">
        <f ca="1">IFERROR(__xludf.DUMMYFUNCTION("""COMPUTED_VALUE"""),"Vandiver")</f>
        <v>Vandiver</v>
      </c>
      <c r="C40" s="2">
        <f ca="1">IFERROR(__xludf.DUMMYFUNCTION("""COMPUTED_VALUE"""),11)</f>
        <v>11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15" x14ac:dyDescent="0.4">
      <c r="A41" s="2" t="str">
        <f ca="1">IFERROR(__xludf.DUMMYFUNCTION("""COMPUTED_VALUE"""),"Fehl-Price")</f>
        <v>Fehl-Price</v>
      </c>
      <c r="B41" s="2" t="str">
        <f ca="1">IFERROR(__xludf.DUMMYFUNCTION("""COMPUTED_VALUE"""),"Wilson")</f>
        <v>Wilson</v>
      </c>
      <c r="C41" s="2">
        <f ca="1">IFERROR(__xludf.DUMMYFUNCTION("""COMPUTED_VALUE"""),12)</f>
        <v>12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15" x14ac:dyDescent="0.4">
      <c r="A42" s="2" t="str">
        <f ca="1">IFERROR(__xludf.DUMMYFUNCTION("""COMPUTED_VALUE"""),"Jones-Clark")</f>
        <v>Jones-Clark</v>
      </c>
      <c r="B42" s="2" t="str">
        <f ca="1">IFERROR(__xludf.DUMMYFUNCTION("""COMPUTED_VALUE"""),"Hatcher")</f>
        <v>Hatcher</v>
      </c>
      <c r="C42" s="2">
        <f ca="1">IFERROR(__xludf.DUMMYFUNCTION("""COMPUTED_VALUE"""),10)</f>
        <v>10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15" x14ac:dyDescent="0.4">
      <c r="A43" s="2" t="str">
        <f ca="1">IFERROR(__xludf.DUMMYFUNCTION("""COMPUTED_VALUE"""),"Jones-Clark")</f>
        <v>Jones-Clark</v>
      </c>
      <c r="B43" s="2" t="str">
        <f ca="1">IFERROR(__xludf.DUMMYFUNCTION("""COMPUTED_VALUE"""),"Bridges")</f>
        <v>Bridges</v>
      </c>
      <c r="C43" s="2">
        <f ca="1">IFERROR(__xludf.DUMMYFUNCTION("""COMPUTED_VALUE"""),8)</f>
        <v>8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15" x14ac:dyDescent="0.4">
      <c r="A44" s="2" t="str">
        <f ca="1">IFERROR(__xludf.DUMMYFUNCTION("""COMPUTED_VALUE"""),"Jones-Clark")</f>
        <v>Jones-Clark</v>
      </c>
      <c r="B44" s="2" t="str">
        <f ca="1">IFERROR(__xludf.DUMMYFUNCTION("""COMPUTED_VALUE"""),"Drake")</f>
        <v>Drake</v>
      </c>
      <c r="C44" s="2">
        <f ca="1">IFERROR(__xludf.DUMMYFUNCTION("""COMPUTED_VALUE"""),9)</f>
        <v>9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15" x14ac:dyDescent="0.4">
      <c r="A45" s="2" t="str">
        <f ca="1">IFERROR(__xludf.DUMMYFUNCTION("""COMPUTED_VALUE"""),"Smith Middle")</f>
        <v>Smith Middle</v>
      </c>
      <c r="B45" s="2" t="str">
        <f ca="1">IFERROR(__xludf.DUMMYFUNCTION("""COMPUTED_VALUE"""),"Mack")</f>
        <v>Mack</v>
      </c>
      <c r="C45" s="2">
        <f ca="1">IFERROR(__xludf.DUMMYFUNCTION("""COMPUTED_VALUE"""),10)</f>
        <v>10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15" x14ac:dyDescent="0.4">
      <c r="A46" s="2" t="str">
        <f ca="1">IFERROR(__xludf.DUMMYFUNCTION("""COMPUTED_VALUE"""),"Smith Middle")</f>
        <v>Smith Middle</v>
      </c>
      <c r="B46" s="2" t="str">
        <f ca="1">IFERROR(__xludf.DUMMYFUNCTION("""COMPUTED_VALUE"""),"Flores")</f>
        <v>Flores</v>
      </c>
      <c r="C46" s="2">
        <f ca="1">IFERROR(__xludf.DUMMYFUNCTION("""COMPUTED_VALUE"""),8)</f>
        <v>8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15" x14ac:dyDescent="0.4">
      <c r="A47" s="2" t="str">
        <f ca="1">IFERROR(__xludf.DUMMYFUNCTION("""COMPUTED_VALUE"""),"Smith Middle")</f>
        <v>Smith Middle</v>
      </c>
      <c r="B47" s="2" t="str">
        <f ca="1">IFERROR(__xludf.DUMMYFUNCTION("""COMPUTED_VALUE"""),"Guidry")</f>
        <v>Guidry</v>
      </c>
      <c r="C47" s="2">
        <f ca="1">IFERROR(__xludf.DUMMYFUNCTION("""COMPUTED_VALUE"""),9)</f>
        <v>9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15" x14ac:dyDescent="0.4">
      <c r="A48" s="2" t="str">
        <f ca="1">IFERROR(__xludf.DUMMYFUNCTION("""COMPUTED_VALUE"""),"Smith Middle")</f>
        <v>Smith Middle</v>
      </c>
      <c r="B48" s="2" t="str">
        <f ca="1">IFERROR(__xludf.DUMMYFUNCTION("""COMPUTED_VALUE"""),"Kemajou")</f>
        <v>Kemajou</v>
      </c>
      <c r="C48" s="2">
        <f ca="1">IFERROR(__xludf.DUMMYFUNCTION("""COMPUTED_VALUE"""),12)</f>
        <v>12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15" x14ac:dyDescent="0.4">
      <c r="A49" s="2" t="str">
        <f ca="1">IFERROR(__xludf.DUMMYFUNCTION("""COMPUTED_VALUE"""),"Mendez")</f>
        <v>Mendez</v>
      </c>
      <c r="B49" s="2" t="str">
        <f ca="1">IFERROR(__xludf.DUMMYFUNCTION("""COMPUTED_VALUE"""),"Miranda")</f>
        <v>Miranda</v>
      </c>
      <c r="C49" s="2">
        <f ca="1">IFERROR(__xludf.DUMMYFUNCTION("""COMPUTED_VALUE"""),10)</f>
        <v>10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15" x14ac:dyDescent="0.4">
      <c r="A50" s="2" t="str">
        <f ca="1">IFERROR(__xludf.DUMMYFUNCTION("""COMPUTED_VALUE"""),"Mendez")</f>
        <v>Mendez</v>
      </c>
      <c r="B50" s="2" t="str">
        <f ca="1">IFERROR(__xludf.DUMMYFUNCTION("""COMPUTED_VALUE"""),"Willis")</f>
        <v>Willis</v>
      </c>
      <c r="C50" s="2">
        <f ca="1">IFERROR(__xludf.DUMMYFUNCTION("""COMPUTED_VALUE"""),10)</f>
        <v>10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15" x14ac:dyDescent="0.4">
      <c r="A51" s="2" t="str">
        <f ca="1">IFERROR(__xludf.DUMMYFUNCTION("""COMPUTED_VALUE"""),"Prescott")</f>
        <v>Prescott</v>
      </c>
      <c r="B51" s="2" t="str">
        <f ca="1">IFERROR(__xludf.DUMMYFUNCTION("""COMPUTED_VALUE"""),"Johnigan")</f>
        <v>Johnigan</v>
      </c>
      <c r="C51" s="2">
        <f ca="1">IFERROR(__xludf.DUMMYFUNCTION("""COMPUTED_VALUE"""),11)</f>
        <v>11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15" x14ac:dyDescent="0.4">
      <c r="A52" s="2" t="str">
        <f ca="1">IFERROR(__xludf.DUMMYFUNCTION("""COMPUTED_VALUE"""),"Prescott")</f>
        <v>Prescott</v>
      </c>
      <c r="B52" s="2" t="str">
        <f ca="1">IFERROR(__xludf.DUMMYFUNCTION("""COMPUTED_VALUE"""),"Pewee")</f>
        <v>Pewee</v>
      </c>
      <c r="C52" s="2">
        <f ca="1">IFERROR(__xludf.DUMMYFUNCTION("""COMPUTED_VALUE"""),10)</f>
        <v>10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15" x14ac:dyDescent="0.4">
      <c r="A53" s="2" t="str">
        <f ca="1">IFERROR(__xludf.DUMMYFUNCTION("""COMPUTED_VALUE"""),"Prescott")</f>
        <v>Prescott</v>
      </c>
      <c r="B53" s="2" t="str">
        <f ca="1">IFERROR(__xludf.DUMMYFUNCTION("""COMPUTED_VALUE"""),"Wishom")</f>
        <v>Wishom</v>
      </c>
      <c r="C53" s="2">
        <f ca="1">IFERROR(__xludf.DUMMYFUNCTION("""COMPUTED_VALUE"""),11)</f>
        <v>11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15" x14ac:dyDescent="0.4">
      <c r="A54" s="2"/>
      <c r="B54" s="2"/>
      <c r="C54" s="5">
        <f ca="1">SUM(C18:C53)</f>
        <v>340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15" x14ac:dyDescent="0.4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15" x14ac:dyDescent="0.4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15" x14ac:dyDescent="0.4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15" x14ac:dyDescent="0.4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15" x14ac:dyDescent="0.4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15" x14ac:dyDescent="0.4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15" x14ac:dyDescent="0.4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15" x14ac:dyDescent="0.4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15" x14ac:dyDescent="0.4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15" x14ac:dyDescent="0.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15" x14ac:dyDescent="0.4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15" x14ac:dyDescent="0.4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15" x14ac:dyDescent="0.4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15" x14ac:dyDescent="0.4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15" x14ac:dyDescent="0.4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15" x14ac:dyDescent="0.4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15" x14ac:dyDescent="0.4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15" x14ac:dyDescent="0.4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15" x14ac:dyDescent="0.4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15" x14ac:dyDescent="0.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15" x14ac:dyDescent="0.4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15" x14ac:dyDescent="0.4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15" x14ac:dyDescent="0.4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15" x14ac:dyDescent="0.4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15" x14ac:dyDescent="0.4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15" x14ac:dyDescent="0.4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15" x14ac:dyDescent="0.4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15" x14ac:dyDescent="0.4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15" x14ac:dyDescent="0.4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15" x14ac:dyDescent="0.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15" x14ac:dyDescent="0.4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15" x14ac:dyDescent="0.4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15" x14ac:dyDescent="0.4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15" x14ac:dyDescent="0.4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15" x14ac:dyDescent="0.4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15" x14ac:dyDescent="0.4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15" x14ac:dyDescent="0.4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15" x14ac:dyDescent="0.4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15" x14ac:dyDescent="0.4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15" x14ac:dyDescent="0.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15" x14ac:dyDescent="0.4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15" x14ac:dyDescent="0.4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15" x14ac:dyDescent="0.4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15" x14ac:dyDescent="0.4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15" x14ac:dyDescent="0.4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15" x14ac:dyDescent="0.4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15" x14ac:dyDescent="0.4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15" x14ac:dyDescent="0.4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15" x14ac:dyDescent="0.4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15" x14ac:dyDescent="0.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15" x14ac:dyDescent="0.4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15" x14ac:dyDescent="0.4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15" x14ac:dyDescent="0.4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15" x14ac:dyDescent="0.4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15" x14ac:dyDescent="0.4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15" x14ac:dyDescent="0.4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15" x14ac:dyDescent="0.4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15" x14ac:dyDescent="0.4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15" x14ac:dyDescent="0.4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15" x14ac:dyDescent="0.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15" x14ac:dyDescent="0.4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15" x14ac:dyDescent="0.4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15" x14ac:dyDescent="0.4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15" x14ac:dyDescent="0.4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15" x14ac:dyDescent="0.4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15" x14ac:dyDescent="0.4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15" x14ac:dyDescent="0.4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15" x14ac:dyDescent="0.4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15" x14ac:dyDescent="0.4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15" x14ac:dyDescent="0.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15" x14ac:dyDescent="0.4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15" x14ac:dyDescent="0.4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15" x14ac:dyDescent="0.4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15" x14ac:dyDescent="0.4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15" x14ac:dyDescent="0.4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15" x14ac:dyDescent="0.4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15" x14ac:dyDescent="0.4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15" x14ac:dyDescent="0.4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15" x14ac:dyDescent="0.4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15" x14ac:dyDescent="0.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15" x14ac:dyDescent="0.4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15" x14ac:dyDescent="0.4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15" x14ac:dyDescent="0.4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15" x14ac:dyDescent="0.4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15" x14ac:dyDescent="0.4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15" x14ac:dyDescent="0.4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15" x14ac:dyDescent="0.4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15" x14ac:dyDescent="0.4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15" x14ac:dyDescent="0.4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15" x14ac:dyDescent="0.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15" x14ac:dyDescent="0.4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15" x14ac:dyDescent="0.4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15" x14ac:dyDescent="0.4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15" x14ac:dyDescent="0.4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15" x14ac:dyDescent="0.4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15" x14ac:dyDescent="0.4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15" x14ac:dyDescent="0.4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15" x14ac:dyDescent="0.4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15" x14ac:dyDescent="0.4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15" x14ac:dyDescent="0.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15" x14ac:dyDescent="0.4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15" x14ac:dyDescent="0.4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15" x14ac:dyDescent="0.4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15" x14ac:dyDescent="0.4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15" x14ac:dyDescent="0.4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15" x14ac:dyDescent="0.4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15" x14ac:dyDescent="0.4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15" x14ac:dyDescent="0.4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15" x14ac:dyDescent="0.4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15" x14ac:dyDescent="0.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15" x14ac:dyDescent="0.4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15" x14ac:dyDescent="0.4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15" x14ac:dyDescent="0.4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15" x14ac:dyDescent="0.4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15" x14ac:dyDescent="0.4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15" x14ac:dyDescent="0.4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15" x14ac:dyDescent="0.4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15" x14ac:dyDescent="0.4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15" x14ac:dyDescent="0.4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15" x14ac:dyDescent="0.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15" x14ac:dyDescent="0.4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15" x14ac:dyDescent="0.4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15" x14ac:dyDescent="0.4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15" x14ac:dyDescent="0.4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15" x14ac:dyDescent="0.4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15" x14ac:dyDescent="0.4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15" x14ac:dyDescent="0.4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15" x14ac:dyDescent="0.4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15" x14ac:dyDescent="0.4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15" x14ac:dyDescent="0.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15" x14ac:dyDescent="0.4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15" x14ac:dyDescent="0.4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15" x14ac:dyDescent="0.4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15" x14ac:dyDescent="0.4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15" x14ac:dyDescent="0.4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15" x14ac:dyDescent="0.4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15" x14ac:dyDescent="0.4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15" x14ac:dyDescent="0.4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15" x14ac:dyDescent="0.4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15" x14ac:dyDescent="0.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15" x14ac:dyDescent="0.4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15" x14ac:dyDescent="0.4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15" x14ac:dyDescent="0.4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15" x14ac:dyDescent="0.4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15" x14ac:dyDescent="0.4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15" x14ac:dyDescent="0.4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15" x14ac:dyDescent="0.4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15" x14ac:dyDescent="0.4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15" x14ac:dyDescent="0.4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15" x14ac:dyDescent="0.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15" x14ac:dyDescent="0.4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15" x14ac:dyDescent="0.4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15" x14ac:dyDescent="0.4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15" x14ac:dyDescent="0.4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15" x14ac:dyDescent="0.4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15" x14ac:dyDescent="0.4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15" x14ac:dyDescent="0.4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15" x14ac:dyDescent="0.4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15" x14ac:dyDescent="0.4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15" x14ac:dyDescent="0.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15" x14ac:dyDescent="0.4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15" x14ac:dyDescent="0.4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15" x14ac:dyDescent="0.4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15" x14ac:dyDescent="0.4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15" x14ac:dyDescent="0.4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15" x14ac:dyDescent="0.4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15" x14ac:dyDescent="0.4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15" x14ac:dyDescent="0.4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15" x14ac:dyDescent="0.4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15" x14ac:dyDescent="0.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15" x14ac:dyDescent="0.4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15" x14ac:dyDescent="0.4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15" x14ac:dyDescent="0.4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15" x14ac:dyDescent="0.4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15" x14ac:dyDescent="0.4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15" x14ac:dyDescent="0.4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15" x14ac:dyDescent="0.4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15" x14ac:dyDescent="0.4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15" x14ac:dyDescent="0.4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15" x14ac:dyDescent="0.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15" x14ac:dyDescent="0.4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15" x14ac:dyDescent="0.4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15" x14ac:dyDescent="0.4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15" x14ac:dyDescent="0.4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15" x14ac:dyDescent="0.4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15" x14ac:dyDescent="0.4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15" x14ac:dyDescent="0.4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15" x14ac:dyDescent="0.4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15" x14ac:dyDescent="0.4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15" x14ac:dyDescent="0.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15" x14ac:dyDescent="0.4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15" x14ac:dyDescent="0.4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15" x14ac:dyDescent="0.4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15" x14ac:dyDescent="0.4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15" x14ac:dyDescent="0.4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15" x14ac:dyDescent="0.4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15" x14ac:dyDescent="0.4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15" x14ac:dyDescent="0.4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15" x14ac:dyDescent="0.4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15" x14ac:dyDescent="0.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15" x14ac:dyDescent="0.4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15" x14ac:dyDescent="0.4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15" x14ac:dyDescent="0.4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15" x14ac:dyDescent="0.4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15" x14ac:dyDescent="0.4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15" x14ac:dyDescent="0.4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15" x14ac:dyDescent="0.4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15" x14ac:dyDescent="0.4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15" x14ac:dyDescent="0.4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15" x14ac:dyDescent="0.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15" x14ac:dyDescent="0.4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15" x14ac:dyDescent="0.4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15" x14ac:dyDescent="0.4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15" x14ac:dyDescent="0.4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15" x14ac:dyDescent="0.4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15" x14ac:dyDescent="0.4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15" x14ac:dyDescent="0.4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15" x14ac:dyDescent="0.4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15" x14ac:dyDescent="0.4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15" x14ac:dyDescent="0.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15" x14ac:dyDescent="0.4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15" x14ac:dyDescent="0.4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15" x14ac:dyDescent="0.4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15" x14ac:dyDescent="0.4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15" x14ac:dyDescent="0.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15" x14ac:dyDescent="0.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15" x14ac:dyDescent="0.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15" x14ac:dyDescent="0.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15" x14ac:dyDescent="0.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15" x14ac:dyDescent="0.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15" x14ac:dyDescent="0.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15" x14ac:dyDescent="0.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15" x14ac:dyDescent="0.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15" x14ac:dyDescent="0.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15" x14ac:dyDescent="0.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15" x14ac:dyDescent="0.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15" x14ac:dyDescent="0.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15" x14ac:dyDescent="0.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15" x14ac:dyDescent="0.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15" x14ac:dyDescent="0.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15" x14ac:dyDescent="0.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15" x14ac:dyDescent="0.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15" x14ac:dyDescent="0.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15" x14ac:dyDescent="0.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15" x14ac:dyDescent="0.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15" x14ac:dyDescent="0.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15" x14ac:dyDescent="0.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15" x14ac:dyDescent="0.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15" x14ac:dyDescent="0.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15" x14ac:dyDescent="0.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15" x14ac:dyDescent="0.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15" x14ac:dyDescent="0.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15" x14ac:dyDescent="0.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15" x14ac:dyDescent="0.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15" x14ac:dyDescent="0.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15" x14ac:dyDescent="0.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15" x14ac:dyDescent="0.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15" x14ac:dyDescent="0.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15" x14ac:dyDescent="0.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15" x14ac:dyDescent="0.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15" x14ac:dyDescent="0.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15" x14ac:dyDescent="0.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15" x14ac:dyDescent="0.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15" x14ac:dyDescent="0.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15" x14ac:dyDescent="0.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15" x14ac:dyDescent="0.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15" x14ac:dyDescent="0.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15" x14ac:dyDescent="0.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15" x14ac:dyDescent="0.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15" x14ac:dyDescent="0.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15" x14ac:dyDescent="0.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15" x14ac:dyDescent="0.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15" x14ac:dyDescent="0.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15" x14ac:dyDescent="0.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15" x14ac:dyDescent="0.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15" x14ac:dyDescent="0.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15" x14ac:dyDescent="0.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15" x14ac:dyDescent="0.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15" x14ac:dyDescent="0.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15" x14ac:dyDescent="0.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15" x14ac:dyDescent="0.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15" x14ac:dyDescent="0.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15" x14ac:dyDescent="0.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15" x14ac:dyDescent="0.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15" x14ac:dyDescent="0.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15" x14ac:dyDescent="0.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15" x14ac:dyDescent="0.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15" x14ac:dyDescent="0.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15" x14ac:dyDescent="0.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15" x14ac:dyDescent="0.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15" x14ac:dyDescent="0.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15" x14ac:dyDescent="0.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15" x14ac:dyDescent="0.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15" x14ac:dyDescent="0.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15" x14ac:dyDescent="0.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15" x14ac:dyDescent="0.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15" x14ac:dyDescent="0.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15" x14ac:dyDescent="0.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15" x14ac:dyDescent="0.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15" x14ac:dyDescent="0.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15" x14ac:dyDescent="0.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15" x14ac:dyDescent="0.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15" x14ac:dyDescent="0.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15" x14ac:dyDescent="0.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15" x14ac:dyDescent="0.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15" x14ac:dyDescent="0.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15" x14ac:dyDescent="0.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15" x14ac:dyDescent="0.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15" x14ac:dyDescent="0.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15" x14ac:dyDescent="0.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15" x14ac:dyDescent="0.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15" x14ac:dyDescent="0.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15" x14ac:dyDescent="0.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15" x14ac:dyDescent="0.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15" x14ac:dyDescent="0.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15" x14ac:dyDescent="0.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15" x14ac:dyDescent="0.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15" x14ac:dyDescent="0.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15" x14ac:dyDescent="0.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15" x14ac:dyDescent="0.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15" x14ac:dyDescent="0.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15" x14ac:dyDescent="0.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15" x14ac:dyDescent="0.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15" x14ac:dyDescent="0.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15" x14ac:dyDescent="0.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15" x14ac:dyDescent="0.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15" x14ac:dyDescent="0.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15" x14ac:dyDescent="0.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15" x14ac:dyDescent="0.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15" x14ac:dyDescent="0.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15" x14ac:dyDescent="0.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15" x14ac:dyDescent="0.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15" x14ac:dyDescent="0.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15" x14ac:dyDescent="0.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15" x14ac:dyDescent="0.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15" x14ac:dyDescent="0.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15" x14ac:dyDescent="0.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15" x14ac:dyDescent="0.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15" x14ac:dyDescent="0.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15" x14ac:dyDescent="0.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15" x14ac:dyDescent="0.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15" x14ac:dyDescent="0.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15" x14ac:dyDescent="0.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15" x14ac:dyDescent="0.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15" x14ac:dyDescent="0.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15" x14ac:dyDescent="0.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15" x14ac:dyDescent="0.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15" x14ac:dyDescent="0.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15" x14ac:dyDescent="0.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15" x14ac:dyDescent="0.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15" x14ac:dyDescent="0.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15" x14ac:dyDescent="0.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15" x14ac:dyDescent="0.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15" x14ac:dyDescent="0.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15" x14ac:dyDescent="0.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15" x14ac:dyDescent="0.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15" x14ac:dyDescent="0.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15" x14ac:dyDescent="0.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15" x14ac:dyDescent="0.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15" x14ac:dyDescent="0.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15" x14ac:dyDescent="0.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15" x14ac:dyDescent="0.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15" x14ac:dyDescent="0.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15" x14ac:dyDescent="0.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15" x14ac:dyDescent="0.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15" x14ac:dyDescent="0.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15" x14ac:dyDescent="0.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15" x14ac:dyDescent="0.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15" x14ac:dyDescent="0.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15" x14ac:dyDescent="0.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15" x14ac:dyDescent="0.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15" x14ac:dyDescent="0.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15" x14ac:dyDescent="0.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15" x14ac:dyDescent="0.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15" x14ac:dyDescent="0.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15" x14ac:dyDescent="0.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15" x14ac:dyDescent="0.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15" x14ac:dyDescent="0.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15" x14ac:dyDescent="0.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15" x14ac:dyDescent="0.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15" x14ac:dyDescent="0.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15" x14ac:dyDescent="0.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15" x14ac:dyDescent="0.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15" x14ac:dyDescent="0.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15" x14ac:dyDescent="0.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15" x14ac:dyDescent="0.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15" x14ac:dyDescent="0.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15" x14ac:dyDescent="0.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15" x14ac:dyDescent="0.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15" x14ac:dyDescent="0.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15" x14ac:dyDescent="0.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15" x14ac:dyDescent="0.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15" x14ac:dyDescent="0.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15" x14ac:dyDescent="0.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15" x14ac:dyDescent="0.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15" x14ac:dyDescent="0.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15" x14ac:dyDescent="0.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15" x14ac:dyDescent="0.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15" x14ac:dyDescent="0.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15" x14ac:dyDescent="0.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15" x14ac:dyDescent="0.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15" x14ac:dyDescent="0.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15" x14ac:dyDescent="0.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15" x14ac:dyDescent="0.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15" x14ac:dyDescent="0.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15" x14ac:dyDescent="0.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15" x14ac:dyDescent="0.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15" x14ac:dyDescent="0.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15" x14ac:dyDescent="0.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15" x14ac:dyDescent="0.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15" x14ac:dyDescent="0.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15" x14ac:dyDescent="0.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15" x14ac:dyDescent="0.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15" x14ac:dyDescent="0.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15" x14ac:dyDescent="0.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15" x14ac:dyDescent="0.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15" x14ac:dyDescent="0.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15" x14ac:dyDescent="0.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15" x14ac:dyDescent="0.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15" x14ac:dyDescent="0.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15" x14ac:dyDescent="0.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15" x14ac:dyDescent="0.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15" x14ac:dyDescent="0.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15" x14ac:dyDescent="0.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15" x14ac:dyDescent="0.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15" x14ac:dyDescent="0.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15" x14ac:dyDescent="0.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15" x14ac:dyDescent="0.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15" x14ac:dyDescent="0.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15" x14ac:dyDescent="0.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15" x14ac:dyDescent="0.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15" x14ac:dyDescent="0.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15" x14ac:dyDescent="0.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15" x14ac:dyDescent="0.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15" x14ac:dyDescent="0.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15" x14ac:dyDescent="0.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15" x14ac:dyDescent="0.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15" x14ac:dyDescent="0.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15" x14ac:dyDescent="0.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15" x14ac:dyDescent="0.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15" x14ac:dyDescent="0.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15" x14ac:dyDescent="0.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15" x14ac:dyDescent="0.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15" x14ac:dyDescent="0.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15" x14ac:dyDescent="0.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15" x14ac:dyDescent="0.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15" x14ac:dyDescent="0.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15" x14ac:dyDescent="0.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15" x14ac:dyDescent="0.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15" x14ac:dyDescent="0.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15" x14ac:dyDescent="0.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15" x14ac:dyDescent="0.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15" x14ac:dyDescent="0.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15" x14ac:dyDescent="0.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15" x14ac:dyDescent="0.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15" x14ac:dyDescent="0.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15" x14ac:dyDescent="0.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15" x14ac:dyDescent="0.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15" x14ac:dyDescent="0.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15" x14ac:dyDescent="0.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15" x14ac:dyDescent="0.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15" x14ac:dyDescent="0.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15" x14ac:dyDescent="0.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15" x14ac:dyDescent="0.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15" x14ac:dyDescent="0.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15" x14ac:dyDescent="0.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15" x14ac:dyDescent="0.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15" x14ac:dyDescent="0.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15" x14ac:dyDescent="0.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15" x14ac:dyDescent="0.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15" x14ac:dyDescent="0.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15" x14ac:dyDescent="0.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15" x14ac:dyDescent="0.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15" x14ac:dyDescent="0.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15" x14ac:dyDescent="0.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15" x14ac:dyDescent="0.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15" x14ac:dyDescent="0.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15" x14ac:dyDescent="0.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15" x14ac:dyDescent="0.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15" x14ac:dyDescent="0.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15" x14ac:dyDescent="0.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15" x14ac:dyDescent="0.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15" x14ac:dyDescent="0.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15" x14ac:dyDescent="0.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15" x14ac:dyDescent="0.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15" x14ac:dyDescent="0.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15" x14ac:dyDescent="0.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15" x14ac:dyDescent="0.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15" x14ac:dyDescent="0.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15" x14ac:dyDescent="0.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15" x14ac:dyDescent="0.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15" x14ac:dyDescent="0.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15" x14ac:dyDescent="0.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15" x14ac:dyDescent="0.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15" x14ac:dyDescent="0.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15" x14ac:dyDescent="0.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15" x14ac:dyDescent="0.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15" x14ac:dyDescent="0.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15" x14ac:dyDescent="0.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15" x14ac:dyDescent="0.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15" x14ac:dyDescent="0.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15" x14ac:dyDescent="0.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15" x14ac:dyDescent="0.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15" x14ac:dyDescent="0.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15" x14ac:dyDescent="0.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15" x14ac:dyDescent="0.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15" x14ac:dyDescent="0.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15" x14ac:dyDescent="0.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15" x14ac:dyDescent="0.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15" x14ac:dyDescent="0.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15" x14ac:dyDescent="0.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15" x14ac:dyDescent="0.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15" x14ac:dyDescent="0.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15" x14ac:dyDescent="0.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15" x14ac:dyDescent="0.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15" x14ac:dyDescent="0.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15" x14ac:dyDescent="0.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15" x14ac:dyDescent="0.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15" x14ac:dyDescent="0.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15" x14ac:dyDescent="0.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15" x14ac:dyDescent="0.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15" x14ac:dyDescent="0.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15" x14ac:dyDescent="0.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15" x14ac:dyDescent="0.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15" x14ac:dyDescent="0.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15" x14ac:dyDescent="0.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15" x14ac:dyDescent="0.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15" x14ac:dyDescent="0.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15" x14ac:dyDescent="0.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15" x14ac:dyDescent="0.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15" x14ac:dyDescent="0.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15" x14ac:dyDescent="0.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15" x14ac:dyDescent="0.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15" x14ac:dyDescent="0.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15" x14ac:dyDescent="0.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15" x14ac:dyDescent="0.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15" x14ac:dyDescent="0.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15" x14ac:dyDescent="0.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15" x14ac:dyDescent="0.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15" x14ac:dyDescent="0.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15" x14ac:dyDescent="0.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15" x14ac:dyDescent="0.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15" x14ac:dyDescent="0.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15" x14ac:dyDescent="0.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15" x14ac:dyDescent="0.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15" x14ac:dyDescent="0.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15" x14ac:dyDescent="0.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15" x14ac:dyDescent="0.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15" x14ac:dyDescent="0.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15" x14ac:dyDescent="0.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15" x14ac:dyDescent="0.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15" x14ac:dyDescent="0.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15" x14ac:dyDescent="0.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15" x14ac:dyDescent="0.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15" x14ac:dyDescent="0.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15" x14ac:dyDescent="0.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15" x14ac:dyDescent="0.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15" x14ac:dyDescent="0.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15" x14ac:dyDescent="0.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15" x14ac:dyDescent="0.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15" x14ac:dyDescent="0.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15" x14ac:dyDescent="0.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15" x14ac:dyDescent="0.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15" x14ac:dyDescent="0.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15" x14ac:dyDescent="0.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15" x14ac:dyDescent="0.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15" x14ac:dyDescent="0.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15" x14ac:dyDescent="0.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15" x14ac:dyDescent="0.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15" x14ac:dyDescent="0.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15" x14ac:dyDescent="0.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15" x14ac:dyDescent="0.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15" x14ac:dyDescent="0.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15" x14ac:dyDescent="0.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15" x14ac:dyDescent="0.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15" x14ac:dyDescent="0.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15" x14ac:dyDescent="0.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15" x14ac:dyDescent="0.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15" x14ac:dyDescent="0.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15" x14ac:dyDescent="0.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15" x14ac:dyDescent="0.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15" x14ac:dyDescent="0.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15" x14ac:dyDescent="0.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15" x14ac:dyDescent="0.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15" x14ac:dyDescent="0.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15" x14ac:dyDescent="0.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15" x14ac:dyDescent="0.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15" x14ac:dyDescent="0.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15" x14ac:dyDescent="0.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15" x14ac:dyDescent="0.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15" x14ac:dyDescent="0.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15" x14ac:dyDescent="0.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15" x14ac:dyDescent="0.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15" x14ac:dyDescent="0.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15" x14ac:dyDescent="0.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15" x14ac:dyDescent="0.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15" x14ac:dyDescent="0.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15" x14ac:dyDescent="0.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15" x14ac:dyDescent="0.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15" x14ac:dyDescent="0.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15" x14ac:dyDescent="0.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15" x14ac:dyDescent="0.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15" x14ac:dyDescent="0.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15" x14ac:dyDescent="0.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15" x14ac:dyDescent="0.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15" x14ac:dyDescent="0.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15" x14ac:dyDescent="0.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15" x14ac:dyDescent="0.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15" x14ac:dyDescent="0.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15" x14ac:dyDescent="0.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15" x14ac:dyDescent="0.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15" x14ac:dyDescent="0.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15" x14ac:dyDescent="0.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15" x14ac:dyDescent="0.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15" x14ac:dyDescent="0.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15" x14ac:dyDescent="0.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15" x14ac:dyDescent="0.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15" x14ac:dyDescent="0.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15" x14ac:dyDescent="0.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15" x14ac:dyDescent="0.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15" x14ac:dyDescent="0.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15" x14ac:dyDescent="0.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15" x14ac:dyDescent="0.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15" x14ac:dyDescent="0.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15" x14ac:dyDescent="0.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15" x14ac:dyDescent="0.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15" x14ac:dyDescent="0.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15" x14ac:dyDescent="0.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15" x14ac:dyDescent="0.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15" x14ac:dyDescent="0.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15" x14ac:dyDescent="0.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15" x14ac:dyDescent="0.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15" x14ac:dyDescent="0.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15" x14ac:dyDescent="0.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15" x14ac:dyDescent="0.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15" x14ac:dyDescent="0.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15" x14ac:dyDescent="0.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15" x14ac:dyDescent="0.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15" x14ac:dyDescent="0.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15" x14ac:dyDescent="0.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15" x14ac:dyDescent="0.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15" x14ac:dyDescent="0.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15" x14ac:dyDescent="0.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15" x14ac:dyDescent="0.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15" x14ac:dyDescent="0.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15" x14ac:dyDescent="0.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15" x14ac:dyDescent="0.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15" x14ac:dyDescent="0.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15" x14ac:dyDescent="0.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15" x14ac:dyDescent="0.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15" x14ac:dyDescent="0.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15" x14ac:dyDescent="0.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15" x14ac:dyDescent="0.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15" x14ac:dyDescent="0.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15" x14ac:dyDescent="0.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15" x14ac:dyDescent="0.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15" x14ac:dyDescent="0.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15" x14ac:dyDescent="0.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15" x14ac:dyDescent="0.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15" x14ac:dyDescent="0.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15" x14ac:dyDescent="0.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15" x14ac:dyDescent="0.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15" x14ac:dyDescent="0.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15" x14ac:dyDescent="0.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15" x14ac:dyDescent="0.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15" x14ac:dyDescent="0.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15" x14ac:dyDescent="0.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15" x14ac:dyDescent="0.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15" x14ac:dyDescent="0.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15" x14ac:dyDescent="0.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15" x14ac:dyDescent="0.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15" x14ac:dyDescent="0.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15" x14ac:dyDescent="0.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15" x14ac:dyDescent="0.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15" x14ac:dyDescent="0.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15" x14ac:dyDescent="0.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15" x14ac:dyDescent="0.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15" x14ac:dyDescent="0.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15" x14ac:dyDescent="0.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15" x14ac:dyDescent="0.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15" x14ac:dyDescent="0.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15" x14ac:dyDescent="0.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15" x14ac:dyDescent="0.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15" x14ac:dyDescent="0.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15" x14ac:dyDescent="0.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15" x14ac:dyDescent="0.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15" x14ac:dyDescent="0.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15" x14ac:dyDescent="0.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15" x14ac:dyDescent="0.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15" x14ac:dyDescent="0.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15" x14ac:dyDescent="0.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15" x14ac:dyDescent="0.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15" x14ac:dyDescent="0.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15" x14ac:dyDescent="0.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15" x14ac:dyDescent="0.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15" x14ac:dyDescent="0.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15" x14ac:dyDescent="0.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15" x14ac:dyDescent="0.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15" x14ac:dyDescent="0.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15" x14ac:dyDescent="0.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15" x14ac:dyDescent="0.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15" x14ac:dyDescent="0.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15" x14ac:dyDescent="0.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15" x14ac:dyDescent="0.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15" x14ac:dyDescent="0.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15" x14ac:dyDescent="0.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15" x14ac:dyDescent="0.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15" x14ac:dyDescent="0.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15" x14ac:dyDescent="0.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15" x14ac:dyDescent="0.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15" x14ac:dyDescent="0.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15" x14ac:dyDescent="0.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15" x14ac:dyDescent="0.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15" x14ac:dyDescent="0.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15" x14ac:dyDescent="0.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15" x14ac:dyDescent="0.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15" x14ac:dyDescent="0.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15" x14ac:dyDescent="0.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15" x14ac:dyDescent="0.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15" x14ac:dyDescent="0.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15" x14ac:dyDescent="0.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15" x14ac:dyDescent="0.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15" x14ac:dyDescent="0.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15" x14ac:dyDescent="0.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15" x14ac:dyDescent="0.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15" x14ac:dyDescent="0.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15" x14ac:dyDescent="0.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15" x14ac:dyDescent="0.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15" x14ac:dyDescent="0.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15" x14ac:dyDescent="0.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15" x14ac:dyDescent="0.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15" x14ac:dyDescent="0.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15" x14ac:dyDescent="0.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15" x14ac:dyDescent="0.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15" x14ac:dyDescent="0.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15" x14ac:dyDescent="0.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15" x14ac:dyDescent="0.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15" x14ac:dyDescent="0.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15" x14ac:dyDescent="0.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15" x14ac:dyDescent="0.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15" x14ac:dyDescent="0.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15" x14ac:dyDescent="0.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15" x14ac:dyDescent="0.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15" x14ac:dyDescent="0.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15" x14ac:dyDescent="0.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15" x14ac:dyDescent="0.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15" x14ac:dyDescent="0.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15" x14ac:dyDescent="0.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15" x14ac:dyDescent="0.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15" x14ac:dyDescent="0.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15" x14ac:dyDescent="0.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15" x14ac:dyDescent="0.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15" x14ac:dyDescent="0.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15" x14ac:dyDescent="0.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15" x14ac:dyDescent="0.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15" x14ac:dyDescent="0.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15" x14ac:dyDescent="0.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15" x14ac:dyDescent="0.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15" x14ac:dyDescent="0.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15" x14ac:dyDescent="0.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15" x14ac:dyDescent="0.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15" x14ac:dyDescent="0.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15" x14ac:dyDescent="0.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15" x14ac:dyDescent="0.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15" x14ac:dyDescent="0.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15" x14ac:dyDescent="0.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15" x14ac:dyDescent="0.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15" x14ac:dyDescent="0.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15" x14ac:dyDescent="0.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15" x14ac:dyDescent="0.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15" x14ac:dyDescent="0.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15" x14ac:dyDescent="0.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15" x14ac:dyDescent="0.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15" x14ac:dyDescent="0.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15" x14ac:dyDescent="0.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15" x14ac:dyDescent="0.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15" x14ac:dyDescent="0.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15" x14ac:dyDescent="0.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15" x14ac:dyDescent="0.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15" x14ac:dyDescent="0.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15" x14ac:dyDescent="0.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15" x14ac:dyDescent="0.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15" x14ac:dyDescent="0.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15" x14ac:dyDescent="0.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15" x14ac:dyDescent="0.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15" x14ac:dyDescent="0.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15" x14ac:dyDescent="0.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15" x14ac:dyDescent="0.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15" x14ac:dyDescent="0.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15" x14ac:dyDescent="0.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15" x14ac:dyDescent="0.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15" x14ac:dyDescent="0.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15" x14ac:dyDescent="0.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15" x14ac:dyDescent="0.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15" x14ac:dyDescent="0.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15" x14ac:dyDescent="0.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15" x14ac:dyDescent="0.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15" x14ac:dyDescent="0.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15" x14ac:dyDescent="0.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15" x14ac:dyDescent="0.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15" x14ac:dyDescent="0.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15" x14ac:dyDescent="0.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15" x14ac:dyDescent="0.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15" x14ac:dyDescent="0.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15" x14ac:dyDescent="0.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15" x14ac:dyDescent="0.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15" x14ac:dyDescent="0.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15" x14ac:dyDescent="0.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15" x14ac:dyDescent="0.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15" x14ac:dyDescent="0.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15" x14ac:dyDescent="0.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15" x14ac:dyDescent="0.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15" x14ac:dyDescent="0.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15" x14ac:dyDescent="0.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15" x14ac:dyDescent="0.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15" x14ac:dyDescent="0.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15" x14ac:dyDescent="0.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15" x14ac:dyDescent="0.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15" x14ac:dyDescent="0.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15" x14ac:dyDescent="0.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15" x14ac:dyDescent="0.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15" x14ac:dyDescent="0.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15" x14ac:dyDescent="0.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15" x14ac:dyDescent="0.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15" x14ac:dyDescent="0.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15" x14ac:dyDescent="0.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15" x14ac:dyDescent="0.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15" x14ac:dyDescent="0.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15" x14ac:dyDescent="0.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15" x14ac:dyDescent="0.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15" x14ac:dyDescent="0.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15" x14ac:dyDescent="0.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15" x14ac:dyDescent="0.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15" x14ac:dyDescent="0.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15" x14ac:dyDescent="0.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15" x14ac:dyDescent="0.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15" x14ac:dyDescent="0.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15" x14ac:dyDescent="0.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15" x14ac:dyDescent="0.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15" x14ac:dyDescent="0.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15" x14ac:dyDescent="0.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15" x14ac:dyDescent="0.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15" x14ac:dyDescent="0.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15" x14ac:dyDescent="0.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15" x14ac:dyDescent="0.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15" x14ac:dyDescent="0.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15" x14ac:dyDescent="0.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15" x14ac:dyDescent="0.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15" x14ac:dyDescent="0.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15" x14ac:dyDescent="0.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15" x14ac:dyDescent="0.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15" x14ac:dyDescent="0.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15" x14ac:dyDescent="0.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15" x14ac:dyDescent="0.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15" x14ac:dyDescent="0.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15" x14ac:dyDescent="0.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15" x14ac:dyDescent="0.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15" x14ac:dyDescent="0.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15" x14ac:dyDescent="0.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15" x14ac:dyDescent="0.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15" x14ac:dyDescent="0.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15" x14ac:dyDescent="0.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15" x14ac:dyDescent="0.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15" x14ac:dyDescent="0.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15" x14ac:dyDescent="0.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15" x14ac:dyDescent="0.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15" x14ac:dyDescent="0.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15" x14ac:dyDescent="0.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15" x14ac:dyDescent="0.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15" x14ac:dyDescent="0.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15" x14ac:dyDescent="0.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15" x14ac:dyDescent="0.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15" x14ac:dyDescent="0.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15" x14ac:dyDescent="0.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15" x14ac:dyDescent="0.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15" x14ac:dyDescent="0.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15" x14ac:dyDescent="0.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15" x14ac:dyDescent="0.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15" x14ac:dyDescent="0.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15" x14ac:dyDescent="0.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15" x14ac:dyDescent="0.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15" x14ac:dyDescent="0.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15" x14ac:dyDescent="0.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15" x14ac:dyDescent="0.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15" x14ac:dyDescent="0.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15" x14ac:dyDescent="0.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15" x14ac:dyDescent="0.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15" x14ac:dyDescent="0.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15" x14ac:dyDescent="0.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15" x14ac:dyDescent="0.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15" x14ac:dyDescent="0.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15" x14ac:dyDescent="0.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15" x14ac:dyDescent="0.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15" x14ac:dyDescent="0.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15" x14ac:dyDescent="0.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15" x14ac:dyDescent="0.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15" x14ac:dyDescent="0.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15" x14ac:dyDescent="0.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15" x14ac:dyDescent="0.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15" x14ac:dyDescent="0.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15" x14ac:dyDescent="0.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15" x14ac:dyDescent="0.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15" x14ac:dyDescent="0.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15" x14ac:dyDescent="0.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15" x14ac:dyDescent="0.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15" x14ac:dyDescent="0.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15" x14ac:dyDescent="0.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15" x14ac:dyDescent="0.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15" x14ac:dyDescent="0.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15" x14ac:dyDescent="0.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15" x14ac:dyDescent="0.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15" x14ac:dyDescent="0.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15" x14ac:dyDescent="0.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15" x14ac:dyDescent="0.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15" x14ac:dyDescent="0.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15" x14ac:dyDescent="0.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15" x14ac:dyDescent="0.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15" x14ac:dyDescent="0.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15" x14ac:dyDescent="0.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15" x14ac:dyDescent="0.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15" x14ac:dyDescent="0.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15" x14ac:dyDescent="0.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15" x14ac:dyDescent="0.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15" x14ac:dyDescent="0.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15" x14ac:dyDescent="0.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15" x14ac:dyDescent="0.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15" x14ac:dyDescent="0.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15" x14ac:dyDescent="0.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15" x14ac:dyDescent="0.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15" x14ac:dyDescent="0.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15" x14ac:dyDescent="0.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15" x14ac:dyDescent="0.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15" x14ac:dyDescent="0.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15" x14ac:dyDescent="0.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15" x14ac:dyDescent="0.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15" x14ac:dyDescent="0.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15" x14ac:dyDescent="0.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15" x14ac:dyDescent="0.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15" x14ac:dyDescent="0.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15" x14ac:dyDescent="0.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15" x14ac:dyDescent="0.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15" x14ac:dyDescent="0.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15" x14ac:dyDescent="0.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15" x14ac:dyDescent="0.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15" x14ac:dyDescent="0.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15" x14ac:dyDescent="0.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3.15" x14ac:dyDescent="0.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3.15" x14ac:dyDescent="0.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2EE03-27AF-46A5-8229-0202796AF950}">
  <sheetPr>
    <outlinePr summaryBelow="0" summaryRight="0"/>
  </sheetPr>
  <dimension ref="A1:Z1002"/>
  <sheetViews>
    <sheetView workbookViewId="0">
      <selection activeCell="J26" sqref="J26"/>
    </sheetView>
  </sheetViews>
  <sheetFormatPr defaultColWidth="13.42578125" defaultRowHeight="15.75" customHeight="1" x14ac:dyDescent="0.4"/>
  <sheetData>
    <row r="1" spans="1:26" ht="21" x14ac:dyDescent="0.65">
      <c r="A1" s="6" t="s">
        <v>6</v>
      </c>
    </row>
    <row r="3" spans="1:26" ht="15.75" customHeight="1" x14ac:dyDescent="0.4">
      <c r="A3" s="1" t="s">
        <v>0</v>
      </c>
      <c r="B3" s="1" t="s">
        <v>1</v>
      </c>
      <c r="C3" s="1" t="s">
        <v>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4">
      <c r="A4" s="2" t="str">
        <f ca="1">IFERROR(__xludf.DUMMYFUNCTION("QUERY({TFS!A1:C13},""Select * where Col2 is not null"",0)"),"AAL")</f>
        <v>AAL</v>
      </c>
      <c r="B4" s="2">
        <f ca="1">IFERROR(__xludf.DUMMYFUNCTION("""COMPUTED_VALUE"""),39)</f>
        <v>39</v>
      </c>
      <c r="C4" s="3">
        <f ca="1">IFERROR(__xludf.DUMMYFUNCTION("""COMPUTED_VALUE"""),0.794871794871794)</f>
        <v>0.79487179487179405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 x14ac:dyDescent="0.4">
      <c r="A5" s="2" t="str">
        <f ca="1">IFERROR(__xludf.DUMMYFUNCTION("""COMPUTED_VALUE"""),"COPERNI")</f>
        <v>COPERNI</v>
      </c>
      <c r="B5" s="2">
        <f ca="1">IFERROR(__xludf.DUMMYFUNCTION("""COMPUTED_VALUE"""),15)</f>
        <v>15</v>
      </c>
      <c r="C5" s="3">
        <f ca="1">IFERROR(__xludf.DUMMYFUNCTION("""COMPUTED_VALUE"""),0.866666666666666)</f>
        <v>0.86666666666666603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 x14ac:dyDescent="0.4">
      <c r="A6" s="2" t="str">
        <f ca="1">IFERROR(__xludf.DUMMYFUNCTION("""COMPUTED_VALUE"""),"SAM")</f>
        <v>SAM</v>
      </c>
      <c r="B6" s="2">
        <f ca="1">IFERROR(__xludf.DUMMYFUNCTION("""COMPUTED_VALUE"""),24)</f>
        <v>24</v>
      </c>
      <c r="C6" s="3">
        <f ca="1">IFERROR(__xludf.DUMMYFUNCTION("""COMPUTED_VALUE"""),0.958333333333333)</f>
        <v>0.95833333333333304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4">
      <c r="A7" s="2" t="str">
        <f ca="1">IFERROR(__xludf.DUMMYFUNCTION("""COMPUTED_VALUE"""),"LAMAR")</f>
        <v>LAMAR</v>
      </c>
      <c r="B7" s="2">
        <f ca="1">IFERROR(__xludf.DUMMYFUNCTION("""COMPUTED_VALUE"""),16)</f>
        <v>16</v>
      </c>
      <c r="C7" s="3">
        <f ca="1">IFERROR(__xludf.DUMMYFUNCTION("""COMPUTED_VALUE"""),0.9375)</f>
        <v>0.9375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4">
      <c r="A8" s="2" t="str">
        <f ca="1">IFERROR(__xludf.DUMMYFUNCTION("""COMPUTED_VALUE"""),"ECTOR")</f>
        <v>ECTOR</v>
      </c>
      <c r="B8" s="2">
        <f ca="1">IFERROR(__xludf.DUMMYFUNCTION("""COMPUTED_VALUE"""),56)</f>
        <v>56</v>
      </c>
      <c r="C8" s="3">
        <f ca="1">IFERROR(__xludf.DUMMYFUNCTION("""COMPUTED_VALUE"""),0.892857142857142)</f>
        <v>0.89285714285714202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4">
      <c r="A9" s="2" t="str">
        <f ca="1">IFERROR(__xludf.DUMMYFUNCTION("""COMPUTED_VALUE"""),"FEHL-PRICE")</f>
        <v>FEHL-PRICE</v>
      </c>
      <c r="B9" s="2">
        <f ca="1">IFERROR(__xludf.DUMMYFUNCTION("""COMPUTED_VALUE"""),33)</f>
        <v>33</v>
      </c>
      <c r="C9" s="3">
        <f ca="1">IFERROR(__xludf.DUMMYFUNCTION("""COMPUTED_VALUE"""),0.484848484848484)</f>
        <v>0.48484848484848397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4">
      <c r="A10" s="2" t="str">
        <f ca="1">IFERROR(__xludf.DUMMYFUNCTION("""COMPUTED_VALUE"""),"JONES-CLARK")</f>
        <v>JONES-CLARK</v>
      </c>
      <c r="B10" s="2">
        <f ca="1">IFERROR(__xludf.DUMMYFUNCTION("""COMPUTED_VALUE"""),15)</f>
        <v>15</v>
      </c>
      <c r="C10" s="3">
        <f ca="1">IFERROR(__xludf.DUMMYFUNCTION("""COMPUTED_VALUE"""),0.533333333333333)</f>
        <v>0.53333333333333299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4">
      <c r="A11" s="2" t="str">
        <f ca="1">IFERROR(__xludf.DUMMYFUNCTION("""COMPUTED_VALUE"""),"SMITH")</f>
        <v>SMITH</v>
      </c>
      <c r="B11" s="2">
        <f ca="1">IFERROR(__xludf.DUMMYFUNCTION("""COMPUTED_VALUE"""),32)</f>
        <v>32</v>
      </c>
      <c r="C11" s="3">
        <f ca="1">IFERROR(__xludf.DUMMYFUNCTION("""COMPUTED_VALUE"""),0.71875)</f>
        <v>0.71875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4">
      <c r="A12" s="2" t="str">
        <f ca="1">IFERROR(__xludf.DUMMYFUNCTION("""COMPUTED_VALUE"""),"MENDEZ")</f>
        <v>MENDEZ</v>
      </c>
      <c r="B12" s="2">
        <f ca="1">IFERROR(__xludf.DUMMYFUNCTION("""COMPUTED_VALUE"""),14)</f>
        <v>14</v>
      </c>
      <c r="C12" s="3">
        <f ca="1">IFERROR(__xludf.DUMMYFUNCTION("""COMPUTED_VALUE"""),0.642857142857142)</f>
        <v>0.64285714285714202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4">
      <c r="A13" s="2" t="str">
        <f ca="1">IFERROR(__xludf.DUMMYFUNCTION("""COMPUTED_VALUE"""),"PRESCOTT")</f>
        <v>PRESCOTT</v>
      </c>
      <c r="B13" s="2">
        <f ca="1">IFERROR(__xludf.DUMMYFUNCTION("""COMPUTED_VALUE"""),27)</f>
        <v>27</v>
      </c>
      <c r="C13" s="3">
        <f ca="1">IFERROR(__xludf.DUMMYFUNCTION("""COMPUTED_VALUE"""),0.777777777777777)</f>
        <v>0.77777777777777701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4">
      <c r="A14" s="4" t="str">
        <f ca="1">IFERROR(__xludf.DUMMYFUNCTION("""COMPUTED_VALUE"""),"Total")</f>
        <v>Total</v>
      </c>
      <c r="B14" s="4">
        <f ca="1">IFERROR(__xludf.DUMMYFUNCTION("""COMPUTED_VALUE"""),271)</f>
        <v>271</v>
      </c>
      <c r="C14" s="3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4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 x14ac:dyDescent="0.4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 x14ac:dyDescent="0.4">
      <c r="A17" s="1" t="s">
        <v>0</v>
      </c>
      <c r="B17" s="1" t="s">
        <v>3</v>
      </c>
      <c r="C17" s="1" t="s">
        <v>1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 x14ac:dyDescent="0.4">
      <c r="A18" s="2" t="str">
        <f ca="1">IFERROR(__xludf.DUMMYFUNCTION("QUERY({TFS!A16:C1000},""Select * where Col1 is not null"",0)"),"AAL")</f>
        <v>AAL</v>
      </c>
      <c r="B18" s="2" t="str">
        <f ca="1">IFERROR(__xludf.DUMMYFUNCTION("""COMPUTED_VALUE"""),"DiFabio")</f>
        <v>DiFabio</v>
      </c>
      <c r="C18" s="2">
        <f ca="1">IFERROR(__xludf.DUMMYFUNCTION("""COMPUTED_VALUE"""),8)</f>
        <v>8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 x14ac:dyDescent="0.4">
      <c r="A19" s="2" t="str">
        <f ca="1">IFERROR(__xludf.DUMMYFUNCTION("""COMPUTED_VALUE"""),"AAL")</f>
        <v>AAL</v>
      </c>
      <c r="B19" s="2" t="str">
        <f ca="1">IFERROR(__xludf.DUMMYFUNCTION("""COMPUTED_VALUE"""),"Belcik")</f>
        <v>Belcik</v>
      </c>
      <c r="C19" s="2">
        <f ca="1">IFERROR(__xludf.DUMMYFUNCTION("""COMPUTED_VALUE"""),7)</f>
        <v>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4">
      <c r="A20" s="2" t="str">
        <f ca="1">IFERROR(__xludf.DUMMYFUNCTION("""COMPUTED_VALUE"""),"AAL")</f>
        <v>AAL</v>
      </c>
      <c r="B20" s="2" t="str">
        <f ca="1">IFERROR(__xludf.DUMMYFUNCTION("""COMPUTED_VALUE"""),"Hellman")</f>
        <v>Hellman</v>
      </c>
      <c r="C20" s="2">
        <f ca="1">IFERROR(__xludf.DUMMYFUNCTION("""COMPUTED_VALUE"""),8)</f>
        <v>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4">
      <c r="A21" s="2" t="str">
        <f ca="1">IFERROR(__xludf.DUMMYFUNCTION("""COMPUTED_VALUE"""),"AAL")</f>
        <v>AAL</v>
      </c>
      <c r="B21" s="2" t="str">
        <f ca="1">IFERROR(__xludf.DUMMYFUNCTION("""COMPUTED_VALUE"""),"Langner")</f>
        <v>Langner</v>
      </c>
      <c r="C21" s="2">
        <f ca="1">IFERROR(__xludf.DUMMYFUNCTION("""COMPUTED_VALUE"""),9)</f>
        <v>9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4">
      <c r="A22" s="2" t="str">
        <f ca="1">IFERROR(__xludf.DUMMYFUNCTION("""COMPUTED_VALUE"""),"AAL")</f>
        <v>AAL</v>
      </c>
      <c r="B22" s="2" t="str">
        <f ca="1">IFERROR(__xludf.DUMMYFUNCTION("""COMPUTED_VALUE"""),"McClendon")</f>
        <v>McClendon</v>
      </c>
      <c r="C22" s="2">
        <f ca="1">IFERROR(__xludf.DUMMYFUNCTION("""COMPUTED_VALUE"""),7)</f>
        <v>7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4">
      <c r="A23" s="2" t="str">
        <f ca="1">IFERROR(__xludf.DUMMYFUNCTION("""COMPUTED_VALUE"""),"Coperni")</f>
        <v>Coperni</v>
      </c>
      <c r="B23" s="2" t="str">
        <f ca="1">IFERROR(__xludf.DUMMYFUNCTION("""COMPUTED_VALUE"""),"Freehling")</f>
        <v>Freehling</v>
      </c>
      <c r="C23" s="2">
        <f ca="1">IFERROR(__xludf.DUMMYFUNCTION("""COMPUTED_VALUE"""),6)</f>
        <v>6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4">
      <c r="A24" s="2" t="str">
        <f ca="1">IFERROR(__xludf.DUMMYFUNCTION("""COMPUTED_VALUE"""),"Coperni")</f>
        <v>Coperni</v>
      </c>
      <c r="B24" s="2" t="str">
        <f ca="1">IFERROR(__xludf.DUMMYFUNCTION("""COMPUTED_VALUE"""),"Mercado")</f>
        <v>Mercado</v>
      </c>
      <c r="C24" s="2">
        <f ca="1">IFERROR(__xludf.DUMMYFUNCTION("""COMPUTED_VALUE"""),9)</f>
        <v>9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4">
      <c r="A25" s="2" t="str">
        <f ca="1">IFERROR(__xludf.DUMMYFUNCTION("""COMPUTED_VALUE"""),"Sam Houston")</f>
        <v>Sam Houston</v>
      </c>
      <c r="B25" s="2" t="str">
        <f ca="1">IFERROR(__xludf.DUMMYFUNCTION("""COMPUTED_VALUE"""),"Blaylock")</f>
        <v>Blaylock</v>
      </c>
      <c r="C25" s="2">
        <f ca="1">IFERROR(__xludf.DUMMYFUNCTION("""COMPUTED_VALUE"""),8)</f>
        <v>8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4">
      <c r="A26" s="2" t="str">
        <f ca="1">IFERROR(__xludf.DUMMYFUNCTION("""COMPUTED_VALUE"""),"Sam Houston")</f>
        <v>Sam Houston</v>
      </c>
      <c r="B26" s="2" t="str">
        <f ca="1">IFERROR(__xludf.DUMMYFUNCTION("""COMPUTED_VALUE"""),"Hinojosa")</f>
        <v>Hinojosa</v>
      </c>
      <c r="C26" s="2">
        <f ca="1">IFERROR(__xludf.DUMMYFUNCTION("""COMPUTED_VALUE"""),8)</f>
        <v>8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15" x14ac:dyDescent="0.4">
      <c r="A27" s="2" t="str">
        <f ca="1">IFERROR(__xludf.DUMMYFUNCTION("""COMPUTED_VALUE"""),"Sam Houston")</f>
        <v>Sam Houston</v>
      </c>
      <c r="B27" s="2" t="str">
        <f ca="1">IFERROR(__xludf.DUMMYFUNCTION("""COMPUTED_VALUE"""),"Miller")</f>
        <v>Miller</v>
      </c>
      <c r="C27" s="2">
        <f ca="1">IFERROR(__xludf.DUMMYFUNCTION("""COMPUTED_VALUE"""),8)</f>
        <v>8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15" x14ac:dyDescent="0.4">
      <c r="A28" s="2" t="str">
        <f ca="1">IFERROR(__xludf.DUMMYFUNCTION("""COMPUTED_VALUE"""),"Lamar")</f>
        <v>Lamar</v>
      </c>
      <c r="B28" s="2" t="str">
        <f ca="1">IFERROR(__xludf.DUMMYFUNCTION("""COMPUTED_VALUE"""),"Johnson")</f>
        <v>Johnson</v>
      </c>
      <c r="C28" s="2">
        <f ca="1">IFERROR(__xludf.DUMMYFUNCTION("""COMPUTED_VALUE"""),7)</f>
        <v>7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15" x14ac:dyDescent="0.4">
      <c r="A29" s="2" t="str">
        <f ca="1">IFERROR(__xludf.DUMMYFUNCTION("""COMPUTED_VALUE"""),"Lamar")</f>
        <v>Lamar</v>
      </c>
      <c r="B29" s="2" t="str">
        <f ca="1">IFERROR(__xludf.DUMMYFUNCTION("""COMPUTED_VALUE"""),"Williams")</f>
        <v>Williams</v>
      </c>
      <c r="C29" s="2">
        <f ca="1">IFERROR(__xludf.DUMMYFUNCTION("""COMPUTED_VALUE"""),9)</f>
        <v>9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15" x14ac:dyDescent="0.4">
      <c r="A30" s="2" t="str">
        <f ca="1">IFERROR(__xludf.DUMMYFUNCTION("""COMPUTED_VALUE"""),"Ector")</f>
        <v>Ector</v>
      </c>
      <c r="B30" s="2" t="str">
        <f ca="1">IFERROR(__xludf.DUMMYFUNCTION("""COMPUTED_VALUE"""),"Albaugh")</f>
        <v>Albaugh</v>
      </c>
      <c r="C30" s="2">
        <f ca="1">IFERROR(__xludf.DUMMYFUNCTION("""COMPUTED_VALUE"""),5)</f>
        <v>5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15" x14ac:dyDescent="0.4">
      <c r="A31" s="2" t="str">
        <f ca="1">IFERROR(__xludf.DUMMYFUNCTION("""COMPUTED_VALUE"""),"Ector")</f>
        <v>Ector</v>
      </c>
      <c r="B31" s="2" t="str">
        <f ca="1">IFERROR(__xludf.DUMMYFUNCTION("""COMPUTED_VALUE"""),"Avery")</f>
        <v>Avery</v>
      </c>
      <c r="C31" s="2">
        <f ca="1">IFERROR(__xludf.DUMMYFUNCTION("""COMPUTED_VALUE"""),8)</f>
        <v>8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15" x14ac:dyDescent="0.4">
      <c r="A32" s="2" t="str">
        <f ca="1">IFERROR(__xludf.DUMMYFUNCTION("""COMPUTED_VALUE"""),"Ector")</f>
        <v>Ector</v>
      </c>
      <c r="B32" s="2" t="str">
        <f ca="1">IFERROR(__xludf.DUMMYFUNCTION("""COMPUTED_VALUE"""),"Briceno")</f>
        <v>Briceno</v>
      </c>
      <c r="C32" s="2">
        <f ca="1">IFERROR(__xludf.DUMMYFUNCTION("""COMPUTED_VALUE"""),9)</f>
        <v>9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15" x14ac:dyDescent="0.4">
      <c r="A33" s="2" t="str">
        <f ca="1">IFERROR(__xludf.DUMMYFUNCTION("""COMPUTED_VALUE"""),"Ector")</f>
        <v>Ector</v>
      </c>
      <c r="B33" s="2" t="str">
        <f ca="1">IFERROR(__xludf.DUMMYFUNCTION("""COMPUTED_VALUE"""),"Coulter")</f>
        <v>Coulter</v>
      </c>
      <c r="C33" s="2">
        <f ca="1">IFERROR(__xludf.DUMMYFUNCTION("""COMPUTED_VALUE"""),8)</f>
        <v>8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15" x14ac:dyDescent="0.4">
      <c r="A34" s="2" t="str">
        <f ca="1">IFERROR(__xludf.DUMMYFUNCTION("""COMPUTED_VALUE"""),"Ector")</f>
        <v>Ector</v>
      </c>
      <c r="B34" s="2" t="str">
        <f ca="1">IFERROR(__xludf.DUMMYFUNCTION("""COMPUTED_VALUE"""),"Garza")</f>
        <v>Garza</v>
      </c>
      <c r="C34" s="2">
        <f ca="1">IFERROR(__xludf.DUMMYFUNCTION("""COMPUTED_VALUE"""),7)</f>
        <v>7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15" x14ac:dyDescent="0.4">
      <c r="A35" s="2" t="str">
        <f ca="1">IFERROR(__xludf.DUMMYFUNCTION("""COMPUTED_VALUE"""),"Ector")</f>
        <v>Ector</v>
      </c>
      <c r="B35" s="2" t="str">
        <f ca="1">IFERROR(__xludf.DUMMYFUNCTION("""COMPUTED_VALUE"""),"Olivas")</f>
        <v>Olivas</v>
      </c>
      <c r="C35" s="2">
        <f ca="1">IFERROR(__xludf.DUMMYFUNCTION("""COMPUTED_VALUE"""),5)</f>
        <v>5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15" x14ac:dyDescent="0.4">
      <c r="A36" s="2" t="str">
        <f ca="1">IFERROR(__xludf.DUMMYFUNCTION("""COMPUTED_VALUE"""),"Ector")</f>
        <v>Ector</v>
      </c>
      <c r="B36" s="2" t="str">
        <f ca="1">IFERROR(__xludf.DUMMYFUNCTION("""COMPUTED_VALUE"""),"Porras")</f>
        <v>Porras</v>
      </c>
      <c r="C36" s="2">
        <f ca="1">IFERROR(__xludf.DUMMYFUNCTION("""COMPUTED_VALUE"""),6)</f>
        <v>6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15" x14ac:dyDescent="0.4">
      <c r="A37" s="2" t="str">
        <f ca="1">IFERROR(__xludf.DUMMYFUNCTION("""COMPUTED_VALUE"""),"Ector")</f>
        <v>Ector</v>
      </c>
      <c r="B37" s="2" t="str">
        <f ca="1">IFERROR(__xludf.DUMMYFUNCTION("""COMPUTED_VALUE"""),"Valles")</f>
        <v>Valles</v>
      </c>
      <c r="C37" s="2">
        <f ca="1">IFERROR(__xludf.DUMMYFUNCTION("""COMPUTED_VALUE"""),8)</f>
        <v>8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15" x14ac:dyDescent="0.4">
      <c r="A38" s="2" t="str">
        <f ca="1">IFERROR(__xludf.DUMMYFUNCTION("""COMPUTED_VALUE"""),"Fehl-Price")</f>
        <v>Fehl-Price</v>
      </c>
      <c r="B38" s="2" t="str">
        <f ca="1">IFERROR(__xludf.DUMMYFUNCTION("""COMPUTED_VALUE"""),"Gobert")</f>
        <v>Gobert</v>
      </c>
      <c r="C38" s="2">
        <f ca="1">IFERROR(__xludf.DUMMYFUNCTION("""COMPUTED_VALUE"""),7)</f>
        <v>7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15" x14ac:dyDescent="0.4">
      <c r="A39" s="2" t="str">
        <f ca="1">IFERROR(__xludf.DUMMYFUNCTION("""COMPUTED_VALUE"""),"Fehl-Price")</f>
        <v>Fehl-Price</v>
      </c>
      <c r="B39" s="2" t="str">
        <f ca="1">IFERROR(__xludf.DUMMYFUNCTION("""COMPUTED_VALUE"""),"Thibedeaux")</f>
        <v>Thibedeaux</v>
      </c>
      <c r="C39" s="2">
        <f ca="1">IFERROR(__xludf.DUMMYFUNCTION("""COMPUTED_VALUE"""),10)</f>
        <v>10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15" x14ac:dyDescent="0.4">
      <c r="A40" s="2" t="str">
        <f ca="1">IFERROR(__xludf.DUMMYFUNCTION("""COMPUTED_VALUE"""),"Fehl-Price")</f>
        <v>Fehl-Price</v>
      </c>
      <c r="B40" s="2" t="str">
        <f ca="1">IFERROR(__xludf.DUMMYFUNCTION("""COMPUTED_VALUE"""),"Vandiver")</f>
        <v>Vandiver</v>
      </c>
      <c r="C40" s="2">
        <f ca="1">IFERROR(__xludf.DUMMYFUNCTION("""COMPUTED_VALUE"""),8)</f>
        <v>8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15" x14ac:dyDescent="0.4">
      <c r="A41" s="2" t="str">
        <f ca="1">IFERROR(__xludf.DUMMYFUNCTION("""COMPUTED_VALUE"""),"Fehl-Price")</f>
        <v>Fehl-Price</v>
      </c>
      <c r="B41" s="2" t="str">
        <f ca="1">IFERROR(__xludf.DUMMYFUNCTION("""COMPUTED_VALUE"""),"Wilson")</f>
        <v>Wilson</v>
      </c>
      <c r="C41" s="2">
        <f ca="1">IFERROR(__xludf.DUMMYFUNCTION("""COMPUTED_VALUE"""),8)</f>
        <v>8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15" x14ac:dyDescent="0.4">
      <c r="A42" s="2" t="str">
        <f ca="1">IFERROR(__xludf.DUMMYFUNCTION("""COMPUTED_VALUE"""),"Jones-Clark")</f>
        <v>Jones-Clark</v>
      </c>
      <c r="B42" s="2" t="str">
        <f ca="1">IFERROR(__xludf.DUMMYFUNCTION("""COMPUTED_VALUE"""),"Hatcher")</f>
        <v>Hatcher</v>
      </c>
      <c r="C42" s="2">
        <f ca="1">IFERROR(__xludf.DUMMYFUNCTION("""COMPUTED_VALUE"""),7)</f>
        <v>7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15" x14ac:dyDescent="0.4">
      <c r="A43" s="2" t="str">
        <f ca="1">IFERROR(__xludf.DUMMYFUNCTION("""COMPUTED_VALUE"""),"Jones-Clark")</f>
        <v>Jones-Clark</v>
      </c>
      <c r="B43" s="2" t="str">
        <f ca="1">IFERROR(__xludf.DUMMYFUNCTION("""COMPUTED_VALUE"""),"Bridges")</f>
        <v>Bridges</v>
      </c>
      <c r="C43" s="2">
        <f ca="1">IFERROR(__xludf.DUMMYFUNCTION("""COMPUTED_VALUE"""),2)</f>
        <v>2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15" x14ac:dyDescent="0.4">
      <c r="A44" s="2" t="str">
        <f ca="1">IFERROR(__xludf.DUMMYFUNCTION("""COMPUTED_VALUE"""),"Jones-Clark")</f>
        <v>Jones-Clark</v>
      </c>
      <c r="B44" s="2" t="str">
        <f ca="1">IFERROR(__xludf.DUMMYFUNCTION("""COMPUTED_VALUE"""),"Drake")</f>
        <v>Drake</v>
      </c>
      <c r="C44" s="2">
        <f ca="1">IFERROR(__xludf.DUMMYFUNCTION("""COMPUTED_VALUE"""),6)</f>
        <v>6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15" x14ac:dyDescent="0.4">
      <c r="A45" s="2" t="str">
        <f ca="1">IFERROR(__xludf.DUMMYFUNCTION("""COMPUTED_VALUE"""),"Smith Middle")</f>
        <v>Smith Middle</v>
      </c>
      <c r="B45" s="2" t="str">
        <f ca="1">IFERROR(__xludf.DUMMYFUNCTION("""COMPUTED_VALUE"""),"Mack")</f>
        <v>Mack</v>
      </c>
      <c r="C45" s="2">
        <f ca="1">IFERROR(__xludf.DUMMYFUNCTION("""COMPUTED_VALUE"""),8)</f>
        <v>8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15" x14ac:dyDescent="0.4">
      <c r="A46" s="2" t="str">
        <f ca="1">IFERROR(__xludf.DUMMYFUNCTION("""COMPUTED_VALUE"""),"Smith Middle")</f>
        <v>Smith Middle</v>
      </c>
      <c r="B46" s="2" t="str">
        <f ca="1">IFERROR(__xludf.DUMMYFUNCTION("""COMPUTED_VALUE"""),"Flores")</f>
        <v>Flores</v>
      </c>
      <c r="C46" s="2">
        <f ca="1">IFERROR(__xludf.DUMMYFUNCTION("""COMPUTED_VALUE"""),8)</f>
        <v>8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15" x14ac:dyDescent="0.4">
      <c r="A47" s="2" t="str">
        <f ca="1">IFERROR(__xludf.DUMMYFUNCTION("""COMPUTED_VALUE"""),"Smith Middle")</f>
        <v>Smith Middle</v>
      </c>
      <c r="B47" s="2" t="str">
        <f ca="1">IFERROR(__xludf.DUMMYFUNCTION("""COMPUTED_VALUE"""),"Guidry")</f>
        <v>Guidry</v>
      </c>
      <c r="C47" s="2">
        <f ca="1">IFERROR(__xludf.DUMMYFUNCTION("""COMPUTED_VALUE"""),8)</f>
        <v>8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15" x14ac:dyDescent="0.4">
      <c r="A48" s="2" t="str">
        <f ca="1">IFERROR(__xludf.DUMMYFUNCTION("""COMPUTED_VALUE"""),"Smith Middle")</f>
        <v>Smith Middle</v>
      </c>
      <c r="B48" s="2" t="str">
        <f ca="1">IFERROR(__xludf.DUMMYFUNCTION("""COMPUTED_VALUE"""),"Kemajou")</f>
        <v>Kemajou</v>
      </c>
      <c r="C48" s="2">
        <f ca="1">IFERROR(__xludf.DUMMYFUNCTION("""COMPUTED_VALUE"""),8)</f>
        <v>8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15" x14ac:dyDescent="0.4">
      <c r="A49" s="2" t="str">
        <f ca="1">IFERROR(__xludf.DUMMYFUNCTION("""COMPUTED_VALUE"""),"Mendez")</f>
        <v>Mendez</v>
      </c>
      <c r="B49" s="2" t="str">
        <f ca="1">IFERROR(__xludf.DUMMYFUNCTION("""COMPUTED_VALUE"""),"Miranda")</f>
        <v>Miranda</v>
      </c>
      <c r="C49" s="2">
        <f ca="1">IFERROR(__xludf.DUMMYFUNCTION("""COMPUTED_VALUE"""),7)</f>
        <v>7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15" x14ac:dyDescent="0.4">
      <c r="A50" s="2" t="str">
        <f ca="1">IFERROR(__xludf.DUMMYFUNCTION("""COMPUTED_VALUE"""),"Mendez")</f>
        <v>Mendez</v>
      </c>
      <c r="B50" s="2" t="str">
        <f ca="1">IFERROR(__xludf.DUMMYFUNCTION("""COMPUTED_VALUE"""),"Willis")</f>
        <v>Willis</v>
      </c>
      <c r="C50" s="2">
        <f ca="1">IFERROR(__xludf.DUMMYFUNCTION("""COMPUTED_VALUE"""),7)</f>
        <v>7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15" x14ac:dyDescent="0.4">
      <c r="A51" s="2" t="str">
        <f ca="1">IFERROR(__xludf.DUMMYFUNCTION("""COMPUTED_VALUE"""),"Prescott")</f>
        <v>Prescott</v>
      </c>
      <c r="B51" s="2" t="str">
        <f ca="1">IFERROR(__xludf.DUMMYFUNCTION("""COMPUTED_VALUE"""),"Johnigan")</f>
        <v>Johnigan</v>
      </c>
      <c r="C51" s="2">
        <f ca="1">IFERROR(__xludf.DUMMYFUNCTION("""COMPUTED_VALUE"""),11)</f>
        <v>11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15" x14ac:dyDescent="0.4">
      <c r="A52" s="2" t="str">
        <f ca="1">IFERROR(__xludf.DUMMYFUNCTION("""COMPUTED_VALUE"""),"Prescott")</f>
        <v>Prescott</v>
      </c>
      <c r="B52" s="2" t="str">
        <f ca="1">IFERROR(__xludf.DUMMYFUNCTION("""COMPUTED_VALUE"""),"Pewee")</f>
        <v>Pewee</v>
      </c>
      <c r="C52" s="2">
        <f ca="1">IFERROR(__xludf.DUMMYFUNCTION("""COMPUTED_VALUE"""),8)</f>
        <v>8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15" x14ac:dyDescent="0.4">
      <c r="A53" s="2" t="str">
        <f ca="1">IFERROR(__xludf.DUMMYFUNCTION("""COMPUTED_VALUE"""),"Prescott")</f>
        <v>Prescott</v>
      </c>
      <c r="B53" s="2" t="str">
        <f ca="1">IFERROR(__xludf.DUMMYFUNCTION("""COMPUTED_VALUE"""),"Wishom")</f>
        <v>Wishom</v>
      </c>
      <c r="C53" s="2">
        <f ca="1">IFERROR(__xludf.DUMMYFUNCTION("""COMPUTED_VALUE"""),8)</f>
        <v>8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15" x14ac:dyDescent="0.4">
      <c r="A54" s="2"/>
      <c r="B54" s="2"/>
      <c r="C54" s="5">
        <f ca="1">SUM(C18:C53)</f>
        <v>271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15" x14ac:dyDescent="0.4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15" x14ac:dyDescent="0.4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15" x14ac:dyDescent="0.4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15" x14ac:dyDescent="0.4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15" x14ac:dyDescent="0.4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15" x14ac:dyDescent="0.4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15" x14ac:dyDescent="0.4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15" x14ac:dyDescent="0.4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15" x14ac:dyDescent="0.4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15" x14ac:dyDescent="0.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15" x14ac:dyDescent="0.4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15" x14ac:dyDescent="0.4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15" x14ac:dyDescent="0.4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15" x14ac:dyDescent="0.4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15" x14ac:dyDescent="0.4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15" x14ac:dyDescent="0.4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15" x14ac:dyDescent="0.4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15" x14ac:dyDescent="0.4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15" x14ac:dyDescent="0.4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15" x14ac:dyDescent="0.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15" x14ac:dyDescent="0.4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15" x14ac:dyDescent="0.4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15" x14ac:dyDescent="0.4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15" x14ac:dyDescent="0.4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15" x14ac:dyDescent="0.4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15" x14ac:dyDescent="0.4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15" x14ac:dyDescent="0.4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15" x14ac:dyDescent="0.4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15" x14ac:dyDescent="0.4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15" x14ac:dyDescent="0.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15" x14ac:dyDescent="0.4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15" x14ac:dyDescent="0.4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15" x14ac:dyDescent="0.4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15" x14ac:dyDescent="0.4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15" x14ac:dyDescent="0.4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15" x14ac:dyDescent="0.4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15" x14ac:dyDescent="0.4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15" x14ac:dyDescent="0.4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15" x14ac:dyDescent="0.4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15" x14ac:dyDescent="0.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15" x14ac:dyDescent="0.4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15" x14ac:dyDescent="0.4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15" x14ac:dyDescent="0.4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15" x14ac:dyDescent="0.4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15" x14ac:dyDescent="0.4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15" x14ac:dyDescent="0.4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15" x14ac:dyDescent="0.4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15" x14ac:dyDescent="0.4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15" x14ac:dyDescent="0.4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15" x14ac:dyDescent="0.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15" x14ac:dyDescent="0.4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15" x14ac:dyDescent="0.4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15" x14ac:dyDescent="0.4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15" x14ac:dyDescent="0.4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15" x14ac:dyDescent="0.4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15" x14ac:dyDescent="0.4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15" x14ac:dyDescent="0.4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15" x14ac:dyDescent="0.4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15" x14ac:dyDescent="0.4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15" x14ac:dyDescent="0.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15" x14ac:dyDescent="0.4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15" x14ac:dyDescent="0.4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15" x14ac:dyDescent="0.4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15" x14ac:dyDescent="0.4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15" x14ac:dyDescent="0.4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15" x14ac:dyDescent="0.4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15" x14ac:dyDescent="0.4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15" x14ac:dyDescent="0.4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15" x14ac:dyDescent="0.4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15" x14ac:dyDescent="0.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15" x14ac:dyDescent="0.4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15" x14ac:dyDescent="0.4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15" x14ac:dyDescent="0.4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15" x14ac:dyDescent="0.4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15" x14ac:dyDescent="0.4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15" x14ac:dyDescent="0.4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15" x14ac:dyDescent="0.4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15" x14ac:dyDescent="0.4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15" x14ac:dyDescent="0.4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15" x14ac:dyDescent="0.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15" x14ac:dyDescent="0.4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15" x14ac:dyDescent="0.4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15" x14ac:dyDescent="0.4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15" x14ac:dyDescent="0.4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15" x14ac:dyDescent="0.4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15" x14ac:dyDescent="0.4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15" x14ac:dyDescent="0.4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15" x14ac:dyDescent="0.4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15" x14ac:dyDescent="0.4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15" x14ac:dyDescent="0.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15" x14ac:dyDescent="0.4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15" x14ac:dyDescent="0.4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15" x14ac:dyDescent="0.4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15" x14ac:dyDescent="0.4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15" x14ac:dyDescent="0.4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15" x14ac:dyDescent="0.4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15" x14ac:dyDescent="0.4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15" x14ac:dyDescent="0.4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15" x14ac:dyDescent="0.4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15" x14ac:dyDescent="0.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15" x14ac:dyDescent="0.4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15" x14ac:dyDescent="0.4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15" x14ac:dyDescent="0.4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15" x14ac:dyDescent="0.4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15" x14ac:dyDescent="0.4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15" x14ac:dyDescent="0.4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15" x14ac:dyDescent="0.4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15" x14ac:dyDescent="0.4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15" x14ac:dyDescent="0.4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15" x14ac:dyDescent="0.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15" x14ac:dyDescent="0.4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15" x14ac:dyDescent="0.4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15" x14ac:dyDescent="0.4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15" x14ac:dyDescent="0.4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15" x14ac:dyDescent="0.4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15" x14ac:dyDescent="0.4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15" x14ac:dyDescent="0.4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15" x14ac:dyDescent="0.4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15" x14ac:dyDescent="0.4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15" x14ac:dyDescent="0.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15" x14ac:dyDescent="0.4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15" x14ac:dyDescent="0.4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15" x14ac:dyDescent="0.4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15" x14ac:dyDescent="0.4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15" x14ac:dyDescent="0.4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15" x14ac:dyDescent="0.4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15" x14ac:dyDescent="0.4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15" x14ac:dyDescent="0.4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15" x14ac:dyDescent="0.4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15" x14ac:dyDescent="0.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15" x14ac:dyDescent="0.4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15" x14ac:dyDescent="0.4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15" x14ac:dyDescent="0.4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15" x14ac:dyDescent="0.4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15" x14ac:dyDescent="0.4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15" x14ac:dyDescent="0.4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15" x14ac:dyDescent="0.4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15" x14ac:dyDescent="0.4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15" x14ac:dyDescent="0.4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15" x14ac:dyDescent="0.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15" x14ac:dyDescent="0.4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15" x14ac:dyDescent="0.4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15" x14ac:dyDescent="0.4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15" x14ac:dyDescent="0.4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15" x14ac:dyDescent="0.4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15" x14ac:dyDescent="0.4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15" x14ac:dyDescent="0.4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15" x14ac:dyDescent="0.4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15" x14ac:dyDescent="0.4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15" x14ac:dyDescent="0.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15" x14ac:dyDescent="0.4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15" x14ac:dyDescent="0.4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15" x14ac:dyDescent="0.4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15" x14ac:dyDescent="0.4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15" x14ac:dyDescent="0.4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15" x14ac:dyDescent="0.4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15" x14ac:dyDescent="0.4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15" x14ac:dyDescent="0.4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15" x14ac:dyDescent="0.4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15" x14ac:dyDescent="0.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15" x14ac:dyDescent="0.4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15" x14ac:dyDescent="0.4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15" x14ac:dyDescent="0.4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15" x14ac:dyDescent="0.4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15" x14ac:dyDescent="0.4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15" x14ac:dyDescent="0.4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15" x14ac:dyDescent="0.4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15" x14ac:dyDescent="0.4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15" x14ac:dyDescent="0.4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15" x14ac:dyDescent="0.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15" x14ac:dyDescent="0.4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15" x14ac:dyDescent="0.4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15" x14ac:dyDescent="0.4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15" x14ac:dyDescent="0.4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15" x14ac:dyDescent="0.4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15" x14ac:dyDescent="0.4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15" x14ac:dyDescent="0.4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15" x14ac:dyDescent="0.4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15" x14ac:dyDescent="0.4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15" x14ac:dyDescent="0.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15" x14ac:dyDescent="0.4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15" x14ac:dyDescent="0.4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15" x14ac:dyDescent="0.4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15" x14ac:dyDescent="0.4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15" x14ac:dyDescent="0.4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15" x14ac:dyDescent="0.4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15" x14ac:dyDescent="0.4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15" x14ac:dyDescent="0.4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15" x14ac:dyDescent="0.4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15" x14ac:dyDescent="0.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15" x14ac:dyDescent="0.4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15" x14ac:dyDescent="0.4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15" x14ac:dyDescent="0.4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15" x14ac:dyDescent="0.4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15" x14ac:dyDescent="0.4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15" x14ac:dyDescent="0.4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15" x14ac:dyDescent="0.4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15" x14ac:dyDescent="0.4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15" x14ac:dyDescent="0.4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15" x14ac:dyDescent="0.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15" x14ac:dyDescent="0.4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15" x14ac:dyDescent="0.4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15" x14ac:dyDescent="0.4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15" x14ac:dyDescent="0.4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15" x14ac:dyDescent="0.4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15" x14ac:dyDescent="0.4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15" x14ac:dyDescent="0.4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15" x14ac:dyDescent="0.4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15" x14ac:dyDescent="0.4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15" x14ac:dyDescent="0.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15" x14ac:dyDescent="0.4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15" x14ac:dyDescent="0.4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15" x14ac:dyDescent="0.4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15" x14ac:dyDescent="0.4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15" x14ac:dyDescent="0.4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15" x14ac:dyDescent="0.4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15" x14ac:dyDescent="0.4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15" x14ac:dyDescent="0.4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15" x14ac:dyDescent="0.4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15" x14ac:dyDescent="0.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15" x14ac:dyDescent="0.4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15" x14ac:dyDescent="0.4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15" x14ac:dyDescent="0.4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15" x14ac:dyDescent="0.4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15" x14ac:dyDescent="0.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15" x14ac:dyDescent="0.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15" x14ac:dyDescent="0.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15" x14ac:dyDescent="0.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15" x14ac:dyDescent="0.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15" x14ac:dyDescent="0.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15" x14ac:dyDescent="0.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15" x14ac:dyDescent="0.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15" x14ac:dyDescent="0.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15" x14ac:dyDescent="0.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15" x14ac:dyDescent="0.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15" x14ac:dyDescent="0.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15" x14ac:dyDescent="0.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15" x14ac:dyDescent="0.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15" x14ac:dyDescent="0.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15" x14ac:dyDescent="0.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15" x14ac:dyDescent="0.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15" x14ac:dyDescent="0.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15" x14ac:dyDescent="0.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15" x14ac:dyDescent="0.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15" x14ac:dyDescent="0.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15" x14ac:dyDescent="0.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15" x14ac:dyDescent="0.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15" x14ac:dyDescent="0.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15" x14ac:dyDescent="0.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15" x14ac:dyDescent="0.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15" x14ac:dyDescent="0.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15" x14ac:dyDescent="0.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15" x14ac:dyDescent="0.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15" x14ac:dyDescent="0.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15" x14ac:dyDescent="0.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15" x14ac:dyDescent="0.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15" x14ac:dyDescent="0.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15" x14ac:dyDescent="0.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15" x14ac:dyDescent="0.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15" x14ac:dyDescent="0.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15" x14ac:dyDescent="0.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15" x14ac:dyDescent="0.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15" x14ac:dyDescent="0.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15" x14ac:dyDescent="0.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15" x14ac:dyDescent="0.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15" x14ac:dyDescent="0.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15" x14ac:dyDescent="0.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15" x14ac:dyDescent="0.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15" x14ac:dyDescent="0.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15" x14ac:dyDescent="0.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15" x14ac:dyDescent="0.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15" x14ac:dyDescent="0.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15" x14ac:dyDescent="0.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15" x14ac:dyDescent="0.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15" x14ac:dyDescent="0.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15" x14ac:dyDescent="0.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15" x14ac:dyDescent="0.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15" x14ac:dyDescent="0.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15" x14ac:dyDescent="0.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15" x14ac:dyDescent="0.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15" x14ac:dyDescent="0.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15" x14ac:dyDescent="0.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15" x14ac:dyDescent="0.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15" x14ac:dyDescent="0.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15" x14ac:dyDescent="0.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15" x14ac:dyDescent="0.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15" x14ac:dyDescent="0.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15" x14ac:dyDescent="0.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15" x14ac:dyDescent="0.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15" x14ac:dyDescent="0.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15" x14ac:dyDescent="0.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15" x14ac:dyDescent="0.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15" x14ac:dyDescent="0.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15" x14ac:dyDescent="0.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15" x14ac:dyDescent="0.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15" x14ac:dyDescent="0.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15" x14ac:dyDescent="0.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15" x14ac:dyDescent="0.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15" x14ac:dyDescent="0.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15" x14ac:dyDescent="0.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15" x14ac:dyDescent="0.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15" x14ac:dyDescent="0.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15" x14ac:dyDescent="0.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15" x14ac:dyDescent="0.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15" x14ac:dyDescent="0.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15" x14ac:dyDescent="0.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15" x14ac:dyDescent="0.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15" x14ac:dyDescent="0.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15" x14ac:dyDescent="0.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15" x14ac:dyDescent="0.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15" x14ac:dyDescent="0.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15" x14ac:dyDescent="0.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15" x14ac:dyDescent="0.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15" x14ac:dyDescent="0.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15" x14ac:dyDescent="0.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15" x14ac:dyDescent="0.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15" x14ac:dyDescent="0.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15" x14ac:dyDescent="0.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15" x14ac:dyDescent="0.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15" x14ac:dyDescent="0.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15" x14ac:dyDescent="0.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15" x14ac:dyDescent="0.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15" x14ac:dyDescent="0.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15" x14ac:dyDescent="0.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15" x14ac:dyDescent="0.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15" x14ac:dyDescent="0.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15" x14ac:dyDescent="0.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15" x14ac:dyDescent="0.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15" x14ac:dyDescent="0.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15" x14ac:dyDescent="0.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15" x14ac:dyDescent="0.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15" x14ac:dyDescent="0.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15" x14ac:dyDescent="0.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15" x14ac:dyDescent="0.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15" x14ac:dyDescent="0.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15" x14ac:dyDescent="0.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15" x14ac:dyDescent="0.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15" x14ac:dyDescent="0.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15" x14ac:dyDescent="0.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15" x14ac:dyDescent="0.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15" x14ac:dyDescent="0.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15" x14ac:dyDescent="0.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15" x14ac:dyDescent="0.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15" x14ac:dyDescent="0.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15" x14ac:dyDescent="0.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15" x14ac:dyDescent="0.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15" x14ac:dyDescent="0.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15" x14ac:dyDescent="0.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15" x14ac:dyDescent="0.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15" x14ac:dyDescent="0.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15" x14ac:dyDescent="0.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15" x14ac:dyDescent="0.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15" x14ac:dyDescent="0.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15" x14ac:dyDescent="0.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15" x14ac:dyDescent="0.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15" x14ac:dyDescent="0.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15" x14ac:dyDescent="0.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15" x14ac:dyDescent="0.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15" x14ac:dyDescent="0.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15" x14ac:dyDescent="0.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15" x14ac:dyDescent="0.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15" x14ac:dyDescent="0.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15" x14ac:dyDescent="0.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15" x14ac:dyDescent="0.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15" x14ac:dyDescent="0.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15" x14ac:dyDescent="0.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15" x14ac:dyDescent="0.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15" x14ac:dyDescent="0.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15" x14ac:dyDescent="0.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15" x14ac:dyDescent="0.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15" x14ac:dyDescent="0.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15" x14ac:dyDescent="0.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15" x14ac:dyDescent="0.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15" x14ac:dyDescent="0.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15" x14ac:dyDescent="0.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15" x14ac:dyDescent="0.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15" x14ac:dyDescent="0.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15" x14ac:dyDescent="0.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15" x14ac:dyDescent="0.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15" x14ac:dyDescent="0.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15" x14ac:dyDescent="0.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15" x14ac:dyDescent="0.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15" x14ac:dyDescent="0.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15" x14ac:dyDescent="0.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15" x14ac:dyDescent="0.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15" x14ac:dyDescent="0.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15" x14ac:dyDescent="0.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15" x14ac:dyDescent="0.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15" x14ac:dyDescent="0.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15" x14ac:dyDescent="0.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15" x14ac:dyDescent="0.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15" x14ac:dyDescent="0.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15" x14ac:dyDescent="0.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15" x14ac:dyDescent="0.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15" x14ac:dyDescent="0.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15" x14ac:dyDescent="0.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15" x14ac:dyDescent="0.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15" x14ac:dyDescent="0.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15" x14ac:dyDescent="0.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15" x14ac:dyDescent="0.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15" x14ac:dyDescent="0.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15" x14ac:dyDescent="0.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15" x14ac:dyDescent="0.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15" x14ac:dyDescent="0.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15" x14ac:dyDescent="0.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15" x14ac:dyDescent="0.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15" x14ac:dyDescent="0.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15" x14ac:dyDescent="0.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15" x14ac:dyDescent="0.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15" x14ac:dyDescent="0.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15" x14ac:dyDescent="0.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15" x14ac:dyDescent="0.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15" x14ac:dyDescent="0.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15" x14ac:dyDescent="0.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15" x14ac:dyDescent="0.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15" x14ac:dyDescent="0.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15" x14ac:dyDescent="0.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15" x14ac:dyDescent="0.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15" x14ac:dyDescent="0.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15" x14ac:dyDescent="0.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15" x14ac:dyDescent="0.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15" x14ac:dyDescent="0.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15" x14ac:dyDescent="0.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15" x14ac:dyDescent="0.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15" x14ac:dyDescent="0.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15" x14ac:dyDescent="0.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15" x14ac:dyDescent="0.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15" x14ac:dyDescent="0.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15" x14ac:dyDescent="0.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15" x14ac:dyDescent="0.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15" x14ac:dyDescent="0.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15" x14ac:dyDescent="0.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15" x14ac:dyDescent="0.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15" x14ac:dyDescent="0.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15" x14ac:dyDescent="0.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15" x14ac:dyDescent="0.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15" x14ac:dyDescent="0.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15" x14ac:dyDescent="0.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15" x14ac:dyDescent="0.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15" x14ac:dyDescent="0.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15" x14ac:dyDescent="0.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15" x14ac:dyDescent="0.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15" x14ac:dyDescent="0.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15" x14ac:dyDescent="0.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15" x14ac:dyDescent="0.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15" x14ac:dyDescent="0.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15" x14ac:dyDescent="0.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15" x14ac:dyDescent="0.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15" x14ac:dyDescent="0.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15" x14ac:dyDescent="0.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15" x14ac:dyDescent="0.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15" x14ac:dyDescent="0.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15" x14ac:dyDescent="0.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15" x14ac:dyDescent="0.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15" x14ac:dyDescent="0.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15" x14ac:dyDescent="0.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15" x14ac:dyDescent="0.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15" x14ac:dyDescent="0.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15" x14ac:dyDescent="0.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15" x14ac:dyDescent="0.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15" x14ac:dyDescent="0.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15" x14ac:dyDescent="0.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15" x14ac:dyDescent="0.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15" x14ac:dyDescent="0.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15" x14ac:dyDescent="0.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15" x14ac:dyDescent="0.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15" x14ac:dyDescent="0.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15" x14ac:dyDescent="0.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15" x14ac:dyDescent="0.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15" x14ac:dyDescent="0.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15" x14ac:dyDescent="0.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15" x14ac:dyDescent="0.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15" x14ac:dyDescent="0.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15" x14ac:dyDescent="0.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15" x14ac:dyDescent="0.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15" x14ac:dyDescent="0.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15" x14ac:dyDescent="0.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15" x14ac:dyDescent="0.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15" x14ac:dyDescent="0.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15" x14ac:dyDescent="0.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15" x14ac:dyDescent="0.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15" x14ac:dyDescent="0.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15" x14ac:dyDescent="0.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15" x14ac:dyDescent="0.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15" x14ac:dyDescent="0.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15" x14ac:dyDescent="0.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15" x14ac:dyDescent="0.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15" x14ac:dyDescent="0.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15" x14ac:dyDescent="0.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15" x14ac:dyDescent="0.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15" x14ac:dyDescent="0.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15" x14ac:dyDescent="0.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15" x14ac:dyDescent="0.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15" x14ac:dyDescent="0.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15" x14ac:dyDescent="0.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15" x14ac:dyDescent="0.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15" x14ac:dyDescent="0.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15" x14ac:dyDescent="0.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15" x14ac:dyDescent="0.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15" x14ac:dyDescent="0.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15" x14ac:dyDescent="0.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15" x14ac:dyDescent="0.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15" x14ac:dyDescent="0.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15" x14ac:dyDescent="0.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15" x14ac:dyDescent="0.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15" x14ac:dyDescent="0.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15" x14ac:dyDescent="0.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15" x14ac:dyDescent="0.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15" x14ac:dyDescent="0.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15" x14ac:dyDescent="0.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15" x14ac:dyDescent="0.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15" x14ac:dyDescent="0.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15" x14ac:dyDescent="0.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15" x14ac:dyDescent="0.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15" x14ac:dyDescent="0.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15" x14ac:dyDescent="0.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15" x14ac:dyDescent="0.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15" x14ac:dyDescent="0.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15" x14ac:dyDescent="0.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15" x14ac:dyDescent="0.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15" x14ac:dyDescent="0.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15" x14ac:dyDescent="0.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15" x14ac:dyDescent="0.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15" x14ac:dyDescent="0.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15" x14ac:dyDescent="0.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15" x14ac:dyDescent="0.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15" x14ac:dyDescent="0.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15" x14ac:dyDescent="0.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15" x14ac:dyDescent="0.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15" x14ac:dyDescent="0.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15" x14ac:dyDescent="0.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15" x14ac:dyDescent="0.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15" x14ac:dyDescent="0.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15" x14ac:dyDescent="0.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15" x14ac:dyDescent="0.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15" x14ac:dyDescent="0.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15" x14ac:dyDescent="0.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15" x14ac:dyDescent="0.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15" x14ac:dyDescent="0.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15" x14ac:dyDescent="0.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15" x14ac:dyDescent="0.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15" x14ac:dyDescent="0.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15" x14ac:dyDescent="0.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15" x14ac:dyDescent="0.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15" x14ac:dyDescent="0.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15" x14ac:dyDescent="0.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15" x14ac:dyDescent="0.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15" x14ac:dyDescent="0.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15" x14ac:dyDescent="0.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15" x14ac:dyDescent="0.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15" x14ac:dyDescent="0.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15" x14ac:dyDescent="0.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15" x14ac:dyDescent="0.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15" x14ac:dyDescent="0.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15" x14ac:dyDescent="0.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15" x14ac:dyDescent="0.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15" x14ac:dyDescent="0.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15" x14ac:dyDescent="0.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15" x14ac:dyDescent="0.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15" x14ac:dyDescent="0.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15" x14ac:dyDescent="0.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15" x14ac:dyDescent="0.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15" x14ac:dyDescent="0.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15" x14ac:dyDescent="0.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15" x14ac:dyDescent="0.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15" x14ac:dyDescent="0.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15" x14ac:dyDescent="0.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15" x14ac:dyDescent="0.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15" x14ac:dyDescent="0.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15" x14ac:dyDescent="0.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15" x14ac:dyDescent="0.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15" x14ac:dyDescent="0.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15" x14ac:dyDescent="0.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15" x14ac:dyDescent="0.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15" x14ac:dyDescent="0.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15" x14ac:dyDescent="0.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15" x14ac:dyDescent="0.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15" x14ac:dyDescent="0.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15" x14ac:dyDescent="0.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15" x14ac:dyDescent="0.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15" x14ac:dyDescent="0.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15" x14ac:dyDescent="0.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15" x14ac:dyDescent="0.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15" x14ac:dyDescent="0.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15" x14ac:dyDescent="0.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15" x14ac:dyDescent="0.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15" x14ac:dyDescent="0.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15" x14ac:dyDescent="0.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15" x14ac:dyDescent="0.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15" x14ac:dyDescent="0.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15" x14ac:dyDescent="0.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15" x14ac:dyDescent="0.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15" x14ac:dyDescent="0.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15" x14ac:dyDescent="0.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15" x14ac:dyDescent="0.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15" x14ac:dyDescent="0.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15" x14ac:dyDescent="0.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15" x14ac:dyDescent="0.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15" x14ac:dyDescent="0.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15" x14ac:dyDescent="0.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15" x14ac:dyDescent="0.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15" x14ac:dyDescent="0.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15" x14ac:dyDescent="0.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15" x14ac:dyDescent="0.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15" x14ac:dyDescent="0.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15" x14ac:dyDescent="0.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15" x14ac:dyDescent="0.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15" x14ac:dyDescent="0.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15" x14ac:dyDescent="0.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15" x14ac:dyDescent="0.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15" x14ac:dyDescent="0.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15" x14ac:dyDescent="0.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15" x14ac:dyDescent="0.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15" x14ac:dyDescent="0.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15" x14ac:dyDescent="0.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15" x14ac:dyDescent="0.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15" x14ac:dyDescent="0.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15" x14ac:dyDescent="0.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15" x14ac:dyDescent="0.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15" x14ac:dyDescent="0.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15" x14ac:dyDescent="0.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15" x14ac:dyDescent="0.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15" x14ac:dyDescent="0.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15" x14ac:dyDescent="0.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15" x14ac:dyDescent="0.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15" x14ac:dyDescent="0.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15" x14ac:dyDescent="0.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15" x14ac:dyDescent="0.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15" x14ac:dyDescent="0.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15" x14ac:dyDescent="0.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15" x14ac:dyDescent="0.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15" x14ac:dyDescent="0.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15" x14ac:dyDescent="0.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15" x14ac:dyDescent="0.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15" x14ac:dyDescent="0.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15" x14ac:dyDescent="0.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15" x14ac:dyDescent="0.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15" x14ac:dyDescent="0.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15" x14ac:dyDescent="0.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15" x14ac:dyDescent="0.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15" x14ac:dyDescent="0.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15" x14ac:dyDescent="0.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15" x14ac:dyDescent="0.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15" x14ac:dyDescent="0.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15" x14ac:dyDescent="0.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15" x14ac:dyDescent="0.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15" x14ac:dyDescent="0.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15" x14ac:dyDescent="0.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15" x14ac:dyDescent="0.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15" x14ac:dyDescent="0.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15" x14ac:dyDescent="0.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15" x14ac:dyDescent="0.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15" x14ac:dyDescent="0.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15" x14ac:dyDescent="0.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15" x14ac:dyDescent="0.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15" x14ac:dyDescent="0.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15" x14ac:dyDescent="0.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15" x14ac:dyDescent="0.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15" x14ac:dyDescent="0.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15" x14ac:dyDescent="0.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15" x14ac:dyDescent="0.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15" x14ac:dyDescent="0.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15" x14ac:dyDescent="0.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15" x14ac:dyDescent="0.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15" x14ac:dyDescent="0.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15" x14ac:dyDescent="0.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15" x14ac:dyDescent="0.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15" x14ac:dyDescent="0.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15" x14ac:dyDescent="0.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15" x14ac:dyDescent="0.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15" x14ac:dyDescent="0.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15" x14ac:dyDescent="0.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15" x14ac:dyDescent="0.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15" x14ac:dyDescent="0.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15" x14ac:dyDescent="0.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15" x14ac:dyDescent="0.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15" x14ac:dyDescent="0.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15" x14ac:dyDescent="0.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15" x14ac:dyDescent="0.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15" x14ac:dyDescent="0.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15" x14ac:dyDescent="0.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15" x14ac:dyDescent="0.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15" x14ac:dyDescent="0.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15" x14ac:dyDescent="0.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15" x14ac:dyDescent="0.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15" x14ac:dyDescent="0.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15" x14ac:dyDescent="0.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15" x14ac:dyDescent="0.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15" x14ac:dyDescent="0.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15" x14ac:dyDescent="0.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15" x14ac:dyDescent="0.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15" x14ac:dyDescent="0.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15" x14ac:dyDescent="0.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15" x14ac:dyDescent="0.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15" x14ac:dyDescent="0.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15" x14ac:dyDescent="0.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15" x14ac:dyDescent="0.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15" x14ac:dyDescent="0.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15" x14ac:dyDescent="0.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15" x14ac:dyDescent="0.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15" x14ac:dyDescent="0.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15" x14ac:dyDescent="0.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15" x14ac:dyDescent="0.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15" x14ac:dyDescent="0.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15" x14ac:dyDescent="0.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15" x14ac:dyDescent="0.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15" x14ac:dyDescent="0.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15" x14ac:dyDescent="0.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15" x14ac:dyDescent="0.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15" x14ac:dyDescent="0.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15" x14ac:dyDescent="0.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15" x14ac:dyDescent="0.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15" x14ac:dyDescent="0.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15" x14ac:dyDescent="0.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15" x14ac:dyDescent="0.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15" x14ac:dyDescent="0.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15" x14ac:dyDescent="0.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15" x14ac:dyDescent="0.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15" x14ac:dyDescent="0.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15" x14ac:dyDescent="0.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15" x14ac:dyDescent="0.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15" x14ac:dyDescent="0.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15" x14ac:dyDescent="0.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15" x14ac:dyDescent="0.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15" x14ac:dyDescent="0.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15" x14ac:dyDescent="0.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15" x14ac:dyDescent="0.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15" x14ac:dyDescent="0.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15" x14ac:dyDescent="0.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15" x14ac:dyDescent="0.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15" x14ac:dyDescent="0.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15" x14ac:dyDescent="0.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15" x14ac:dyDescent="0.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15" x14ac:dyDescent="0.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15" x14ac:dyDescent="0.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15" x14ac:dyDescent="0.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15" x14ac:dyDescent="0.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15" x14ac:dyDescent="0.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15" x14ac:dyDescent="0.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15" x14ac:dyDescent="0.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15" x14ac:dyDescent="0.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15" x14ac:dyDescent="0.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15" x14ac:dyDescent="0.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15" x14ac:dyDescent="0.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15" x14ac:dyDescent="0.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15" x14ac:dyDescent="0.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15" x14ac:dyDescent="0.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15" x14ac:dyDescent="0.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15" x14ac:dyDescent="0.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15" x14ac:dyDescent="0.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15" x14ac:dyDescent="0.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15" x14ac:dyDescent="0.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15" x14ac:dyDescent="0.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15" x14ac:dyDescent="0.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15" x14ac:dyDescent="0.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15" x14ac:dyDescent="0.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15" x14ac:dyDescent="0.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15" x14ac:dyDescent="0.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15" x14ac:dyDescent="0.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15" x14ac:dyDescent="0.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15" x14ac:dyDescent="0.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15" x14ac:dyDescent="0.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15" x14ac:dyDescent="0.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15" x14ac:dyDescent="0.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15" x14ac:dyDescent="0.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15" x14ac:dyDescent="0.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15" x14ac:dyDescent="0.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15" x14ac:dyDescent="0.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15" x14ac:dyDescent="0.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15" x14ac:dyDescent="0.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15" x14ac:dyDescent="0.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15" x14ac:dyDescent="0.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15" x14ac:dyDescent="0.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15" x14ac:dyDescent="0.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15" x14ac:dyDescent="0.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15" x14ac:dyDescent="0.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15" x14ac:dyDescent="0.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15" x14ac:dyDescent="0.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15" x14ac:dyDescent="0.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15" x14ac:dyDescent="0.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15" x14ac:dyDescent="0.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15" x14ac:dyDescent="0.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15" x14ac:dyDescent="0.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15" x14ac:dyDescent="0.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15" x14ac:dyDescent="0.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15" x14ac:dyDescent="0.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15" x14ac:dyDescent="0.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15" x14ac:dyDescent="0.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15" x14ac:dyDescent="0.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15" x14ac:dyDescent="0.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15" x14ac:dyDescent="0.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15" x14ac:dyDescent="0.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15" x14ac:dyDescent="0.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15" x14ac:dyDescent="0.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15" x14ac:dyDescent="0.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15" x14ac:dyDescent="0.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15" x14ac:dyDescent="0.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15" x14ac:dyDescent="0.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15" x14ac:dyDescent="0.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15" x14ac:dyDescent="0.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15" x14ac:dyDescent="0.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15" x14ac:dyDescent="0.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15" x14ac:dyDescent="0.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15" x14ac:dyDescent="0.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15" x14ac:dyDescent="0.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15" x14ac:dyDescent="0.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15" x14ac:dyDescent="0.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15" x14ac:dyDescent="0.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15" x14ac:dyDescent="0.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15" x14ac:dyDescent="0.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15" x14ac:dyDescent="0.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15" x14ac:dyDescent="0.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15" x14ac:dyDescent="0.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15" x14ac:dyDescent="0.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15" x14ac:dyDescent="0.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15" x14ac:dyDescent="0.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15" x14ac:dyDescent="0.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15" x14ac:dyDescent="0.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15" x14ac:dyDescent="0.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15" x14ac:dyDescent="0.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15" x14ac:dyDescent="0.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15" x14ac:dyDescent="0.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15" x14ac:dyDescent="0.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15" x14ac:dyDescent="0.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15" x14ac:dyDescent="0.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15" x14ac:dyDescent="0.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15" x14ac:dyDescent="0.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15" x14ac:dyDescent="0.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15" x14ac:dyDescent="0.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15" x14ac:dyDescent="0.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15" x14ac:dyDescent="0.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15" x14ac:dyDescent="0.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15" x14ac:dyDescent="0.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15" x14ac:dyDescent="0.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15" x14ac:dyDescent="0.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15" x14ac:dyDescent="0.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15" x14ac:dyDescent="0.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15" x14ac:dyDescent="0.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15" x14ac:dyDescent="0.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15" x14ac:dyDescent="0.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15" x14ac:dyDescent="0.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15" x14ac:dyDescent="0.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15" x14ac:dyDescent="0.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15" x14ac:dyDescent="0.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15" x14ac:dyDescent="0.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15" x14ac:dyDescent="0.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15" x14ac:dyDescent="0.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15" x14ac:dyDescent="0.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15" x14ac:dyDescent="0.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15" x14ac:dyDescent="0.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15" x14ac:dyDescent="0.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15" x14ac:dyDescent="0.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15" x14ac:dyDescent="0.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15" x14ac:dyDescent="0.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15" x14ac:dyDescent="0.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15" x14ac:dyDescent="0.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15" x14ac:dyDescent="0.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15" x14ac:dyDescent="0.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15" x14ac:dyDescent="0.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15" x14ac:dyDescent="0.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15" x14ac:dyDescent="0.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15" x14ac:dyDescent="0.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15" x14ac:dyDescent="0.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15" x14ac:dyDescent="0.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15" x14ac:dyDescent="0.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15" x14ac:dyDescent="0.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15" x14ac:dyDescent="0.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15" x14ac:dyDescent="0.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15" x14ac:dyDescent="0.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15" x14ac:dyDescent="0.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15" x14ac:dyDescent="0.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15" x14ac:dyDescent="0.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15" x14ac:dyDescent="0.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15" x14ac:dyDescent="0.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15" x14ac:dyDescent="0.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15" x14ac:dyDescent="0.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15" x14ac:dyDescent="0.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15" x14ac:dyDescent="0.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15" x14ac:dyDescent="0.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15" x14ac:dyDescent="0.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15" x14ac:dyDescent="0.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15" x14ac:dyDescent="0.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15" x14ac:dyDescent="0.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15" x14ac:dyDescent="0.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15" x14ac:dyDescent="0.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15" x14ac:dyDescent="0.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15" x14ac:dyDescent="0.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15" x14ac:dyDescent="0.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15" x14ac:dyDescent="0.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15" x14ac:dyDescent="0.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15" x14ac:dyDescent="0.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15" x14ac:dyDescent="0.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15" x14ac:dyDescent="0.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15" x14ac:dyDescent="0.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15" x14ac:dyDescent="0.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15" x14ac:dyDescent="0.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15" x14ac:dyDescent="0.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15" x14ac:dyDescent="0.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15" x14ac:dyDescent="0.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15" x14ac:dyDescent="0.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15" x14ac:dyDescent="0.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15" x14ac:dyDescent="0.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15" x14ac:dyDescent="0.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15" x14ac:dyDescent="0.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15" x14ac:dyDescent="0.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15" x14ac:dyDescent="0.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15" x14ac:dyDescent="0.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15" x14ac:dyDescent="0.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15" x14ac:dyDescent="0.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15" x14ac:dyDescent="0.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15" x14ac:dyDescent="0.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15" x14ac:dyDescent="0.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15" x14ac:dyDescent="0.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15" x14ac:dyDescent="0.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15" x14ac:dyDescent="0.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15" x14ac:dyDescent="0.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15" x14ac:dyDescent="0.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15" x14ac:dyDescent="0.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15" x14ac:dyDescent="0.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15" x14ac:dyDescent="0.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15" x14ac:dyDescent="0.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15" x14ac:dyDescent="0.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15" x14ac:dyDescent="0.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15" x14ac:dyDescent="0.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15" x14ac:dyDescent="0.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15" x14ac:dyDescent="0.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15" x14ac:dyDescent="0.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15" x14ac:dyDescent="0.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15" x14ac:dyDescent="0.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15" x14ac:dyDescent="0.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15" x14ac:dyDescent="0.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15" x14ac:dyDescent="0.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15" x14ac:dyDescent="0.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15" x14ac:dyDescent="0.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15" x14ac:dyDescent="0.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15" x14ac:dyDescent="0.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15" x14ac:dyDescent="0.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15" x14ac:dyDescent="0.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15" x14ac:dyDescent="0.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15" x14ac:dyDescent="0.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15" x14ac:dyDescent="0.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15" x14ac:dyDescent="0.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15" x14ac:dyDescent="0.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15" x14ac:dyDescent="0.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15" x14ac:dyDescent="0.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15" x14ac:dyDescent="0.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3.15" x14ac:dyDescent="0.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3.15" x14ac:dyDescent="0.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6295F-62A6-4D6B-A174-598322A6999E}">
  <sheetPr>
    <outlinePr summaryBelow="0" summaryRight="0"/>
  </sheetPr>
  <dimension ref="A1:Z1002"/>
  <sheetViews>
    <sheetView workbookViewId="0">
      <selection activeCell="K26" sqref="K26"/>
    </sheetView>
  </sheetViews>
  <sheetFormatPr defaultColWidth="13.42578125" defaultRowHeight="15.75" customHeight="1" x14ac:dyDescent="0.4"/>
  <sheetData>
    <row r="1" spans="1:26" ht="21" x14ac:dyDescent="0.65">
      <c r="A1" s="6" t="s">
        <v>5</v>
      </c>
    </row>
    <row r="3" spans="1:26" ht="15.75" customHeight="1" x14ac:dyDescent="0.4">
      <c r="A3" s="1" t="s">
        <v>0</v>
      </c>
      <c r="B3" s="1" t="s">
        <v>1</v>
      </c>
      <c r="C3" s="1" t="s">
        <v>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4">
      <c r="A4" s="2" t="str">
        <f ca="1">IFERROR(__xludf.DUMMYFUNCTION("QUERY({TFS!A1:C13},""Select * where Col2 is not null"",0)"),"AAL")</f>
        <v>AAL</v>
      </c>
      <c r="B4" s="2">
        <f ca="1">IFERROR(__xludf.DUMMYFUNCTION("""COMPUTED_VALUE"""),28)</f>
        <v>28</v>
      </c>
      <c r="C4" s="3">
        <f ca="1">IFERROR(__xludf.DUMMYFUNCTION("""COMPUTED_VALUE"""),0.571428571428571)</f>
        <v>0.57142857142857095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 x14ac:dyDescent="0.4">
      <c r="A5" s="2" t="str">
        <f ca="1">IFERROR(__xludf.DUMMYFUNCTION("""COMPUTED_VALUE"""),"COPERNI")</f>
        <v>COPERNI</v>
      </c>
      <c r="B5" s="2">
        <f ca="1">IFERROR(__xludf.DUMMYFUNCTION("""COMPUTED_VALUE"""),10)</f>
        <v>10</v>
      </c>
      <c r="C5" s="3">
        <f ca="1">IFERROR(__xludf.DUMMYFUNCTION("""COMPUTED_VALUE"""),0.7)</f>
        <v>0.7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 x14ac:dyDescent="0.4">
      <c r="A6" s="2" t="str">
        <f ca="1">IFERROR(__xludf.DUMMYFUNCTION("""COMPUTED_VALUE"""),"SAM")</f>
        <v>SAM</v>
      </c>
      <c r="B6" s="2">
        <f ca="1">IFERROR(__xludf.DUMMYFUNCTION("""COMPUTED_VALUE"""),18)</f>
        <v>18</v>
      </c>
      <c r="C6" s="3">
        <f ca="1">IFERROR(__xludf.DUMMYFUNCTION("""COMPUTED_VALUE"""),0.888888888888888)</f>
        <v>0.88888888888888795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4">
      <c r="A7" s="2" t="str">
        <f ca="1">IFERROR(__xludf.DUMMYFUNCTION("""COMPUTED_VALUE"""),"LAMAR")</f>
        <v>LAMAR</v>
      </c>
      <c r="B7" s="2">
        <f ca="1">IFERROR(__xludf.DUMMYFUNCTION("""COMPUTED_VALUE"""),16)</f>
        <v>16</v>
      </c>
      <c r="C7" s="3">
        <f ca="1">IFERROR(__xludf.DUMMYFUNCTION("""COMPUTED_VALUE"""),0.9375)</f>
        <v>0.9375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4">
      <c r="A8" s="2" t="str">
        <f ca="1">IFERROR(__xludf.DUMMYFUNCTION("""COMPUTED_VALUE"""),"ECTOR")</f>
        <v>ECTOR</v>
      </c>
      <c r="B8" s="2">
        <f ca="1">IFERROR(__xludf.DUMMYFUNCTION("""COMPUTED_VALUE"""),42)</f>
        <v>42</v>
      </c>
      <c r="C8" s="3">
        <f ca="1">IFERROR(__xludf.DUMMYFUNCTION("""COMPUTED_VALUE"""),0.976190476190476)</f>
        <v>0.97619047619047605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4">
      <c r="A9" s="2" t="str">
        <f ca="1">IFERROR(__xludf.DUMMYFUNCTION("""COMPUTED_VALUE"""),"FEHL-PRICE")</f>
        <v>FEHL-PRICE</v>
      </c>
      <c r="B9" s="2">
        <f ca="1">IFERROR(__xludf.DUMMYFUNCTION("""COMPUTED_VALUE"""),23)</f>
        <v>23</v>
      </c>
      <c r="C9" s="3">
        <f ca="1">IFERROR(__xludf.DUMMYFUNCTION("""COMPUTED_VALUE"""),0.565217391304347)</f>
        <v>0.56521739130434701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4">
      <c r="A10" s="2" t="str">
        <f ca="1">IFERROR(__xludf.DUMMYFUNCTION("""COMPUTED_VALUE"""),"JONES-CLARK")</f>
        <v>JONES-CLARK</v>
      </c>
      <c r="B10" s="2">
        <f ca="1">IFERROR(__xludf.DUMMYFUNCTION("""COMPUTED_VALUE"""),16)</f>
        <v>16</v>
      </c>
      <c r="C10" s="3">
        <f ca="1">IFERROR(__xludf.DUMMYFUNCTION("""COMPUTED_VALUE"""),0.5)</f>
        <v>0.5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4">
      <c r="A11" s="2" t="str">
        <f ca="1">IFERROR(__xludf.DUMMYFUNCTION("""COMPUTED_VALUE"""),"SMITH")</f>
        <v>SMITH</v>
      </c>
      <c r="B11" s="2">
        <f ca="1">IFERROR(__xludf.DUMMYFUNCTION("""COMPUTED_VALUE"""),23)</f>
        <v>23</v>
      </c>
      <c r="C11" s="3">
        <f ca="1">IFERROR(__xludf.DUMMYFUNCTION("""COMPUTED_VALUE"""),0.826086956521739)</f>
        <v>0.82608695652173902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4">
      <c r="A12" s="2" t="str">
        <f ca="1">IFERROR(__xludf.DUMMYFUNCTION("""COMPUTED_VALUE"""),"MENDEZ")</f>
        <v>MENDEZ</v>
      </c>
      <c r="B12" s="2">
        <f ca="1">IFERROR(__xludf.DUMMYFUNCTION("""COMPUTED_VALUE"""),9)</f>
        <v>9</v>
      </c>
      <c r="C12" s="3">
        <f ca="1">IFERROR(__xludf.DUMMYFUNCTION("""COMPUTED_VALUE"""),0.222222222222222)</f>
        <v>0.22222222222222199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4">
      <c r="A13" s="2" t="str">
        <f ca="1">IFERROR(__xludf.DUMMYFUNCTION("""COMPUTED_VALUE"""),"PRESCOTT")</f>
        <v>PRESCOTT</v>
      </c>
      <c r="B13" s="2">
        <f ca="1">IFERROR(__xludf.DUMMYFUNCTION("""COMPUTED_VALUE"""),13)</f>
        <v>13</v>
      </c>
      <c r="C13" s="3">
        <f ca="1">IFERROR(__xludf.DUMMYFUNCTION("""COMPUTED_VALUE"""),0.769230769230769)</f>
        <v>0.76923076923076905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4">
      <c r="A14" s="4" t="str">
        <f ca="1">IFERROR(__xludf.DUMMYFUNCTION("""COMPUTED_VALUE"""),"Total")</f>
        <v>Total</v>
      </c>
      <c r="B14" s="4">
        <f ca="1">IFERROR(__xludf.DUMMYFUNCTION("""COMPUTED_VALUE"""),198)</f>
        <v>198</v>
      </c>
      <c r="C14" s="3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4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 x14ac:dyDescent="0.4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 x14ac:dyDescent="0.4">
      <c r="A17" s="1" t="s">
        <v>0</v>
      </c>
      <c r="B17" s="1" t="s">
        <v>3</v>
      </c>
      <c r="C17" s="1" t="s">
        <v>1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 x14ac:dyDescent="0.4">
      <c r="A18" s="2" t="str">
        <f ca="1">IFERROR(__xludf.DUMMYFUNCTION("QUERY({TFS!A16:C1000},""Select * where Col1 is not null"",0)"),"AAL")</f>
        <v>AAL</v>
      </c>
      <c r="B18" s="2" t="str">
        <f ca="1">IFERROR(__xludf.DUMMYFUNCTION("""COMPUTED_VALUE"""),"DiFabio")</f>
        <v>DiFabio</v>
      </c>
      <c r="C18" s="2">
        <f ca="1">IFERROR(__xludf.DUMMYFUNCTION("""COMPUTED_VALUE"""),6)</f>
        <v>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 x14ac:dyDescent="0.4">
      <c r="A19" s="2" t="str">
        <f ca="1">IFERROR(__xludf.DUMMYFUNCTION("""COMPUTED_VALUE"""),"AAL")</f>
        <v>AAL</v>
      </c>
      <c r="B19" s="2" t="str">
        <f ca="1">IFERROR(__xludf.DUMMYFUNCTION("""COMPUTED_VALUE"""),"Belcik")</f>
        <v>Belcik</v>
      </c>
      <c r="C19" s="2">
        <f ca="1">IFERROR(__xludf.DUMMYFUNCTION("""COMPUTED_VALUE"""),6)</f>
        <v>6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4">
      <c r="A20" s="2" t="str">
        <f ca="1">IFERROR(__xludf.DUMMYFUNCTION("""COMPUTED_VALUE"""),"AAL")</f>
        <v>AAL</v>
      </c>
      <c r="B20" s="2" t="str">
        <f ca="1">IFERROR(__xludf.DUMMYFUNCTION("""COMPUTED_VALUE"""),"Hellman")</f>
        <v>Hellman</v>
      </c>
      <c r="C20" s="2">
        <f ca="1">IFERROR(__xludf.DUMMYFUNCTION("""COMPUTED_VALUE"""),5)</f>
        <v>5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4">
      <c r="A21" s="2" t="str">
        <f ca="1">IFERROR(__xludf.DUMMYFUNCTION("""COMPUTED_VALUE"""),"AAL")</f>
        <v>AAL</v>
      </c>
      <c r="B21" s="2" t="str">
        <f ca="1">IFERROR(__xludf.DUMMYFUNCTION("""COMPUTED_VALUE"""),"Langner")</f>
        <v>Langner</v>
      </c>
      <c r="C21" s="2">
        <f ca="1">IFERROR(__xludf.DUMMYFUNCTION("""COMPUTED_VALUE"""),5)</f>
        <v>5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4">
      <c r="A22" s="2" t="str">
        <f ca="1">IFERROR(__xludf.DUMMYFUNCTION("""COMPUTED_VALUE"""),"AAL")</f>
        <v>AAL</v>
      </c>
      <c r="B22" s="2" t="str">
        <f ca="1">IFERROR(__xludf.DUMMYFUNCTION("""COMPUTED_VALUE"""),"McClendon")</f>
        <v>McClendon</v>
      </c>
      <c r="C22" s="2">
        <f ca="1">IFERROR(__xludf.DUMMYFUNCTION("""COMPUTED_VALUE"""),6)</f>
        <v>6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4">
      <c r="A23" s="2" t="str">
        <f ca="1">IFERROR(__xludf.DUMMYFUNCTION("""COMPUTED_VALUE"""),"Coperni")</f>
        <v>Coperni</v>
      </c>
      <c r="B23" s="2" t="str">
        <f ca="1">IFERROR(__xludf.DUMMYFUNCTION("""COMPUTED_VALUE"""),"Freehling")</f>
        <v>Freehling</v>
      </c>
      <c r="C23" s="2">
        <f ca="1">IFERROR(__xludf.DUMMYFUNCTION("""COMPUTED_VALUE"""),6)</f>
        <v>6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4">
      <c r="A24" s="2" t="str">
        <f ca="1">IFERROR(__xludf.DUMMYFUNCTION("""COMPUTED_VALUE"""),"Coperni")</f>
        <v>Coperni</v>
      </c>
      <c r="B24" s="2" t="str">
        <f ca="1">IFERROR(__xludf.DUMMYFUNCTION("""COMPUTED_VALUE"""),"Mercado")</f>
        <v>Mercado</v>
      </c>
      <c r="C24" s="2">
        <f ca="1">IFERROR(__xludf.DUMMYFUNCTION("""COMPUTED_VALUE"""),4)</f>
        <v>4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4">
      <c r="A25" s="2" t="str">
        <f ca="1">IFERROR(__xludf.DUMMYFUNCTION("""COMPUTED_VALUE"""),"Sam Houston")</f>
        <v>Sam Houston</v>
      </c>
      <c r="B25" s="2" t="str">
        <f ca="1">IFERROR(__xludf.DUMMYFUNCTION("""COMPUTED_VALUE"""),"Blaylock")</f>
        <v>Blaylock</v>
      </c>
      <c r="C25" s="2">
        <f ca="1">IFERROR(__xludf.DUMMYFUNCTION("""COMPUTED_VALUE"""),6)</f>
        <v>6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4">
      <c r="A26" s="2" t="str">
        <f ca="1">IFERROR(__xludf.DUMMYFUNCTION("""COMPUTED_VALUE"""),"Sam Houston")</f>
        <v>Sam Houston</v>
      </c>
      <c r="B26" s="2" t="str">
        <f ca="1">IFERROR(__xludf.DUMMYFUNCTION("""COMPUTED_VALUE"""),"Hinojosa")</f>
        <v>Hinojosa</v>
      </c>
      <c r="C26" s="2">
        <f ca="1">IFERROR(__xludf.DUMMYFUNCTION("""COMPUTED_VALUE"""),6)</f>
        <v>6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4">
      <c r="A27" s="2" t="str">
        <f ca="1">IFERROR(__xludf.DUMMYFUNCTION("""COMPUTED_VALUE"""),"Sam Houston")</f>
        <v>Sam Houston</v>
      </c>
      <c r="B27" s="2" t="str">
        <f ca="1">IFERROR(__xludf.DUMMYFUNCTION("""COMPUTED_VALUE"""),"Miller")</f>
        <v>Miller</v>
      </c>
      <c r="C27" s="2">
        <f ca="1">IFERROR(__xludf.DUMMYFUNCTION("""COMPUTED_VALUE"""),6)</f>
        <v>6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4">
      <c r="A28" s="2" t="str">
        <f ca="1">IFERROR(__xludf.DUMMYFUNCTION("""COMPUTED_VALUE"""),"Lamar")</f>
        <v>Lamar</v>
      </c>
      <c r="B28" s="2" t="str">
        <f ca="1">IFERROR(__xludf.DUMMYFUNCTION("""COMPUTED_VALUE"""),"Johnson")</f>
        <v>Johnson</v>
      </c>
      <c r="C28" s="2">
        <f ca="1">IFERROR(__xludf.DUMMYFUNCTION("""COMPUTED_VALUE"""),10)</f>
        <v>10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4">
      <c r="A29" s="2" t="str">
        <f ca="1">IFERROR(__xludf.DUMMYFUNCTION("""COMPUTED_VALUE"""),"Lamar")</f>
        <v>Lamar</v>
      </c>
      <c r="B29" s="2" t="str">
        <f ca="1">IFERROR(__xludf.DUMMYFUNCTION("""COMPUTED_VALUE"""),"Williams")</f>
        <v>Williams</v>
      </c>
      <c r="C29" s="2">
        <f ca="1">IFERROR(__xludf.DUMMYFUNCTION("""COMPUTED_VALUE"""),6)</f>
        <v>6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4">
      <c r="A30" s="2" t="str">
        <f ca="1">IFERROR(__xludf.DUMMYFUNCTION("""COMPUTED_VALUE"""),"Ector")</f>
        <v>Ector</v>
      </c>
      <c r="B30" s="2" t="str">
        <f ca="1">IFERROR(__xludf.DUMMYFUNCTION("""COMPUTED_VALUE"""),"Albaugh")</f>
        <v>Albaugh</v>
      </c>
      <c r="C30" s="2">
        <f ca="1">IFERROR(__xludf.DUMMYFUNCTION("""COMPUTED_VALUE"""),6)</f>
        <v>6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15" x14ac:dyDescent="0.4">
      <c r="A31" s="2" t="str">
        <f ca="1">IFERROR(__xludf.DUMMYFUNCTION("""COMPUTED_VALUE"""),"Ector")</f>
        <v>Ector</v>
      </c>
      <c r="B31" s="2" t="str">
        <f ca="1">IFERROR(__xludf.DUMMYFUNCTION("""COMPUTED_VALUE"""),"Avery")</f>
        <v>Avery</v>
      </c>
      <c r="C31" s="2">
        <f ca="1">IFERROR(__xludf.DUMMYFUNCTION("""COMPUTED_VALUE"""),5)</f>
        <v>5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15" x14ac:dyDescent="0.4">
      <c r="A32" s="2" t="str">
        <f ca="1">IFERROR(__xludf.DUMMYFUNCTION("""COMPUTED_VALUE"""),"Ector")</f>
        <v>Ector</v>
      </c>
      <c r="B32" s="2" t="str">
        <f ca="1">IFERROR(__xludf.DUMMYFUNCTION("""COMPUTED_VALUE"""),"Briceno")</f>
        <v>Briceno</v>
      </c>
      <c r="C32" s="2">
        <f ca="1">IFERROR(__xludf.DUMMYFUNCTION("""COMPUTED_VALUE"""),7)</f>
        <v>7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15" x14ac:dyDescent="0.4">
      <c r="A33" s="2" t="str">
        <f ca="1">IFERROR(__xludf.DUMMYFUNCTION("""COMPUTED_VALUE"""),"Ector")</f>
        <v>Ector</v>
      </c>
      <c r="B33" s="2" t="str">
        <f ca="1">IFERROR(__xludf.DUMMYFUNCTION("""COMPUTED_VALUE"""),"Coulter")</f>
        <v>Coulter</v>
      </c>
      <c r="C33" s="2">
        <f ca="1">IFERROR(__xludf.DUMMYFUNCTION("""COMPUTED_VALUE"""),6)</f>
        <v>6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15" x14ac:dyDescent="0.4">
      <c r="A34" s="2" t="str">
        <f ca="1">IFERROR(__xludf.DUMMYFUNCTION("""COMPUTED_VALUE"""),"Ector")</f>
        <v>Ector</v>
      </c>
      <c r="B34" s="2" t="str">
        <f ca="1">IFERROR(__xludf.DUMMYFUNCTION("""COMPUTED_VALUE"""),"Garza")</f>
        <v>Garza</v>
      </c>
      <c r="C34" s="2">
        <f ca="1">IFERROR(__xludf.DUMMYFUNCTION("""COMPUTED_VALUE"""),0)</f>
        <v>0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15" x14ac:dyDescent="0.4">
      <c r="A35" s="2" t="str">
        <f ca="1">IFERROR(__xludf.DUMMYFUNCTION("""COMPUTED_VALUE"""),"Ector")</f>
        <v>Ector</v>
      </c>
      <c r="B35" s="2" t="str">
        <f ca="1">IFERROR(__xludf.DUMMYFUNCTION("""COMPUTED_VALUE"""),"Olivas")</f>
        <v>Olivas</v>
      </c>
      <c r="C35" s="2">
        <f ca="1">IFERROR(__xludf.DUMMYFUNCTION("""COMPUTED_VALUE"""),6)</f>
        <v>6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15" x14ac:dyDescent="0.4">
      <c r="A36" s="2" t="str">
        <f ca="1">IFERROR(__xludf.DUMMYFUNCTION("""COMPUTED_VALUE"""),"Ector")</f>
        <v>Ector</v>
      </c>
      <c r="B36" s="2" t="str">
        <f ca="1">IFERROR(__xludf.DUMMYFUNCTION("""COMPUTED_VALUE"""),"Porras")</f>
        <v>Porras</v>
      </c>
      <c r="C36" s="2">
        <f ca="1">IFERROR(__xludf.DUMMYFUNCTION("""COMPUTED_VALUE"""),5)</f>
        <v>5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15" x14ac:dyDescent="0.4">
      <c r="A37" s="2" t="str">
        <f ca="1">IFERROR(__xludf.DUMMYFUNCTION("""COMPUTED_VALUE"""),"Ector")</f>
        <v>Ector</v>
      </c>
      <c r="B37" s="2" t="str">
        <f ca="1">IFERROR(__xludf.DUMMYFUNCTION("""COMPUTED_VALUE"""),"Valles")</f>
        <v>Valles</v>
      </c>
      <c r="C37" s="2">
        <f ca="1">IFERROR(__xludf.DUMMYFUNCTION("""COMPUTED_VALUE"""),6)</f>
        <v>6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15" x14ac:dyDescent="0.4">
      <c r="A38" s="2" t="str">
        <f ca="1">IFERROR(__xludf.DUMMYFUNCTION("""COMPUTED_VALUE"""),"Fehl-Price")</f>
        <v>Fehl-Price</v>
      </c>
      <c r="B38" s="2" t="str">
        <f ca="1">IFERROR(__xludf.DUMMYFUNCTION("""COMPUTED_VALUE"""),"Gobert")</f>
        <v>Gobert</v>
      </c>
      <c r="C38" s="2">
        <f ca="1">IFERROR(__xludf.DUMMYFUNCTION("""COMPUTED_VALUE"""),4)</f>
        <v>4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15" x14ac:dyDescent="0.4">
      <c r="A39" s="2" t="str">
        <f ca="1">IFERROR(__xludf.DUMMYFUNCTION("""COMPUTED_VALUE"""),"Fehl-Price")</f>
        <v>Fehl-Price</v>
      </c>
      <c r="B39" s="2" t="str">
        <f ca="1">IFERROR(__xludf.DUMMYFUNCTION("""COMPUTED_VALUE"""),"Thibedeaux")</f>
        <v>Thibedeaux</v>
      </c>
      <c r="C39" s="2">
        <f ca="1">IFERROR(__xludf.DUMMYFUNCTION("""COMPUTED_VALUE"""),6)</f>
        <v>6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15" x14ac:dyDescent="0.4">
      <c r="A40" s="2" t="str">
        <f ca="1">IFERROR(__xludf.DUMMYFUNCTION("""COMPUTED_VALUE"""),"Fehl-Price")</f>
        <v>Fehl-Price</v>
      </c>
      <c r="B40" s="2" t="str">
        <f ca="1">IFERROR(__xludf.DUMMYFUNCTION("""COMPUTED_VALUE"""),"Vandiver")</f>
        <v>Vandiver</v>
      </c>
      <c r="C40" s="2">
        <f ca="1">IFERROR(__xludf.DUMMYFUNCTION("""COMPUTED_VALUE"""),6)</f>
        <v>6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15" x14ac:dyDescent="0.4">
      <c r="A41" s="2" t="str">
        <f ca="1">IFERROR(__xludf.DUMMYFUNCTION("""COMPUTED_VALUE"""),"Fehl-Price")</f>
        <v>Fehl-Price</v>
      </c>
      <c r="B41" s="2" t="str">
        <f ca="1">IFERROR(__xludf.DUMMYFUNCTION("""COMPUTED_VALUE"""),"Wilson")</f>
        <v>Wilson</v>
      </c>
      <c r="C41" s="2">
        <f ca="1">IFERROR(__xludf.DUMMYFUNCTION("""COMPUTED_VALUE"""),7)</f>
        <v>7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15" x14ac:dyDescent="0.4">
      <c r="A42" s="2" t="str">
        <f ca="1">IFERROR(__xludf.DUMMYFUNCTION("""COMPUTED_VALUE"""),"Jones-Clark")</f>
        <v>Jones-Clark</v>
      </c>
      <c r="B42" s="2" t="str">
        <f ca="1">IFERROR(__xludf.DUMMYFUNCTION("""COMPUTED_VALUE"""),"Hatcher")</f>
        <v>Hatcher</v>
      </c>
      <c r="C42" s="2">
        <f ca="1">IFERROR(__xludf.DUMMYFUNCTION("""COMPUTED_VALUE"""),6)</f>
        <v>6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15" x14ac:dyDescent="0.4">
      <c r="A43" s="2" t="str">
        <f ca="1">IFERROR(__xludf.DUMMYFUNCTION("""COMPUTED_VALUE"""),"Jones-Clark")</f>
        <v>Jones-Clark</v>
      </c>
      <c r="B43" s="2" t="str">
        <f ca="1">IFERROR(__xludf.DUMMYFUNCTION("""COMPUTED_VALUE"""),"Bridges")</f>
        <v>Bridges</v>
      </c>
      <c r="C43" s="2">
        <f ca="1">IFERROR(__xludf.DUMMYFUNCTION("""COMPUTED_VALUE"""),5)</f>
        <v>5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15" x14ac:dyDescent="0.4">
      <c r="A44" s="2" t="str">
        <f ca="1">IFERROR(__xludf.DUMMYFUNCTION("""COMPUTED_VALUE"""),"Jones-Clark")</f>
        <v>Jones-Clark</v>
      </c>
      <c r="B44" s="2" t="str">
        <f ca="1">IFERROR(__xludf.DUMMYFUNCTION("""COMPUTED_VALUE"""),"Drake")</f>
        <v>Drake</v>
      </c>
      <c r="C44" s="2">
        <f ca="1">IFERROR(__xludf.DUMMYFUNCTION("""COMPUTED_VALUE"""),5)</f>
        <v>5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15" x14ac:dyDescent="0.4">
      <c r="A45" s="2" t="str">
        <f ca="1">IFERROR(__xludf.DUMMYFUNCTION("""COMPUTED_VALUE"""),"Smith Middle")</f>
        <v>Smith Middle</v>
      </c>
      <c r="B45" s="2" t="str">
        <f ca="1">IFERROR(__xludf.DUMMYFUNCTION("""COMPUTED_VALUE"""),"Mack")</f>
        <v>Mack</v>
      </c>
      <c r="C45" s="2">
        <f ca="1">IFERROR(__xludf.DUMMYFUNCTION("""COMPUTED_VALUE"""),6)</f>
        <v>6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15" x14ac:dyDescent="0.4">
      <c r="A46" s="2" t="str">
        <f ca="1">IFERROR(__xludf.DUMMYFUNCTION("""COMPUTED_VALUE"""),"Smith Middle")</f>
        <v>Smith Middle</v>
      </c>
      <c r="B46" s="2" t="str">
        <f ca="1">IFERROR(__xludf.DUMMYFUNCTION("""COMPUTED_VALUE"""),"Flores")</f>
        <v>Flores</v>
      </c>
      <c r="C46" s="2">
        <f ca="1">IFERROR(__xludf.DUMMYFUNCTION("""COMPUTED_VALUE"""),5)</f>
        <v>5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15" x14ac:dyDescent="0.4">
      <c r="A47" s="2" t="str">
        <f ca="1">IFERROR(__xludf.DUMMYFUNCTION("""COMPUTED_VALUE"""),"Smith Middle")</f>
        <v>Smith Middle</v>
      </c>
      <c r="B47" s="2" t="str">
        <f ca="1">IFERROR(__xludf.DUMMYFUNCTION("""COMPUTED_VALUE"""),"Guidry")</f>
        <v>Guidry</v>
      </c>
      <c r="C47" s="2">
        <f ca="1">IFERROR(__xludf.DUMMYFUNCTION("""COMPUTED_VALUE"""),6)</f>
        <v>6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15" x14ac:dyDescent="0.4">
      <c r="A48" s="2" t="str">
        <f ca="1">IFERROR(__xludf.DUMMYFUNCTION("""COMPUTED_VALUE"""),"Smith Middle")</f>
        <v>Smith Middle</v>
      </c>
      <c r="B48" s="2" t="str">
        <f ca="1">IFERROR(__xludf.DUMMYFUNCTION("""COMPUTED_VALUE"""),"Kemajou")</f>
        <v>Kemajou</v>
      </c>
      <c r="C48" s="2">
        <f ca="1">IFERROR(__xludf.DUMMYFUNCTION("""COMPUTED_VALUE"""),6)</f>
        <v>6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15" x14ac:dyDescent="0.4">
      <c r="A49" s="2" t="str">
        <f ca="1">IFERROR(__xludf.DUMMYFUNCTION("""COMPUTED_VALUE"""),"Mendez")</f>
        <v>Mendez</v>
      </c>
      <c r="B49" s="2" t="str">
        <f ca="1">IFERROR(__xludf.DUMMYFUNCTION("""COMPUTED_VALUE"""),"Miranda")</f>
        <v>Miranda</v>
      </c>
      <c r="C49" s="2">
        <f ca="1">IFERROR(__xludf.DUMMYFUNCTION("""COMPUTED_VALUE"""),3)</f>
        <v>3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15" x14ac:dyDescent="0.4">
      <c r="A50" s="2" t="str">
        <f ca="1">IFERROR(__xludf.DUMMYFUNCTION("""COMPUTED_VALUE"""),"Mendez")</f>
        <v>Mendez</v>
      </c>
      <c r="B50" s="2" t="str">
        <f ca="1">IFERROR(__xludf.DUMMYFUNCTION("""COMPUTED_VALUE"""),"Willis")</f>
        <v>Willis</v>
      </c>
      <c r="C50" s="2">
        <f ca="1">IFERROR(__xludf.DUMMYFUNCTION("""COMPUTED_VALUE"""),6)</f>
        <v>6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15" x14ac:dyDescent="0.4">
      <c r="A51" s="2" t="str">
        <f ca="1">IFERROR(__xludf.DUMMYFUNCTION("""COMPUTED_VALUE"""),"Prescott")</f>
        <v>Prescott</v>
      </c>
      <c r="B51" s="2" t="str">
        <f ca="1">IFERROR(__xludf.DUMMYFUNCTION("""COMPUTED_VALUE"""),"Johnigan")</f>
        <v>Johnigan</v>
      </c>
      <c r="C51" s="2">
        <f ca="1">IFERROR(__xludf.DUMMYFUNCTION("""COMPUTED_VALUE"""),6)</f>
        <v>6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15" x14ac:dyDescent="0.4">
      <c r="A52" s="2" t="str">
        <f ca="1">IFERROR(__xludf.DUMMYFUNCTION("""COMPUTED_VALUE"""),"Prescott")</f>
        <v>Prescott</v>
      </c>
      <c r="B52" s="2" t="str">
        <f ca="1">IFERROR(__xludf.DUMMYFUNCTION("""COMPUTED_VALUE"""),"Pewee")</f>
        <v>Pewee</v>
      </c>
      <c r="C52" s="2">
        <f ca="1">IFERROR(__xludf.DUMMYFUNCTION("""COMPUTED_VALUE"""),4)</f>
        <v>4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15" x14ac:dyDescent="0.4">
      <c r="A53" s="2" t="str">
        <f ca="1">IFERROR(__xludf.DUMMYFUNCTION("""COMPUTED_VALUE"""),"Prescott")</f>
        <v>Prescott</v>
      </c>
      <c r="B53" s="2" t="str">
        <f ca="1">IFERROR(__xludf.DUMMYFUNCTION("""COMPUTED_VALUE"""),"Wishom")</f>
        <v>Wishom</v>
      </c>
      <c r="C53" s="2">
        <f ca="1">IFERROR(__xludf.DUMMYFUNCTION("""COMPUTED_VALUE"""),3)</f>
        <v>3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15" x14ac:dyDescent="0.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15" x14ac:dyDescent="0.4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15" x14ac:dyDescent="0.4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15" x14ac:dyDescent="0.4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15" x14ac:dyDescent="0.4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15" x14ac:dyDescent="0.4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15" x14ac:dyDescent="0.4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15" x14ac:dyDescent="0.4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15" x14ac:dyDescent="0.4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15" x14ac:dyDescent="0.4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15" x14ac:dyDescent="0.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15" x14ac:dyDescent="0.4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15" x14ac:dyDescent="0.4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15" x14ac:dyDescent="0.4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15" x14ac:dyDescent="0.4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15" x14ac:dyDescent="0.4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15" x14ac:dyDescent="0.4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15" x14ac:dyDescent="0.4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15" x14ac:dyDescent="0.4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15" x14ac:dyDescent="0.4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15" x14ac:dyDescent="0.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15" x14ac:dyDescent="0.4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15" x14ac:dyDescent="0.4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15" x14ac:dyDescent="0.4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15" x14ac:dyDescent="0.4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15" x14ac:dyDescent="0.4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15" x14ac:dyDescent="0.4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15" x14ac:dyDescent="0.4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15" x14ac:dyDescent="0.4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15" x14ac:dyDescent="0.4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15" x14ac:dyDescent="0.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15" x14ac:dyDescent="0.4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15" x14ac:dyDescent="0.4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15" x14ac:dyDescent="0.4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15" x14ac:dyDescent="0.4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15" x14ac:dyDescent="0.4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15" x14ac:dyDescent="0.4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15" x14ac:dyDescent="0.4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15" x14ac:dyDescent="0.4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15" x14ac:dyDescent="0.4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15" x14ac:dyDescent="0.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15" x14ac:dyDescent="0.4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15" x14ac:dyDescent="0.4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15" x14ac:dyDescent="0.4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15" x14ac:dyDescent="0.4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15" x14ac:dyDescent="0.4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15" x14ac:dyDescent="0.4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15" x14ac:dyDescent="0.4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15" x14ac:dyDescent="0.4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15" x14ac:dyDescent="0.4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15" x14ac:dyDescent="0.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15" x14ac:dyDescent="0.4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15" x14ac:dyDescent="0.4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15" x14ac:dyDescent="0.4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15" x14ac:dyDescent="0.4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15" x14ac:dyDescent="0.4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15" x14ac:dyDescent="0.4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15" x14ac:dyDescent="0.4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15" x14ac:dyDescent="0.4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15" x14ac:dyDescent="0.4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15" x14ac:dyDescent="0.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15" x14ac:dyDescent="0.4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15" x14ac:dyDescent="0.4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15" x14ac:dyDescent="0.4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15" x14ac:dyDescent="0.4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15" x14ac:dyDescent="0.4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15" x14ac:dyDescent="0.4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15" x14ac:dyDescent="0.4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15" x14ac:dyDescent="0.4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15" x14ac:dyDescent="0.4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15" x14ac:dyDescent="0.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15" x14ac:dyDescent="0.4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15" x14ac:dyDescent="0.4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15" x14ac:dyDescent="0.4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15" x14ac:dyDescent="0.4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15" x14ac:dyDescent="0.4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15" x14ac:dyDescent="0.4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15" x14ac:dyDescent="0.4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15" x14ac:dyDescent="0.4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15" x14ac:dyDescent="0.4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15" x14ac:dyDescent="0.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15" x14ac:dyDescent="0.4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15" x14ac:dyDescent="0.4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15" x14ac:dyDescent="0.4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15" x14ac:dyDescent="0.4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15" x14ac:dyDescent="0.4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15" x14ac:dyDescent="0.4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15" x14ac:dyDescent="0.4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15" x14ac:dyDescent="0.4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15" x14ac:dyDescent="0.4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15" x14ac:dyDescent="0.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15" x14ac:dyDescent="0.4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15" x14ac:dyDescent="0.4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15" x14ac:dyDescent="0.4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15" x14ac:dyDescent="0.4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15" x14ac:dyDescent="0.4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15" x14ac:dyDescent="0.4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15" x14ac:dyDescent="0.4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15" x14ac:dyDescent="0.4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15" x14ac:dyDescent="0.4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15" x14ac:dyDescent="0.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15" x14ac:dyDescent="0.4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15" x14ac:dyDescent="0.4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15" x14ac:dyDescent="0.4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15" x14ac:dyDescent="0.4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15" x14ac:dyDescent="0.4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15" x14ac:dyDescent="0.4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15" x14ac:dyDescent="0.4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15" x14ac:dyDescent="0.4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15" x14ac:dyDescent="0.4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15" x14ac:dyDescent="0.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15" x14ac:dyDescent="0.4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15" x14ac:dyDescent="0.4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15" x14ac:dyDescent="0.4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15" x14ac:dyDescent="0.4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15" x14ac:dyDescent="0.4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15" x14ac:dyDescent="0.4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15" x14ac:dyDescent="0.4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15" x14ac:dyDescent="0.4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15" x14ac:dyDescent="0.4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15" x14ac:dyDescent="0.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15" x14ac:dyDescent="0.4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15" x14ac:dyDescent="0.4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15" x14ac:dyDescent="0.4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15" x14ac:dyDescent="0.4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15" x14ac:dyDescent="0.4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15" x14ac:dyDescent="0.4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15" x14ac:dyDescent="0.4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15" x14ac:dyDescent="0.4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15" x14ac:dyDescent="0.4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15" x14ac:dyDescent="0.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15" x14ac:dyDescent="0.4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15" x14ac:dyDescent="0.4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15" x14ac:dyDescent="0.4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15" x14ac:dyDescent="0.4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15" x14ac:dyDescent="0.4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15" x14ac:dyDescent="0.4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15" x14ac:dyDescent="0.4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15" x14ac:dyDescent="0.4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15" x14ac:dyDescent="0.4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15" x14ac:dyDescent="0.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15" x14ac:dyDescent="0.4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15" x14ac:dyDescent="0.4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15" x14ac:dyDescent="0.4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15" x14ac:dyDescent="0.4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15" x14ac:dyDescent="0.4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15" x14ac:dyDescent="0.4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15" x14ac:dyDescent="0.4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15" x14ac:dyDescent="0.4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15" x14ac:dyDescent="0.4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15" x14ac:dyDescent="0.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15" x14ac:dyDescent="0.4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15" x14ac:dyDescent="0.4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15" x14ac:dyDescent="0.4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15" x14ac:dyDescent="0.4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15" x14ac:dyDescent="0.4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15" x14ac:dyDescent="0.4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15" x14ac:dyDescent="0.4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15" x14ac:dyDescent="0.4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15" x14ac:dyDescent="0.4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15" x14ac:dyDescent="0.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15" x14ac:dyDescent="0.4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15" x14ac:dyDescent="0.4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15" x14ac:dyDescent="0.4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15" x14ac:dyDescent="0.4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15" x14ac:dyDescent="0.4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15" x14ac:dyDescent="0.4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15" x14ac:dyDescent="0.4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15" x14ac:dyDescent="0.4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15" x14ac:dyDescent="0.4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15" x14ac:dyDescent="0.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15" x14ac:dyDescent="0.4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15" x14ac:dyDescent="0.4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15" x14ac:dyDescent="0.4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15" x14ac:dyDescent="0.4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15" x14ac:dyDescent="0.4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15" x14ac:dyDescent="0.4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15" x14ac:dyDescent="0.4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15" x14ac:dyDescent="0.4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15" x14ac:dyDescent="0.4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15" x14ac:dyDescent="0.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15" x14ac:dyDescent="0.4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15" x14ac:dyDescent="0.4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15" x14ac:dyDescent="0.4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15" x14ac:dyDescent="0.4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15" x14ac:dyDescent="0.4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15" x14ac:dyDescent="0.4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15" x14ac:dyDescent="0.4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15" x14ac:dyDescent="0.4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15" x14ac:dyDescent="0.4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15" x14ac:dyDescent="0.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15" x14ac:dyDescent="0.4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15" x14ac:dyDescent="0.4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15" x14ac:dyDescent="0.4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15" x14ac:dyDescent="0.4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15" x14ac:dyDescent="0.4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15" x14ac:dyDescent="0.4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15" x14ac:dyDescent="0.4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15" x14ac:dyDescent="0.4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15" x14ac:dyDescent="0.4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15" x14ac:dyDescent="0.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15" x14ac:dyDescent="0.4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15" x14ac:dyDescent="0.4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15" x14ac:dyDescent="0.4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15" x14ac:dyDescent="0.4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15" x14ac:dyDescent="0.4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15" x14ac:dyDescent="0.4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15" x14ac:dyDescent="0.4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15" x14ac:dyDescent="0.4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15" x14ac:dyDescent="0.4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15" x14ac:dyDescent="0.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15" x14ac:dyDescent="0.4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15" x14ac:dyDescent="0.4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15" x14ac:dyDescent="0.4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15" x14ac:dyDescent="0.4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15" x14ac:dyDescent="0.4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15" x14ac:dyDescent="0.4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15" x14ac:dyDescent="0.4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15" x14ac:dyDescent="0.4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15" x14ac:dyDescent="0.4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15" x14ac:dyDescent="0.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15" x14ac:dyDescent="0.4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15" x14ac:dyDescent="0.4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15" x14ac:dyDescent="0.4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15" x14ac:dyDescent="0.4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15" x14ac:dyDescent="0.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15" x14ac:dyDescent="0.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15" x14ac:dyDescent="0.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15" x14ac:dyDescent="0.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15" x14ac:dyDescent="0.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15" x14ac:dyDescent="0.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15" x14ac:dyDescent="0.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15" x14ac:dyDescent="0.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15" x14ac:dyDescent="0.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15" x14ac:dyDescent="0.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15" x14ac:dyDescent="0.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15" x14ac:dyDescent="0.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15" x14ac:dyDescent="0.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15" x14ac:dyDescent="0.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15" x14ac:dyDescent="0.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15" x14ac:dyDescent="0.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15" x14ac:dyDescent="0.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15" x14ac:dyDescent="0.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15" x14ac:dyDescent="0.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15" x14ac:dyDescent="0.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15" x14ac:dyDescent="0.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15" x14ac:dyDescent="0.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15" x14ac:dyDescent="0.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15" x14ac:dyDescent="0.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15" x14ac:dyDescent="0.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15" x14ac:dyDescent="0.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15" x14ac:dyDescent="0.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15" x14ac:dyDescent="0.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15" x14ac:dyDescent="0.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15" x14ac:dyDescent="0.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15" x14ac:dyDescent="0.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15" x14ac:dyDescent="0.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15" x14ac:dyDescent="0.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15" x14ac:dyDescent="0.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15" x14ac:dyDescent="0.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15" x14ac:dyDescent="0.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15" x14ac:dyDescent="0.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15" x14ac:dyDescent="0.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15" x14ac:dyDescent="0.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15" x14ac:dyDescent="0.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15" x14ac:dyDescent="0.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15" x14ac:dyDescent="0.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15" x14ac:dyDescent="0.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15" x14ac:dyDescent="0.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15" x14ac:dyDescent="0.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15" x14ac:dyDescent="0.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15" x14ac:dyDescent="0.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15" x14ac:dyDescent="0.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15" x14ac:dyDescent="0.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15" x14ac:dyDescent="0.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15" x14ac:dyDescent="0.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15" x14ac:dyDescent="0.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15" x14ac:dyDescent="0.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15" x14ac:dyDescent="0.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15" x14ac:dyDescent="0.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15" x14ac:dyDescent="0.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15" x14ac:dyDescent="0.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15" x14ac:dyDescent="0.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15" x14ac:dyDescent="0.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15" x14ac:dyDescent="0.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15" x14ac:dyDescent="0.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15" x14ac:dyDescent="0.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15" x14ac:dyDescent="0.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15" x14ac:dyDescent="0.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15" x14ac:dyDescent="0.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15" x14ac:dyDescent="0.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15" x14ac:dyDescent="0.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15" x14ac:dyDescent="0.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15" x14ac:dyDescent="0.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15" x14ac:dyDescent="0.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15" x14ac:dyDescent="0.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15" x14ac:dyDescent="0.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15" x14ac:dyDescent="0.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15" x14ac:dyDescent="0.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15" x14ac:dyDescent="0.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15" x14ac:dyDescent="0.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15" x14ac:dyDescent="0.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15" x14ac:dyDescent="0.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15" x14ac:dyDescent="0.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15" x14ac:dyDescent="0.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15" x14ac:dyDescent="0.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15" x14ac:dyDescent="0.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15" x14ac:dyDescent="0.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15" x14ac:dyDescent="0.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15" x14ac:dyDescent="0.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15" x14ac:dyDescent="0.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15" x14ac:dyDescent="0.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15" x14ac:dyDescent="0.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15" x14ac:dyDescent="0.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15" x14ac:dyDescent="0.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15" x14ac:dyDescent="0.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15" x14ac:dyDescent="0.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15" x14ac:dyDescent="0.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15" x14ac:dyDescent="0.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15" x14ac:dyDescent="0.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15" x14ac:dyDescent="0.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15" x14ac:dyDescent="0.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15" x14ac:dyDescent="0.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15" x14ac:dyDescent="0.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15" x14ac:dyDescent="0.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15" x14ac:dyDescent="0.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15" x14ac:dyDescent="0.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15" x14ac:dyDescent="0.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15" x14ac:dyDescent="0.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15" x14ac:dyDescent="0.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15" x14ac:dyDescent="0.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15" x14ac:dyDescent="0.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15" x14ac:dyDescent="0.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15" x14ac:dyDescent="0.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15" x14ac:dyDescent="0.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15" x14ac:dyDescent="0.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15" x14ac:dyDescent="0.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15" x14ac:dyDescent="0.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15" x14ac:dyDescent="0.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15" x14ac:dyDescent="0.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15" x14ac:dyDescent="0.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15" x14ac:dyDescent="0.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15" x14ac:dyDescent="0.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15" x14ac:dyDescent="0.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15" x14ac:dyDescent="0.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15" x14ac:dyDescent="0.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15" x14ac:dyDescent="0.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15" x14ac:dyDescent="0.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15" x14ac:dyDescent="0.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15" x14ac:dyDescent="0.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15" x14ac:dyDescent="0.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15" x14ac:dyDescent="0.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15" x14ac:dyDescent="0.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15" x14ac:dyDescent="0.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15" x14ac:dyDescent="0.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15" x14ac:dyDescent="0.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15" x14ac:dyDescent="0.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15" x14ac:dyDescent="0.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15" x14ac:dyDescent="0.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15" x14ac:dyDescent="0.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15" x14ac:dyDescent="0.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15" x14ac:dyDescent="0.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15" x14ac:dyDescent="0.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15" x14ac:dyDescent="0.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15" x14ac:dyDescent="0.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15" x14ac:dyDescent="0.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15" x14ac:dyDescent="0.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15" x14ac:dyDescent="0.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15" x14ac:dyDescent="0.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15" x14ac:dyDescent="0.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15" x14ac:dyDescent="0.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15" x14ac:dyDescent="0.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15" x14ac:dyDescent="0.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15" x14ac:dyDescent="0.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15" x14ac:dyDescent="0.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15" x14ac:dyDescent="0.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15" x14ac:dyDescent="0.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15" x14ac:dyDescent="0.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15" x14ac:dyDescent="0.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15" x14ac:dyDescent="0.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15" x14ac:dyDescent="0.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15" x14ac:dyDescent="0.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15" x14ac:dyDescent="0.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15" x14ac:dyDescent="0.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15" x14ac:dyDescent="0.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15" x14ac:dyDescent="0.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15" x14ac:dyDescent="0.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15" x14ac:dyDescent="0.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15" x14ac:dyDescent="0.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15" x14ac:dyDescent="0.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15" x14ac:dyDescent="0.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15" x14ac:dyDescent="0.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15" x14ac:dyDescent="0.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15" x14ac:dyDescent="0.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15" x14ac:dyDescent="0.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15" x14ac:dyDescent="0.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15" x14ac:dyDescent="0.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15" x14ac:dyDescent="0.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15" x14ac:dyDescent="0.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15" x14ac:dyDescent="0.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15" x14ac:dyDescent="0.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15" x14ac:dyDescent="0.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15" x14ac:dyDescent="0.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15" x14ac:dyDescent="0.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15" x14ac:dyDescent="0.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15" x14ac:dyDescent="0.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15" x14ac:dyDescent="0.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15" x14ac:dyDescent="0.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15" x14ac:dyDescent="0.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15" x14ac:dyDescent="0.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15" x14ac:dyDescent="0.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15" x14ac:dyDescent="0.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15" x14ac:dyDescent="0.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15" x14ac:dyDescent="0.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15" x14ac:dyDescent="0.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15" x14ac:dyDescent="0.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15" x14ac:dyDescent="0.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15" x14ac:dyDescent="0.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15" x14ac:dyDescent="0.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15" x14ac:dyDescent="0.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15" x14ac:dyDescent="0.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15" x14ac:dyDescent="0.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15" x14ac:dyDescent="0.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15" x14ac:dyDescent="0.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15" x14ac:dyDescent="0.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15" x14ac:dyDescent="0.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15" x14ac:dyDescent="0.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15" x14ac:dyDescent="0.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15" x14ac:dyDescent="0.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15" x14ac:dyDescent="0.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15" x14ac:dyDescent="0.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15" x14ac:dyDescent="0.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15" x14ac:dyDescent="0.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15" x14ac:dyDescent="0.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15" x14ac:dyDescent="0.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15" x14ac:dyDescent="0.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15" x14ac:dyDescent="0.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15" x14ac:dyDescent="0.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15" x14ac:dyDescent="0.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15" x14ac:dyDescent="0.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15" x14ac:dyDescent="0.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15" x14ac:dyDescent="0.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15" x14ac:dyDescent="0.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15" x14ac:dyDescent="0.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15" x14ac:dyDescent="0.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15" x14ac:dyDescent="0.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15" x14ac:dyDescent="0.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15" x14ac:dyDescent="0.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15" x14ac:dyDescent="0.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15" x14ac:dyDescent="0.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15" x14ac:dyDescent="0.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15" x14ac:dyDescent="0.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15" x14ac:dyDescent="0.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15" x14ac:dyDescent="0.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15" x14ac:dyDescent="0.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15" x14ac:dyDescent="0.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15" x14ac:dyDescent="0.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15" x14ac:dyDescent="0.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15" x14ac:dyDescent="0.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15" x14ac:dyDescent="0.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15" x14ac:dyDescent="0.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15" x14ac:dyDescent="0.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15" x14ac:dyDescent="0.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15" x14ac:dyDescent="0.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15" x14ac:dyDescent="0.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15" x14ac:dyDescent="0.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15" x14ac:dyDescent="0.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15" x14ac:dyDescent="0.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15" x14ac:dyDescent="0.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15" x14ac:dyDescent="0.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15" x14ac:dyDescent="0.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15" x14ac:dyDescent="0.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15" x14ac:dyDescent="0.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15" x14ac:dyDescent="0.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15" x14ac:dyDescent="0.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15" x14ac:dyDescent="0.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15" x14ac:dyDescent="0.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15" x14ac:dyDescent="0.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15" x14ac:dyDescent="0.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15" x14ac:dyDescent="0.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15" x14ac:dyDescent="0.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15" x14ac:dyDescent="0.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15" x14ac:dyDescent="0.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15" x14ac:dyDescent="0.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15" x14ac:dyDescent="0.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15" x14ac:dyDescent="0.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15" x14ac:dyDescent="0.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15" x14ac:dyDescent="0.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15" x14ac:dyDescent="0.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15" x14ac:dyDescent="0.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15" x14ac:dyDescent="0.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15" x14ac:dyDescent="0.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15" x14ac:dyDescent="0.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15" x14ac:dyDescent="0.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15" x14ac:dyDescent="0.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15" x14ac:dyDescent="0.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15" x14ac:dyDescent="0.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15" x14ac:dyDescent="0.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15" x14ac:dyDescent="0.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15" x14ac:dyDescent="0.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15" x14ac:dyDescent="0.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15" x14ac:dyDescent="0.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15" x14ac:dyDescent="0.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15" x14ac:dyDescent="0.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15" x14ac:dyDescent="0.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15" x14ac:dyDescent="0.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15" x14ac:dyDescent="0.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15" x14ac:dyDescent="0.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15" x14ac:dyDescent="0.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15" x14ac:dyDescent="0.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15" x14ac:dyDescent="0.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15" x14ac:dyDescent="0.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15" x14ac:dyDescent="0.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15" x14ac:dyDescent="0.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15" x14ac:dyDescent="0.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15" x14ac:dyDescent="0.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15" x14ac:dyDescent="0.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15" x14ac:dyDescent="0.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15" x14ac:dyDescent="0.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15" x14ac:dyDescent="0.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15" x14ac:dyDescent="0.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15" x14ac:dyDescent="0.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15" x14ac:dyDescent="0.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15" x14ac:dyDescent="0.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15" x14ac:dyDescent="0.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15" x14ac:dyDescent="0.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15" x14ac:dyDescent="0.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15" x14ac:dyDescent="0.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15" x14ac:dyDescent="0.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15" x14ac:dyDescent="0.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15" x14ac:dyDescent="0.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15" x14ac:dyDescent="0.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15" x14ac:dyDescent="0.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15" x14ac:dyDescent="0.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15" x14ac:dyDescent="0.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15" x14ac:dyDescent="0.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15" x14ac:dyDescent="0.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15" x14ac:dyDescent="0.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15" x14ac:dyDescent="0.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15" x14ac:dyDescent="0.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15" x14ac:dyDescent="0.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15" x14ac:dyDescent="0.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15" x14ac:dyDescent="0.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15" x14ac:dyDescent="0.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15" x14ac:dyDescent="0.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15" x14ac:dyDescent="0.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15" x14ac:dyDescent="0.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15" x14ac:dyDescent="0.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15" x14ac:dyDescent="0.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15" x14ac:dyDescent="0.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15" x14ac:dyDescent="0.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15" x14ac:dyDescent="0.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15" x14ac:dyDescent="0.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15" x14ac:dyDescent="0.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15" x14ac:dyDescent="0.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15" x14ac:dyDescent="0.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15" x14ac:dyDescent="0.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15" x14ac:dyDescent="0.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15" x14ac:dyDescent="0.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15" x14ac:dyDescent="0.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15" x14ac:dyDescent="0.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15" x14ac:dyDescent="0.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15" x14ac:dyDescent="0.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15" x14ac:dyDescent="0.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15" x14ac:dyDescent="0.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15" x14ac:dyDescent="0.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15" x14ac:dyDescent="0.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15" x14ac:dyDescent="0.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15" x14ac:dyDescent="0.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15" x14ac:dyDescent="0.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15" x14ac:dyDescent="0.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15" x14ac:dyDescent="0.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15" x14ac:dyDescent="0.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15" x14ac:dyDescent="0.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15" x14ac:dyDescent="0.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15" x14ac:dyDescent="0.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15" x14ac:dyDescent="0.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15" x14ac:dyDescent="0.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15" x14ac:dyDescent="0.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15" x14ac:dyDescent="0.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15" x14ac:dyDescent="0.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15" x14ac:dyDescent="0.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15" x14ac:dyDescent="0.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15" x14ac:dyDescent="0.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15" x14ac:dyDescent="0.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15" x14ac:dyDescent="0.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15" x14ac:dyDescent="0.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15" x14ac:dyDescent="0.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15" x14ac:dyDescent="0.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15" x14ac:dyDescent="0.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15" x14ac:dyDescent="0.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15" x14ac:dyDescent="0.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15" x14ac:dyDescent="0.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15" x14ac:dyDescent="0.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15" x14ac:dyDescent="0.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15" x14ac:dyDescent="0.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15" x14ac:dyDescent="0.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15" x14ac:dyDescent="0.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15" x14ac:dyDescent="0.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15" x14ac:dyDescent="0.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15" x14ac:dyDescent="0.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15" x14ac:dyDescent="0.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15" x14ac:dyDescent="0.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15" x14ac:dyDescent="0.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15" x14ac:dyDescent="0.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15" x14ac:dyDescent="0.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15" x14ac:dyDescent="0.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15" x14ac:dyDescent="0.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15" x14ac:dyDescent="0.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15" x14ac:dyDescent="0.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15" x14ac:dyDescent="0.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15" x14ac:dyDescent="0.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15" x14ac:dyDescent="0.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15" x14ac:dyDescent="0.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15" x14ac:dyDescent="0.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15" x14ac:dyDescent="0.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15" x14ac:dyDescent="0.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15" x14ac:dyDescent="0.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15" x14ac:dyDescent="0.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15" x14ac:dyDescent="0.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15" x14ac:dyDescent="0.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15" x14ac:dyDescent="0.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15" x14ac:dyDescent="0.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15" x14ac:dyDescent="0.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15" x14ac:dyDescent="0.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15" x14ac:dyDescent="0.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15" x14ac:dyDescent="0.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15" x14ac:dyDescent="0.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15" x14ac:dyDescent="0.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15" x14ac:dyDescent="0.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15" x14ac:dyDescent="0.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15" x14ac:dyDescent="0.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15" x14ac:dyDescent="0.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15" x14ac:dyDescent="0.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15" x14ac:dyDescent="0.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15" x14ac:dyDescent="0.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15" x14ac:dyDescent="0.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15" x14ac:dyDescent="0.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15" x14ac:dyDescent="0.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15" x14ac:dyDescent="0.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15" x14ac:dyDescent="0.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15" x14ac:dyDescent="0.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15" x14ac:dyDescent="0.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15" x14ac:dyDescent="0.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15" x14ac:dyDescent="0.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15" x14ac:dyDescent="0.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15" x14ac:dyDescent="0.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15" x14ac:dyDescent="0.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15" x14ac:dyDescent="0.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15" x14ac:dyDescent="0.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15" x14ac:dyDescent="0.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15" x14ac:dyDescent="0.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15" x14ac:dyDescent="0.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15" x14ac:dyDescent="0.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15" x14ac:dyDescent="0.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15" x14ac:dyDescent="0.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15" x14ac:dyDescent="0.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15" x14ac:dyDescent="0.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15" x14ac:dyDescent="0.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15" x14ac:dyDescent="0.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15" x14ac:dyDescent="0.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15" x14ac:dyDescent="0.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15" x14ac:dyDescent="0.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15" x14ac:dyDescent="0.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15" x14ac:dyDescent="0.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15" x14ac:dyDescent="0.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15" x14ac:dyDescent="0.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15" x14ac:dyDescent="0.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15" x14ac:dyDescent="0.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15" x14ac:dyDescent="0.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15" x14ac:dyDescent="0.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15" x14ac:dyDescent="0.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15" x14ac:dyDescent="0.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15" x14ac:dyDescent="0.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15" x14ac:dyDescent="0.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15" x14ac:dyDescent="0.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15" x14ac:dyDescent="0.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15" x14ac:dyDescent="0.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15" x14ac:dyDescent="0.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15" x14ac:dyDescent="0.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15" x14ac:dyDescent="0.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15" x14ac:dyDescent="0.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15" x14ac:dyDescent="0.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15" x14ac:dyDescent="0.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15" x14ac:dyDescent="0.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15" x14ac:dyDescent="0.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15" x14ac:dyDescent="0.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15" x14ac:dyDescent="0.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15" x14ac:dyDescent="0.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15" x14ac:dyDescent="0.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15" x14ac:dyDescent="0.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15" x14ac:dyDescent="0.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15" x14ac:dyDescent="0.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15" x14ac:dyDescent="0.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15" x14ac:dyDescent="0.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15" x14ac:dyDescent="0.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15" x14ac:dyDescent="0.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15" x14ac:dyDescent="0.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15" x14ac:dyDescent="0.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15" x14ac:dyDescent="0.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15" x14ac:dyDescent="0.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15" x14ac:dyDescent="0.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15" x14ac:dyDescent="0.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15" x14ac:dyDescent="0.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15" x14ac:dyDescent="0.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15" x14ac:dyDescent="0.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15" x14ac:dyDescent="0.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15" x14ac:dyDescent="0.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15" x14ac:dyDescent="0.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15" x14ac:dyDescent="0.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15" x14ac:dyDescent="0.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15" x14ac:dyDescent="0.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15" x14ac:dyDescent="0.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15" x14ac:dyDescent="0.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15" x14ac:dyDescent="0.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15" x14ac:dyDescent="0.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15" x14ac:dyDescent="0.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15" x14ac:dyDescent="0.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15" x14ac:dyDescent="0.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15" x14ac:dyDescent="0.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15" x14ac:dyDescent="0.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15" x14ac:dyDescent="0.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15" x14ac:dyDescent="0.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15" x14ac:dyDescent="0.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15" x14ac:dyDescent="0.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15" x14ac:dyDescent="0.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15" x14ac:dyDescent="0.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15" x14ac:dyDescent="0.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15" x14ac:dyDescent="0.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15" x14ac:dyDescent="0.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15" x14ac:dyDescent="0.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15" x14ac:dyDescent="0.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15" x14ac:dyDescent="0.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15" x14ac:dyDescent="0.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15" x14ac:dyDescent="0.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15" x14ac:dyDescent="0.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15" x14ac:dyDescent="0.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15" x14ac:dyDescent="0.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15" x14ac:dyDescent="0.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15" x14ac:dyDescent="0.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15" x14ac:dyDescent="0.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15" x14ac:dyDescent="0.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15" x14ac:dyDescent="0.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15" x14ac:dyDescent="0.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15" x14ac:dyDescent="0.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15" x14ac:dyDescent="0.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15" x14ac:dyDescent="0.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15" x14ac:dyDescent="0.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15" x14ac:dyDescent="0.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15" x14ac:dyDescent="0.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15" x14ac:dyDescent="0.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15" x14ac:dyDescent="0.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15" x14ac:dyDescent="0.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15" x14ac:dyDescent="0.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15" x14ac:dyDescent="0.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15" x14ac:dyDescent="0.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15" x14ac:dyDescent="0.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15" x14ac:dyDescent="0.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15" x14ac:dyDescent="0.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15" x14ac:dyDescent="0.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15" x14ac:dyDescent="0.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15" x14ac:dyDescent="0.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15" x14ac:dyDescent="0.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15" x14ac:dyDescent="0.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15" x14ac:dyDescent="0.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15" x14ac:dyDescent="0.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15" x14ac:dyDescent="0.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15" x14ac:dyDescent="0.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15" x14ac:dyDescent="0.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15" x14ac:dyDescent="0.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15" x14ac:dyDescent="0.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15" x14ac:dyDescent="0.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15" x14ac:dyDescent="0.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15" x14ac:dyDescent="0.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15" x14ac:dyDescent="0.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15" x14ac:dyDescent="0.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15" x14ac:dyDescent="0.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15" x14ac:dyDescent="0.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15" x14ac:dyDescent="0.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15" x14ac:dyDescent="0.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15" x14ac:dyDescent="0.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15" x14ac:dyDescent="0.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15" x14ac:dyDescent="0.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15" x14ac:dyDescent="0.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15" x14ac:dyDescent="0.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15" x14ac:dyDescent="0.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15" x14ac:dyDescent="0.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15" x14ac:dyDescent="0.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15" x14ac:dyDescent="0.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15" x14ac:dyDescent="0.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15" x14ac:dyDescent="0.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15" x14ac:dyDescent="0.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15" x14ac:dyDescent="0.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15" x14ac:dyDescent="0.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15" x14ac:dyDescent="0.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15" x14ac:dyDescent="0.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15" x14ac:dyDescent="0.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15" x14ac:dyDescent="0.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15" x14ac:dyDescent="0.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15" x14ac:dyDescent="0.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15" x14ac:dyDescent="0.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15" x14ac:dyDescent="0.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15" x14ac:dyDescent="0.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15" x14ac:dyDescent="0.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15" x14ac:dyDescent="0.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15" x14ac:dyDescent="0.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15" x14ac:dyDescent="0.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15" x14ac:dyDescent="0.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15" x14ac:dyDescent="0.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15" x14ac:dyDescent="0.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15" x14ac:dyDescent="0.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15" x14ac:dyDescent="0.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15" x14ac:dyDescent="0.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15" x14ac:dyDescent="0.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15" x14ac:dyDescent="0.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15" x14ac:dyDescent="0.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15" x14ac:dyDescent="0.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15" x14ac:dyDescent="0.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15" x14ac:dyDescent="0.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15" x14ac:dyDescent="0.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15" x14ac:dyDescent="0.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15" x14ac:dyDescent="0.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15" x14ac:dyDescent="0.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15" x14ac:dyDescent="0.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15" x14ac:dyDescent="0.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15" x14ac:dyDescent="0.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15" x14ac:dyDescent="0.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15" x14ac:dyDescent="0.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15" x14ac:dyDescent="0.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15" x14ac:dyDescent="0.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15" x14ac:dyDescent="0.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15" x14ac:dyDescent="0.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15" x14ac:dyDescent="0.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15" x14ac:dyDescent="0.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15" x14ac:dyDescent="0.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15" x14ac:dyDescent="0.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15" x14ac:dyDescent="0.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15" x14ac:dyDescent="0.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15" x14ac:dyDescent="0.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15" x14ac:dyDescent="0.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15" x14ac:dyDescent="0.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15" x14ac:dyDescent="0.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15" x14ac:dyDescent="0.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15" x14ac:dyDescent="0.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15" x14ac:dyDescent="0.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15" x14ac:dyDescent="0.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15" x14ac:dyDescent="0.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15" x14ac:dyDescent="0.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15" x14ac:dyDescent="0.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15" x14ac:dyDescent="0.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15" x14ac:dyDescent="0.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15" x14ac:dyDescent="0.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15" x14ac:dyDescent="0.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15" x14ac:dyDescent="0.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15" x14ac:dyDescent="0.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15" x14ac:dyDescent="0.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15" x14ac:dyDescent="0.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15" x14ac:dyDescent="0.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15" x14ac:dyDescent="0.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15" x14ac:dyDescent="0.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15" x14ac:dyDescent="0.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15" x14ac:dyDescent="0.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15" x14ac:dyDescent="0.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15" x14ac:dyDescent="0.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15" x14ac:dyDescent="0.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15" x14ac:dyDescent="0.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15" x14ac:dyDescent="0.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15" x14ac:dyDescent="0.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15" x14ac:dyDescent="0.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15" x14ac:dyDescent="0.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15" x14ac:dyDescent="0.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15" x14ac:dyDescent="0.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15" x14ac:dyDescent="0.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15" x14ac:dyDescent="0.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15" x14ac:dyDescent="0.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15" x14ac:dyDescent="0.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15" x14ac:dyDescent="0.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15" x14ac:dyDescent="0.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15" x14ac:dyDescent="0.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15" x14ac:dyDescent="0.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15" x14ac:dyDescent="0.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15" x14ac:dyDescent="0.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15" x14ac:dyDescent="0.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15" x14ac:dyDescent="0.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15" x14ac:dyDescent="0.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15" x14ac:dyDescent="0.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15" x14ac:dyDescent="0.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15" x14ac:dyDescent="0.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15" x14ac:dyDescent="0.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15" x14ac:dyDescent="0.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15" x14ac:dyDescent="0.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15" x14ac:dyDescent="0.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15" x14ac:dyDescent="0.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15" x14ac:dyDescent="0.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15" x14ac:dyDescent="0.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15" x14ac:dyDescent="0.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15" x14ac:dyDescent="0.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15" x14ac:dyDescent="0.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15" x14ac:dyDescent="0.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15" x14ac:dyDescent="0.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15" x14ac:dyDescent="0.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15" x14ac:dyDescent="0.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15" x14ac:dyDescent="0.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15" x14ac:dyDescent="0.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15" x14ac:dyDescent="0.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15" x14ac:dyDescent="0.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15" x14ac:dyDescent="0.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15" x14ac:dyDescent="0.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15" x14ac:dyDescent="0.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15" x14ac:dyDescent="0.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15" x14ac:dyDescent="0.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15" x14ac:dyDescent="0.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15" x14ac:dyDescent="0.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15" x14ac:dyDescent="0.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15" x14ac:dyDescent="0.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15" x14ac:dyDescent="0.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15" x14ac:dyDescent="0.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15" x14ac:dyDescent="0.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15" x14ac:dyDescent="0.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15" x14ac:dyDescent="0.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15" x14ac:dyDescent="0.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15" x14ac:dyDescent="0.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15" x14ac:dyDescent="0.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15" x14ac:dyDescent="0.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15" x14ac:dyDescent="0.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15" x14ac:dyDescent="0.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15" x14ac:dyDescent="0.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15" x14ac:dyDescent="0.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15" x14ac:dyDescent="0.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15" x14ac:dyDescent="0.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15" x14ac:dyDescent="0.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15" x14ac:dyDescent="0.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15" x14ac:dyDescent="0.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15" x14ac:dyDescent="0.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15" x14ac:dyDescent="0.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15" x14ac:dyDescent="0.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15" x14ac:dyDescent="0.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15" x14ac:dyDescent="0.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15" x14ac:dyDescent="0.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15" x14ac:dyDescent="0.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15" x14ac:dyDescent="0.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15" x14ac:dyDescent="0.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15" x14ac:dyDescent="0.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15" x14ac:dyDescent="0.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15" x14ac:dyDescent="0.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15" x14ac:dyDescent="0.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15" x14ac:dyDescent="0.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3.15" x14ac:dyDescent="0.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3.15" x14ac:dyDescent="0.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6AEFA-C3CD-4591-918D-C415A22808A0}">
  <sheetPr>
    <outlinePr summaryBelow="0" summaryRight="0"/>
  </sheetPr>
  <dimension ref="A1:Z1002"/>
  <sheetViews>
    <sheetView workbookViewId="0">
      <selection activeCell="C14" sqref="C14"/>
    </sheetView>
  </sheetViews>
  <sheetFormatPr defaultColWidth="13.42578125" defaultRowHeight="15.75" customHeight="1" x14ac:dyDescent="0.4"/>
  <sheetData>
    <row r="1" spans="1:26" ht="21" x14ac:dyDescent="0.65">
      <c r="A1" s="6" t="s">
        <v>4</v>
      </c>
    </row>
    <row r="3" spans="1:26" ht="15.75" customHeight="1" x14ac:dyDescent="0.4">
      <c r="A3" s="1" t="s">
        <v>0</v>
      </c>
      <c r="B3" s="1" t="s">
        <v>1</v>
      </c>
      <c r="C3" s="1" t="s">
        <v>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4">
      <c r="A4" s="2" t="str">
        <f ca="1">IFERROR(__xludf.DUMMYFUNCTION("QUERY({TFS!A1:C13},""Select * where Col2 is not null"",0)"),"AAL")</f>
        <v>AAL</v>
      </c>
      <c r="B4" s="2">
        <f ca="1">IFERROR(__xludf.DUMMYFUNCTION("""COMPUTED_VALUE"""),78)</f>
        <v>78</v>
      </c>
      <c r="C4" s="3">
        <f ca="1">IFERROR(__xludf.DUMMYFUNCTION("""COMPUTED_VALUE"""),0.666666666666666)</f>
        <v>0.66666666666666596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 x14ac:dyDescent="0.4">
      <c r="A5" s="2" t="str">
        <f ca="1">IFERROR(__xludf.DUMMYFUNCTION("""COMPUTED_VALUE"""),"COPERNI")</f>
        <v>COPERNI</v>
      </c>
      <c r="B5" s="2">
        <f ca="1">IFERROR(__xludf.DUMMYFUNCTION("""COMPUTED_VALUE"""),27)</f>
        <v>27</v>
      </c>
      <c r="C5" s="3">
        <f ca="1">IFERROR(__xludf.DUMMYFUNCTION("""COMPUTED_VALUE"""),0.814814814814814)</f>
        <v>0.81481481481481399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 x14ac:dyDescent="0.4">
      <c r="A6" s="2" t="str">
        <f ca="1">IFERROR(__xludf.DUMMYFUNCTION("""COMPUTED_VALUE"""),"SAM")</f>
        <v>SAM</v>
      </c>
      <c r="B6" s="2">
        <f ca="1">IFERROR(__xludf.DUMMYFUNCTION("""COMPUTED_VALUE"""),51)</f>
        <v>51</v>
      </c>
      <c r="C6" s="3">
        <f ca="1">IFERROR(__xludf.DUMMYFUNCTION("""COMPUTED_VALUE"""),1)</f>
        <v>1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4">
      <c r="A7" s="2" t="str">
        <f ca="1">IFERROR(__xludf.DUMMYFUNCTION("""COMPUTED_VALUE"""),"LAMAR")</f>
        <v>LAMAR</v>
      </c>
      <c r="B7" s="2">
        <f ca="1">IFERROR(__xludf.DUMMYFUNCTION("""COMPUTED_VALUE"""),34)</f>
        <v>34</v>
      </c>
      <c r="C7" s="3">
        <f ca="1">IFERROR(__xludf.DUMMYFUNCTION("""COMPUTED_VALUE"""),0.941176470588235)</f>
        <v>0.94117647058823495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4">
      <c r="A8" s="2" t="str">
        <f ca="1">IFERROR(__xludf.DUMMYFUNCTION("""COMPUTED_VALUE"""),"ECTOR")</f>
        <v>ECTOR</v>
      </c>
      <c r="B8" s="2">
        <f ca="1">IFERROR(__xludf.DUMMYFUNCTION("""COMPUTED_VALUE"""),130)</f>
        <v>130</v>
      </c>
      <c r="C8" s="3">
        <f ca="1">IFERROR(__xludf.DUMMYFUNCTION("""COMPUTED_VALUE"""),0.946153846153846)</f>
        <v>0.94615384615384601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4">
      <c r="A9" s="2" t="str">
        <f ca="1">IFERROR(__xludf.DUMMYFUNCTION("""COMPUTED_VALUE"""),"FEHL-PRICE")</f>
        <v>FEHL-PRICE</v>
      </c>
      <c r="B9" s="2">
        <f ca="1">IFERROR(__xludf.DUMMYFUNCTION("""COMPUTED_VALUE"""),64)</f>
        <v>64</v>
      </c>
      <c r="C9" s="3">
        <f ca="1">IFERROR(__xludf.DUMMYFUNCTION("""COMPUTED_VALUE"""),0.578125)</f>
        <v>0.578125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4">
      <c r="A10" s="2" t="str">
        <f ca="1">IFERROR(__xludf.DUMMYFUNCTION("""COMPUTED_VALUE"""),"JONES-CLARK")</f>
        <v>JONES-CLARK</v>
      </c>
      <c r="B10" s="2">
        <f ca="1">IFERROR(__xludf.DUMMYFUNCTION("""COMPUTED_VALUE"""),47)</f>
        <v>47</v>
      </c>
      <c r="C10" s="3">
        <f ca="1">IFERROR(__xludf.DUMMYFUNCTION("""COMPUTED_VALUE"""),0.553191489361702)</f>
        <v>0.55319148936170204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4">
      <c r="A11" s="2" t="str">
        <f ca="1">IFERROR(__xludf.DUMMYFUNCTION("""COMPUTED_VALUE"""),"SMITH")</f>
        <v>SMITH</v>
      </c>
      <c r="B11" s="2">
        <f ca="1">IFERROR(__xludf.DUMMYFUNCTION("""COMPUTED_VALUE"""),67)</f>
        <v>67</v>
      </c>
      <c r="C11" s="3">
        <f ca="1">IFERROR(__xludf.DUMMYFUNCTION("""COMPUTED_VALUE"""),0.507462686567164)</f>
        <v>0.50746268656716398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4">
      <c r="A12" s="2" t="str">
        <f ca="1">IFERROR(__xludf.DUMMYFUNCTION("""COMPUTED_VALUE"""),"MENDEZ")</f>
        <v>MENDEZ</v>
      </c>
      <c r="B12" s="2">
        <f ca="1">IFERROR(__xludf.DUMMYFUNCTION("""COMPUTED_VALUE"""),21)</f>
        <v>21</v>
      </c>
      <c r="C12" s="3">
        <f ca="1">IFERROR(__xludf.DUMMYFUNCTION("""COMPUTED_VALUE"""),0.428571428571428)</f>
        <v>0.42857142857142799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4">
      <c r="A13" s="2" t="str">
        <f ca="1">IFERROR(__xludf.DUMMYFUNCTION("""COMPUTED_VALUE"""),"PRESCOTT")</f>
        <v>PRESCOTT</v>
      </c>
      <c r="B13" s="2">
        <f ca="1">IFERROR(__xludf.DUMMYFUNCTION("""COMPUTED_VALUE"""),43)</f>
        <v>43</v>
      </c>
      <c r="C13" s="3">
        <f ca="1">IFERROR(__xludf.DUMMYFUNCTION("""COMPUTED_VALUE"""),0.744186046511627)</f>
        <v>0.74418604651162701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4">
      <c r="A14" s="4" t="str">
        <f ca="1">IFERROR(__xludf.DUMMYFUNCTION("""COMPUTED_VALUE"""),"Total")</f>
        <v>Total</v>
      </c>
      <c r="B14" s="4">
        <f ca="1">IFERROR(__xludf.DUMMYFUNCTION("""COMPUTED_VALUE"""),562)</f>
        <v>562</v>
      </c>
      <c r="C14" s="3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4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 x14ac:dyDescent="0.4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 x14ac:dyDescent="0.4">
      <c r="A17" s="1" t="s">
        <v>0</v>
      </c>
      <c r="B17" s="1" t="s">
        <v>3</v>
      </c>
      <c r="C17" s="1" t="s">
        <v>1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 x14ac:dyDescent="0.4">
      <c r="A18" s="2" t="str">
        <f ca="1">IFERROR(__xludf.DUMMYFUNCTION("QUERY({TFS!A16:C1000},""Select * where Col1 is not null"",0)"),"AAL")</f>
        <v>AAL</v>
      </c>
      <c r="B18" s="2" t="str">
        <f ca="1">IFERROR(__xludf.DUMMYFUNCTION("""COMPUTED_VALUE"""),"DiFabio")</f>
        <v>DiFabio</v>
      </c>
      <c r="C18" s="2">
        <f ca="1">IFERROR(__xludf.DUMMYFUNCTION("""COMPUTED_VALUE"""),16)</f>
        <v>16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 x14ac:dyDescent="0.4">
      <c r="A19" s="2" t="str">
        <f ca="1">IFERROR(__xludf.DUMMYFUNCTION("""COMPUTED_VALUE"""),"AAL")</f>
        <v>AAL</v>
      </c>
      <c r="B19" s="2" t="str">
        <f ca="1">IFERROR(__xludf.DUMMYFUNCTION("""COMPUTED_VALUE"""),"Belcik")</f>
        <v>Belcik</v>
      </c>
      <c r="C19" s="2">
        <f ca="1">IFERROR(__xludf.DUMMYFUNCTION("""COMPUTED_VALUE"""),15)</f>
        <v>15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4">
      <c r="A20" s="2" t="str">
        <f ca="1">IFERROR(__xludf.DUMMYFUNCTION("""COMPUTED_VALUE"""),"AAL")</f>
        <v>AAL</v>
      </c>
      <c r="B20" s="2" t="str">
        <f ca="1">IFERROR(__xludf.DUMMYFUNCTION("""COMPUTED_VALUE"""),"Hellman")</f>
        <v>Hellman</v>
      </c>
      <c r="C20" s="2">
        <f ca="1">IFERROR(__xludf.DUMMYFUNCTION("""COMPUTED_VALUE"""),15)</f>
        <v>15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4">
      <c r="A21" s="2" t="str">
        <f ca="1">IFERROR(__xludf.DUMMYFUNCTION("""COMPUTED_VALUE"""),"AAL")</f>
        <v>AAL</v>
      </c>
      <c r="B21" s="2" t="str">
        <f ca="1">IFERROR(__xludf.DUMMYFUNCTION("""COMPUTED_VALUE"""),"Langner")</f>
        <v>Langner</v>
      </c>
      <c r="C21" s="2">
        <f ca="1">IFERROR(__xludf.DUMMYFUNCTION("""COMPUTED_VALUE"""),16)</f>
        <v>16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4">
      <c r="A22" s="2" t="str">
        <f ca="1">IFERROR(__xludf.DUMMYFUNCTION("""COMPUTED_VALUE"""),"AAL")</f>
        <v>AAL</v>
      </c>
      <c r="B22" s="2" t="str">
        <f ca="1">IFERROR(__xludf.DUMMYFUNCTION("""COMPUTED_VALUE"""),"McClendon")</f>
        <v>McClendon</v>
      </c>
      <c r="C22" s="2">
        <f ca="1">IFERROR(__xludf.DUMMYFUNCTION("""COMPUTED_VALUE"""),16)</f>
        <v>16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4">
      <c r="A23" s="2" t="str">
        <f ca="1">IFERROR(__xludf.DUMMYFUNCTION("""COMPUTED_VALUE"""),"Coperni")</f>
        <v>Coperni</v>
      </c>
      <c r="B23" s="2" t="str">
        <f ca="1">IFERROR(__xludf.DUMMYFUNCTION("""COMPUTED_VALUE"""),"Freehling")</f>
        <v>Freehling</v>
      </c>
      <c r="C23" s="2">
        <f ca="1">IFERROR(__xludf.DUMMYFUNCTION("""COMPUTED_VALUE"""),13)</f>
        <v>13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4">
      <c r="A24" s="2" t="str">
        <f ca="1">IFERROR(__xludf.DUMMYFUNCTION("""COMPUTED_VALUE"""),"Coperni")</f>
        <v>Coperni</v>
      </c>
      <c r="B24" s="2" t="str">
        <f ca="1">IFERROR(__xludf.DUMMYFUNCTION("""COMPUTED_VALUE"""),"Mercado")</f>
        <v>Mercado</v>
      </c>
      <c r="C24" s="2">
        <f ca="1">IFERROR(__xludf.DUMMYFUNCTION("""COMPUTED_VALUE"""),14)</f>
        <v>14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4">
      <c r="A25" s="2" t="str">
        <f ca="1">IFERROR(__xludf.DUMMYFUNCTION("""COMPUTED_VALUE"""),"Sam Houston")</f>
        <v>Sam Houston</v>
      </c>
      <c r="B25" s="2" t="str">
        <f ca="1">IFERROR(__xludf.DUMMYFUNCTION("""COMPUTED_VALUE"""),"Blaylock")</f>
        <v>Blaylock</v>
      </c>
      <c r="C25" s="2">
        <f ca="1">IFERROR(__xludf.DUMMYFUNCTION("""COMPUTED_VALUE"""),20)</f>
        <v>20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4">
      <c r="A26" s="2" t="str">
        <f ca="1">IFERROR(__xludf.DUMMYFUNCTION("""COMPUTED_VALUE"""),"Sam Houston")</f>
        <v>Sam Houston</v>
      </c>
      <c r="B26" s="2" t="str">
        <f ca="1">IFERROR(__xludf.DUMMYFUNCTION("""COMPUTED_VALUE"""),"Hinojosa")</f>
        <v>Hinojosa</v>
      </c>
      <c r="C26" s="2">
        <f ca="1">IFERROR(__xludf.DUMMYFUNCTION("""COMPUTED_VALUE"""),15)</f>
        <v>15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4">
      <c r="A27" s="2" t="str">
        <f ca="1">IFERROR(__xludf.DUMMYFUNCTION("""COMPUTED_VALUE"""),"Sam Houston")</f>
        <v>Sam Houston</v>
      </c>
      <c r="B27" s="2" t="str">
        <f ca="1">IFERROR(__xludf.DUMMYFUNCTION("""COMPUTED_VALUE"""),"Miller")</f>
        <v>Miller</v>
      </c>
      <c r="C27" s="2">
        <f ca="1">IFERROR(__xludf.DUMMYFUNCTION("""COMPUTED_VALUE"""),16)</f>
        <v>16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4">
      <c r="A28" s="2" t="str">
        <f ca="1">IFERROR(__xludf.DUMMYFUNCTION("""COMPUTED_VALUE"""),"Lamar")</f>
        <v>Lamar</v>
      </c>
      <c r="B28" s="2" t="str">
        <f ca="1">IFERROR(__xludf.DUMMYFUNCTION("""COMPUTED_VALUE"""),"Johnson")</f>
        <v>Johnson</v>
      </c>
      <c r="C28" s="2">
        <f ca="1">IFERROR(__xludf.DUMMYFUNCTION("""COMPUTED_VALUE"""),14)</f>
        <v>14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4">
      <c r="A29" s="2" t="str">
        <f ca="1">IFERROR(__xludf.DUMMYFUNCTION("""COMPUTED_VALUE"""),"Lamar")</f>
        <v>Lamar</v>
      </c>
      <c r="B29" s="2" t="str">
        <f ca="1">IFERROR(__xludf.DUMMYFUNCTION("""COMPUTED_VALUE"""),"Williams")</f>
        <v>Williams</v>
      </c>
      <c r="C29" s="2">
        <f ca="1">IFERROR(__xludf.DUMMYFUNCTION("""COMPUTED_VALUE"""),20)</f>
        <v>20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4">
      <c r="A30" s="2" t="str">
        <f ca="1">IFERROR(__xludf.DUMMYFUNCTION("""COMPUTED_VALUE"""),"Ector")</f>
        <v>Ector</v>
      </c>
      <c r="B30" s="2" t="str">
        <f ca="1">IFERROR(__xludf.DUMMYFUNCTION("""COMPUTED_VALUE"""),"Albaugh")</f>
        <v>Albaugh</v>
      </c>
      <c r="C30" s="2">
        <f ca="1">IFERROR(__xludf.DUMMYFUNCTION("""COMPUTED_VALUE"""),17)</f>
        <v>17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15" x14ac:dyDescent="0.4">
      <c r="A31" s="2" t="str">
        <f ca="1">IFERROR(__xludf.DUMMYFUNCTION("""COMPUTED_VALUE"""),"Ector")</f>
        <v>Ector</v>
      </c>
      <c r="B31" s="2" t="str">
        <f ca="1">IFERROR(__xludf.DUMMYFUNCTION("""COMPUTED_VALUE"""),"Avery")</f>
        <v>Avery</v>
      </c>
      <c r="C31" s="2">
        <f ca="1">IFERROR(__xludf.DUMMYFUNCTION("""COMPUTED_VALUE"""),17)</f>
        <v>17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15" x14ac:dyDescent="0.4">
      <c r="A32" s="2" t="str">
        <f ca="1">IFERROR(__xludf.DUMMYFUNCTION("""COMPUTED_VALUE"""),"Ector")</f>
        <v>Ector</v>
      </c>
      <c r="B32" s="2" t="str">
        <f ca="1">IFERROR(__xludf.DUMMYFUNCTION("""COMPUTED_VALUE"""),"Briceno")</f>
        <v>Briceno</v>
      </c>
      <c r="C32" s="2">
        <f ca="1">IFERROR(__xludf.DUMMYFUNCTION("""COMPUTED_VALUE"""),16)</f>
        <v>16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15" x14ac:dyDescent="0.4">
      <c r="A33" s="2" t="str">
        <f ca="1">IFERROR(__xludf.DUMMYFUNCTION("""COMPUTED_VALUE"""),"Ector")</f>
        <v>Ector</v>
      </c>
      <c r="B33" s="2" t="str">
        <f ca="1">IFERROR(__xludf.DUMMYFUNCTION("""COMPUTED_VALUE"""),"Coulter")</f>
        <v>Coulter</v>
      </c>
      <c r="C33" s="2">
        <f ca="1">IFERROR(__xludf.DUMMYFUNCTION("""COMPUTED_VALUE"""),15)</f>
        <v>15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15" x14ac:dyDescent="0.4">
      <c r="A34" s="2" t="str">
        <f ca="1">IFERROR(__xludf.DUMMYFUNCTION("""COMPUTED_VALUE"""),"Ector")</f>
        <v>Ector</v>
      </c>
      <c r="B34" s="2" t="str">
        <f ca="1">IFERROR(__xludf.DUMMYFUNCTION("""COMPUTED_VALUE"""),"Garza")</f>
        <v>Garza</v>
      </c>
      <c r="C34" s="2">
        <f ca="1">IFERROR(__xludf.DUMMYFUNCTION("""COMPUTED_VALUE"""),17)</f>
        <v>17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15" x14ac:dyDescent="0.4">
      <c r="A35" s="2" t="str">
        <f ca="1">IFERROR(__xludf.DUMMYFUNCTION("""COMPUTED_VALUE"""),"Ector")</f>
        <v>Ector</v>
      </c>
      <c r="B35" s="2" t="str">
        <f ca="1">IFERROR(__xludf.DUMMYFUNCTION("""COMPUTED_VALUE"""),"Olivas")</f>
        <v>Olivas</v>
      </c>
      <c r="C35" s="2">
        <f ca="1">IFERROR(__xludf.DUMMYFUNCTION("""COMPUTED_VALUE"""),16)</f>
        <v>16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15" x14ac:dyDescent="0.4">
      <c r="A36" s="2" t="str">
        <f ca="1">IFERROR(__xludf.DUMMYFUNCTION("""COMPUTED_VALUE"""),"Ector")</f>
        <v>Ector</v>
      </c>
      <c r="B36" s="2" t="str">
        <f ca="1">IFERROR(__xludf.DUMMYFUNCTION("""COMPUTED_VALUE"""),"Porras")</f>
        <v>Porras</v>
      </c>
      <c r="C36" s="2">
        <f ca="1">IFERROR(__xludf.DUMMYFUNCTION("""COMPUTED_VALUE"""),16)</f>
        <v>16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15" x14ac:dyDescent="0.4">
      <c r="A37" s="2" t="str">
        <f ca="1">IFERROR(__xludf.DUMMYFUNCTION("""COMPUTED_VALUE"""),"Ector")</f>
        <v>Ector</v>
      </c>
      <c r="B37" s="2" t="str">
        <f ca="1">IFERROR(__xludf.DUMMYFUNCTION("""COMPUTED_VALUE"""),"Valles")</f>
        <v>Valles</v>
      </c>
      <c r="C37" s="2">
        <f ca="1">IFERROR(__xludf.DUMMYFUNCTION("""COMPUTED_VALUE"""),16)</f>
        <v>16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15" x14ac:dyDescent="0.4">
      <c r="A38" s="2" t="str">
        <f ca="1">IFERROR(__xludf.DUMMYFUNCTION("""COMPUTED_VALUE"""),"Fehl-Price")</f>
        <v>Fehl-Price</v>
      </c>
      <c r="B38" s="2" t="str">
        <f ca="1">IFERROR(__xludf.DUMMYFUNCTION("""COMPUTED_VALUE"""),"Gobert")</f>
        <v>Gobert</v>
      </c>
      <c r="C38" s="2">
        <f ca="1">IFERROR(__xludf.DUMMYFUNCTION("""COMPUTED_VALUE"""),16)</f>
        <v>16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15" x14ac:dyDescent="0.4">
      <c r="A39" s="2" t="str">
        <f ca="1">IFERROR(__xludf.DUMMYFUNCTION("""COMPUTED_VALUE"""),"Fehl-Price")</f>
        <v>Fehl-Price</v>
      </c>
      <c r="B39" s="2" t="str">
        <f ca="1">IFERROR(__xludf.DUMMYFUNCTION("""COMPUTED_VALUE"""),"Thibedeaux")</f>
        <v>Thibedeaux</v>
      </c>
      <c r="C39" s="2">
        <f ca="1">IFERROR(__xludf.DUMMYFUNCTION("""COMPUTED_VALUE"""),14)</f>
        <v>14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15" x14ac:dyDescent="0.4">
      <c r="A40" s="2" t="str">
        <f ca="1">IFERROR(__xludf.DUMMYFUNCTION("""COMPUTED_VALUE"""),"Fehl-Price")</f>
        <v>Fehl-Price</v>
      </c>
      <c r="B40" s="2" t="str">
        <f ca="1">IFERROR(__xludf.DUMMYFUNCTION("""COMPUTED_VALUE"""),"Vandiver")</f>
        <v>Vandiver</v>
      </c>
      <c r="C40" s="2">
        <f ca="1">IFERROR(__xludf.DUMMYFUNCTION("""COMPUTED_VALUE"""),16)</f>
        <v>16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15" x14ac:dyDescent="0.4">
      <c r="A41" s="2" t="str">
        <f ca="1">IFERROR(__xludf.DUMMYFUNCTION("""COMPUTED_VALUE"""),"Fehl-Price")</f>
        <v>Fehl-Price</v>
      </c>
      <c r="B41" s="2" t="str">
        <f ca="1">IFERROR(__xludf.DUMMYFUNCTION("""COMPUTED_VALUE"""),"Wilson")</f>
        <v>Wilson</v>
      </c>
      <c r="C41" s="2">
        <f ca="1">IFERROR(__xludf.DUMMYFUNCTION("""COMPUTED_VALUE"""),18)</f>
        <v>18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15" x14ac:dyDescent="0.4">
      <c r="A42" s="2" t="str">
        <f ca="1">IFERROR(__xludf.DUMMYFUNCTION("""COMPUTED_VALUE"""),"Jones-Clark")</f>
        <v>Jones-Clark</v>
      </c>
      <c r="B42" s="2" t="str">
        <f ca="1">IFERROR(__xludf.DUMMYFUNCTION("""COMPUTED_VALUE"""),"Hatcher")</f>
        <v>Hatcher</v>
      </c>
      <c r="C42" s="2">
        <f ca="1">IFERROR(__xludf.DUMMYFUNCTION("""COMPUTED_VALUE"""),16)</f>
        <v>16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15" x14ac:dyDescent="0.4">
      <c r="A43" s="2" t="str">
        <f ca="1">IFERROR(__xludf.DUMMYFUNCTION("""COMPUTED_VALUE"""),"Jones-Clark")</f>
        <v>Jones-Clark</v>
      </c>
      <c r="B43" s="2" t="str">
        <f ca="1">IFERROR(__xludf.DUMMYFUNCTION("""COMPUTED_VALUE"""),"Bridges")</f>
        <v>Bridges</v>
      </c>
      <c r="C43" s="2">
        <f ca="1">IFERROR(__xludf.DUMMYFUNCTION("""COMPUTED_VALUE"""),17)</f>
        <v>17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15" x14ac:dyDescent="0.4">
      <c r="A44" s="2" t="str">
        <f ca="1">IFERROR(__xludf.DUMMYFUNCTION("""COMPUTED_VALUE"""),"Jones-Clark")</f>
        <v>Jones-Clark</v>
      </c>
      <c r="B44" s="2" t="str">
        <f ca="1">IFERROR(__xludf.DUMMYFUNCTION("""COMPUTED_VALUE"""),"Drake")</f>
        <v>Drake</v>
      </c>
      <c r="C44" s="2">
        <f ca="1">IFERROR(__xludf.DUMMYFUNCTION("""COMPUTED_VALUE"""),14)</f>
        <v>14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15" x14ac:dyDescent="0.4">
      <c r="A45" s="2" t="str">
        <f ca="1">IFERROR(__xludf.DUMMYFUNCTION("""COMPUTED_VALUE"""),"Smith Middle")</f>
        <v>Smith Middle</v>
      </c>
      <c r="B45" s="2" t="str">
        <f ca="1">IFERROR(__xludf.DUMMYFUNCTION("""COMPUTED_VALUE"""),"Mack")</f>
        <v>Mack</v>
      </c>
      <c r="C45" s="2">
        <f ca="1">IFERROR(__xludf.DUMMYFUNCTION("""COMPUTED_VALUE"""),18)</f>
        <v>18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15" x14ac:dyDescent="0.4">
      <c r="A46" s="2" t="str">
        <f ca="1">IFERROR(__xludf.DUMMYFUNCTION("""COMPUTED_VALUE"""),"Smith Middle")</f>
        <v>Smith Middle</v>
      </c>
      <c r="B46" s="2" t="str">
        <f ca="1">IFERROR(__xludf.DUMMYFUNCTION("""COMPUTED_VALUE"""),"Flores")</f>
        <v>Flores</v>
      </c>
      <c r="C46" s="2">
        <f ca="1">IFERROR(__xludf.DUMMYFUNCTION("""COMPUTED_VALUE"""),15)</f>
        <v>15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15" x14ac:dyDescent="0.4">
      <c r="A47" s="2" t="str">
        <f ca="1">IFERROR(__xludf.DUMMYFUNCTION("""COMPUTED_VALUE"""),"Smith Middle")</f>
        <v>Smith Middle</v>
      </c>
      <c r="B47" s="2" t="str">
        <f ca="1">IFERROR(__xludf.DUMMYFUNCTION("""COMPUTED_VALUE"""),"Guidry")</f>
        <v>Guidry</v>
      </c>
      <c r="C47" s="2">
        <f ca="1">IFERROR(__xludf.DUMMYFUNCTION("""COMPUTED_VALUE"""),18)</f>
        <v>18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15" x14ac:dyDescent="0.4">
      <c r="A48" s="2" t="str">
        <f ca="1">IFERROR(__xludf.DUMMYFUNCTION("""COMPUTED_VALUE"""),"Smith Middle")</f>
        <v>Smith Middle</v>
      </c>
      <c r="B48" s="2" t="str">
        <f ca="1">IFERROR(__xludf.DUMMYFUNCTION("""COMPUTED_VALUE"""),"Kemajou")</f>
        <v>Kemajou</v>
      </c>
      <c r="C48" s="2">
        <f ca="1">IFERROR(__xludf.DUMMYFUNCTION("""COMPUTED_VALUE"""),16)</f>
        <v>16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15" x14ac:dyDescent="0.4">
      <c r="A49" s="2" t="str">
        <f ca="1">IFERROR(__xludf.DUMMYFUNCTION("""COMPUTED_VALUE"""),"Mendez")</f>
        <v>Mendez</v>
      </c>
      <c r="B49" s="2" t="str">
        <f ca="1">IFERROR(__xludf.DUMMYFUNCTION("""COMPUTED_VALUE"""),"Miranda")</f>
        <v>Miranda</v>
      </c>
      <c r="C49" s="2">
        <f ca="1">IFERROR(__xludf.DUMMYFUNCTION("""COMPUTED_VALUE"""),5)</f>
        <v>5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15" x14ac:dyDescent="0.4">
      <c r="A50" s="2" t="str">
        <f ca="1">IFERROR(__xludf.DUMMYFUNCTION("""COMPUTED_VALUE"""),"Mendez")</f>
        <v>Mendez</v>
      </c>
      <c r="B50" s="2" t="str">
        <f ca="1">IFERROR(__xludf.DUMMYFUNCTION("""COMPUTED_VALUE"""),"Willis")</f>
        <v>Willis</v>
      </c>
      <c r="C50" s="2">
        <f ca="1">IFERROR(__xludf.DUMMYFUNCTION("""COMPUTED_VALUE"""),16)</f>
        <v>16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15" x14ac:dyDescent="0.4">
      <c r="A51" s="2" t="str">
        <f ca="1">IFERROR(__xludf.DUMMYFUNCTION("""COMPUTED_VALUE"""),"Prescott")</f>
        <v>Prescott</v>
      </c>
      <c r="B51" s="2" t="str">
        <f ca="1">IFERROR(__xludf.DUMMYFUNCTION("""COMPUTED_VALUE"""),"Johnigan")</f>
        <v>Johnigan</v>
      </c>
      <c r="C51" s="2">
        <f ca="1">IFERROR(__xludf.DUMMYFUNCTION("""COMPUTED_VALUE"""),14)</f>
        <v>14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15" x14ac:dyDescent="0.4">
      <c r="A52" s="2" t="str">
        <f ca="1">IFERROR(__xludf.DUMMYFUNCTION("""COMPUTED_VALUE"""),"Prescott")</f>
        <v>Prescott</v>
      </c>
      <c r="B52" s="2" t="str">
        <f ca="1">IFERROR(__xludf.DUMMYFUNCTION("""COMPUTED_VALUE"""),"Pewee")</f>
        <v>Pewee</v>
      </c>
      <c r="C52" s="2">
        <f ca="1">IFERROR(__xludf.DUMMYFUNCTION("""COMPUTED_VALUE"""),14)</f>
        <v>14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15" x14ac:dyDescent="0.4">
      <c r="A53" s="2" t="str">
        <f ca="1">IFERROR(__xludf.DUMMYFUNCTION("""COMPUTED_VALUE"""),"Prescott")</f>
        <v>Prescott</v>
      </c>
      <c r="B53" s="2" t="str">
        <f ca="1">IFERROR(__xludf.DUMMYFUNCTION("""COMPUTED_VALUE"""),"Wishom")</f>
        <v>Wishom</v>
      </c>
      <c r="C53" s="2">
        <f ca="1">IFERROR(__xludf.DUMMYFUNCTION("""COMPUTED_VALUE"""),15)</f>
        <v>15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15" x14ac:dyDescent="0.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15" x14ac:dyDescent="0.4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15" x14ac:dyDescent="0.4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15" x14ac:dyDescent="0.4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15" x14ac:dyDescent="0.4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15" x14ac:dyDescent="0.4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15" x14ac:dyDescent="0.4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15" x14ac:dyDescent="0.4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15" x14ac:dyDescent="0.4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15" x14ac:dyDescent="0.4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15" x14ac:dyDescent="0.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15" x14ac:dyDescent="0.4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15" x14ac:dyDescent="0.4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15" x14ac:dyDescent="0.4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15" x14ac:dyDescent="0.4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15" x14ac:dyDescent="0.4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15" x14ac:dyDescent="0.4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15" x14ac:dyDescent="0.4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15" x14ac:dyDescent="0.4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15" x14ac:dyDescent="0.4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15" x14ac:dyDescent="0.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15" x14ac:dyDescent="0.4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15" x14ac:dyDescent="0.4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15" x14ac:dyDescent="0.4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15" x14ac:dyDescent="0.4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15" x14ac:dyDescent="0.4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15" x14ac:dyDescent="0.4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15" x14ac:dyDescent="0.4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15" x14ac:dyDescent="0.4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15" x14ac:dyDescent="0.4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15" x14ac:dyDescent="0.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15" x14ac:dyDescent="0.4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15" x14ac:dyDescent="0.4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15" x14ac:dyDescent="0.4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15" x14ac:dyDescent="0.4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15" x14ac:dyDescent="0.4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15" x14ac:dyDescent="0.4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15" x14ac:dyDescent="0.4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15" x14ac:dyDescent="0.4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15" x14ac:dyDescent="0.4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15" x14ac:dyDescent="0.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15" x14ac:dyDescent="0.4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15" x14ac:dyDescent="0.4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15" x14ac:dyDescent="0.4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15" x14ac:dyDescent="0.4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15" x14ac:dyDescent="0.4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15" x14ac:dyDescent="0.4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15" x14ac:dyDescent="0.4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15" x14ac:dyDescent="0.4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15" x14ac:dyDescent="0.4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15" x14ac:dyDescent="0.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15" x14ac:dyDescent="0.4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15" x14ac:dyDescent="0.4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15" x14ac:dyDescent="0.4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15" x14ac:dyDescent="0.4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15" x14ac:dyDescent="0.4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15" x14ac:dyDescent="0.4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15" x14ac:dyDescent="0.4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15" x14ac:dyDescent="0.4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15" x14ac:dyDescent="0.4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15" x14ac:dyDescent="0.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15" x14ac:dyDescent="0.4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15" x14ac:dyDescent="0.4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15" x14ac:dyDescent="0.4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15" x14ac:dyDescent="0.4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15" x14ac:dyDescent="0.4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15" x14ac:dyDescent="0.4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15" x14ac:dyDescent="0.4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15" x14ac:dyDescent="0.4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15" x14ac:dyDescent="0.4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15" x14ac:dyDescent="0.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15" x14ac:dyDescent="0.4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15" x14ac:dyDescent="0.4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15" x14ac:dyDescent="0.4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15" x14ac:dyDescent="0.4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15" x14ac:dyDescent="0.4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15" x14ac:dyDescent="0.4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15" x14ac:dyDescent="0.4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15" x14ac:dyDescent="0.4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15" x14ac:dyDescent="0.4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15" x14ac:dyDescent="0.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15" x14ac:dyDescent="0.4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15" x14ac:dyDescent="0.4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15" x14ac:dyDescent="0.4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15" x14ac:dyDescent="0.4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15" x14ac:dyDescent="0.4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15" x14ac:dyDescent="0.4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15" x14ac:dyDescent="0.4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15" x14ac:dyDescent="0.4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15" x14ac:dyDescent="0.4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15" x14ac:dyDescent="0.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15" x14ac:dyDescent="0.4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15" x14ac:dyDescent="0.4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15" x14ac:dyDescent="0.4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15" x14ac:dyDescent="0.4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15" x14ac:dyDescent="0.4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15" x14ac:dyDescent="0.4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15" x14ac:dyDescent="0.4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15" x14ac:dyDescent="0.4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15" x14ac:dyDescent="0.4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15" x14ac:dyDescent="0.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15" x14ac:dyDescent="0.4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15" x14ac:dyDescent="0.4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15" x14ac:dyDescent="0.4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15" x14ac:dyDescent="0.4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15" x14ac:dyDescent="0.4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15" x14ac:dyDescent="0.4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15" x14ac:dyDescent="0.4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15" x14ac:dyDescent="0.4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15" x14ac:dyDescent="0.4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15" x14ac:dyDescent="0.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15" x14ac:dyDescent="0.4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15" x14ac:dyDescent="0.4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15" x14ac:dyDescent="0.4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15" x14ac:dyDescent="0.4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15" x14ac:dyDescent="0.4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15" x14ac:dyDescent="0.4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15" x14ac:dyDescent="0.4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15" x14ac:dyDescent="0.4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15" x14ac:dyDescent="0.4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15" x14ac:dyDescent="0.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15" x14ac:dyDescent="0.4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15" x14ac:dyDescent="0.4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15" x14ac:dyDescent="0.4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15" x14ac:dyDescent="0.4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15" x14ac:dyDescent="0.4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15" x14ac:dyDescent="0.4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15" x14ac:dyDescent="0.4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15" x14ac:dyDescent="0.4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15" x14ac:dyDescent="0.4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15" x14ac:dyDescent="0.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15" x14ac:dyDescent="0.4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15" x14ac:dyDescent="0.4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15" x14ac:dyDescent="0.4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15" x14ac:dyDescent="0.4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15" x14ac:dyDescent="0.4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15" x14ac:dyDescent="0.4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15" x14ac:dyDescent="0.4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15" x14ac:dyDescent="0.4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15" x14ac:dyDescent="0.4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15" x14ac:dyDescent="0.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15" x14ac:dyDescent="0.4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15" x14ac:dyDescent="0.4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15" x14ac:dyDescent="0.4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15" x14ac:dyDescent="0.4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15" x14ac:dyDescent="0.4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15" x14ac:dyDescent="0.4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15" x14ac:dyDescent="0.4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15" x14ac:dyDescent="0.4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15" x14ac:dyDescent="0.4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15" x14ac:dyDescent="0.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15" x14ac:dyDescent="0.4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15" x14ac:dyDescent="0.4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15" x14ac:dyDescent="0.4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15" x14ac:dyDescent="0.4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15" x14ac:dyDescent="0.4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15" x14ac:dyDescent="0.4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15" x14ac:dyDescent="0.4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15" x14ac:dyDescent="0.4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15" x14ac:dyDescent="0.4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15" x14ac:dyDescent="0.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15" x14ac:dyDescent="0.4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15" x14ac:dyDescent="0.4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15" x14ac:dyDescent="0.4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15" x14ac:dyDescent="0.4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15" x14ac:dyDescent="0.4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15" x14ac:dyDescent="0.4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15" x14ac:dyDescent="0.4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15" x14ac:dyDescent="0.4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15" x14ac:dyDescent="0.4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15" x14ac:dyDescent="0.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15" x14ac:dyDescent="0.4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15" x14ac:dyDescent="0.4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15" x14ac:dyDescent="0.4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15" x14ac:dyDescent="0.4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15" x14ac:dyDescent="0.4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15" x14ac:dyDescent="0.4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15" x14ac:dyDescent="0.4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15" x14ac:dyDescent="0.4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15" x14ac:dyDescent="0.4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15" x14ac:dyDescent="0.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15" x14ac:dyDescent="0.4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15" x14ac:dyDescent="0.4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15" x14ac:dyDescent="0.4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15" x14ac:dyDescent="0.4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15" x14ac:dyDescent="0.4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15" x14ac:dyDescent="0.4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15" x14ac:dyDescent="0.4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15" x14ac:dyDescent="0.4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15" x14ac:dyDescent="0.4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15" x14ac:dyDescent="0.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15" x14ac:dyDescent="0.4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15" x14ac:dyDescent="0.4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15" x14ac:dyDescent="0.4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15" x14ac:dyDescent="0.4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15" x14ac:dyDescent="0.4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15" x14ac:dyDescent="0.4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15" x14ac:dyDescent="0.4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15" x14ac:dyDescent="0.4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15" x14ac:dyDescent="0.4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15" x14ac:dyDescent="0.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15" x14ac:dyDescent="0.4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15" x14ac:dyDescent="0.4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15" x14ac:dyDescent="0.4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15" x14ac:dyDescent="0.4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15" x14ac:dyDescent="0.4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15" x14ac:dyDescent="0.4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15" x14ac:dyDescent="0.4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15" x14ac:dyDescent="0.4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15" x14ac:dyDescent="0.4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15" x14ac:dyDescent="0.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15" x14ac:dyDescent="0.4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15" x14ac:dyDescent="0.4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15" x14ac:dyDescent="0.4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15" x14ac:dyDescent="0.4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15" x14ac:dyDescent="0.4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15" x14ac:dyDescent="0.4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15" x14ac:dyDescent="0.4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15" x14ac:dyDescent="0.4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15" x14ac:dyDescent="0.4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15" x14ac:dyDescent="0.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15" x14ac:dyDescent="0.4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15" x14ac:dyDescent="0.4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15" x14ac:dyDescent="0.4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15" x14ac:dyDescent="0.4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15" x14ac:dyDescent="0.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15" x14ac:dyDescent="0.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15" x14ac:dyDescent="0.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15" x14ac:dyDescent="0.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15" x14ac:dyDescent="0.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15" x14ac:dyDescent="0.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15" x14ac:dyDescent="0.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15" x14ac:dyDescent="0.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15" x14ac:dyDescent="0.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15" x14ac:dyDescent="0.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15" x14ac:dyDescent="0.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15" x14ac:dyDescent="0.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15" x14ac:dyDescent="0.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15" x14ac:dyDescent="0.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15" x14ac:dyDescent="0.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15" x14ac:dyDescent="0.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15" x14ac:dyDescent="0.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15" x14ac:dyDescent="0.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15" x14ac:dyDescent="0.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15" x14ac:dyDescent="0.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15" x14ac:dyDescent="0.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15" x14ac:dyDescent="0.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15" x14ac:dyDescent="0.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15" x14ac:dyDescent="0.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15" x14ac:dyDescent="0.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15" x14ac:dyDescent="0.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15" x14ac:dyDescent="0.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15" x14ac:dyDescent="0.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15" x14ac:dyDescent="0.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15" x14ac:dyDescent="0.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15" x14ac:dyDescent="0.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15" x14ac:dyDescent="0.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15" x14ac:dyDescent="0.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15" x14ac:dyDescent="0.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15" x14ac:dyDescent="0.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15" x14ac:dyDescent="0.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15" x14ac:dyDescent="0.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15" x14ac:dyDescent="0.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15" x14ac:dyDescent="0.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15" x14ac:dyDescent="0.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15" x14ac:dyDescent="0.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15" x14ac:dyDescent="0.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15" x14ac:dyDescent="0.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15" x14ac:dyDescent="0.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15" x14ac:dyDescent="0.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15" x14ac:dyDescent="0.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15" x14ac:dyDescent="0.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15" x14ac:dyDescent="0.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15" x14ac:dyDescent="0.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15" x14ac:dyDescent="0.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15" x14ac:dyDescent="0.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15" x14ac:dyDescent="0.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15" x14ac:dyDescent="0.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15" x14ac:dyDescent="0.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15" x14ac:dyDescent="0.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15" x14ac:dyDescent="0.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15" x14ac:dyDescent="0.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15" x14ac:dyDescent="0.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15" x14ac:dyDescent="0.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15" x14ac:dyDescent="0.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15" x14ac:dyDescent="0.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15" x14ac:dyDescent="0.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15" x14ac:dyDescent="0.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15" x14ac:dyDescent="0.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15" x14ac:dyDescent="0.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15" x14ac:dyDescent="0.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15" x14ac:dyDescent="0.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15" x14ac:dyDescent="0.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15" x14ac:dyDescent="0.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15" x14ac:dyDescent="0.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15" x14ac:dyDescent="0.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15" x14ac:dyDescent="0.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15" x14ac:dyDescent="0.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15" x14ac:dyDescent="0.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15" x14ac:dyDescent="0.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15" x14ac:dyDescent="0.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15" x14ac:dyDescent="0.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15" x14ac:dyDescent="0.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15" x14ac:dyDescent="0.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15" x14ac:dyDescent="0.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15" x14ac:dyDescent="0.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15" x14ac:dyDescent="0.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15" x14ac:dyDescent="0.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15" x14ac:dyDescent="0.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15" x14ac:dyDescent="0.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15" x14ac:dyDescent="0.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15" x14ac:dyDescent="0.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15" x14ac:dyDescent="0.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15" x14ac:dyDescent="0.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15" x14ac:dyDescent="0.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15" x14ac:dyDescent="0.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15" x14ac:dyDescent="0.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15" x14ac:dyDescent="0.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15" x14ac:dyDescent="0.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15" x14ac:dyDescent="0.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15" x14ac:dyDescent="0.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15" x14ac:dyDescent="0.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15" x14ac:dyDescent="0.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15" x14ac:dyDescent="0.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15" x14ac:dyDescent="0.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15" x14ac:dyDescent="0.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15" x14ac:dyDescent="0.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15" x14ac:dyDescent="0.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15" x14ac:dyDescent="0.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15" x14ac:dyDescent="0.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15" x14ac:dyDescent="0.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15" x14ac:dyDescent="0.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15" x14ac:dyDescent="0.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15" x14ac:dyDescent="0.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15" x14ac:dyDescent="0.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15" x14ac:dyDescent="0.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15" x14ac:dyDescent="0.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15" x14ac:dyDescent="0.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15" x14ac:dyDescent="0.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15" x14ac:dyDescent="0.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15" x14ac:dyDescent="0.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15" x14ac:dyDescent="0.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15" x14ac:dyDescent="0.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15" x14ac:dyDescent="0.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15" x14ac:dyDescent="0.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15" x14ac:dyDescent="0.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15" x14ac:dyDescent="0.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15" x14ac:dyDescent="0.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15" x14ac:dyDescent="0.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15" x14ac:dyDescent="0.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15" x14ac:dyDescent="0.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15" x14ac:dyDescent="0.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15" x14ac:dyDescent="0.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15" x14ac:dyDescent="0.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15" x14ac:dyDescent="0.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15" x14ac:dyDescent="0.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15" x14ac:dyDescent="0.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15" x14ac:dyDescent="0.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15" x14ac:dyDescent="0.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15" x14ac:dyDescent="0.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15" x14ac:dyDescent="0.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15" x14ac:dyDescent="0.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15" x14ac:dyDescent="0.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15" x14ac:dyDescent="0.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15" x14ac:dyDescent="0.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15" x14ac:dyDescent="0.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15" x14ac:dyDescent="0.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15" x14ac:dyDescent="0.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15" x14ac:dyDescent="0.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15" x14ac:dyDescent="0.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15" x14ac:dyDescent="0.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15" x14ac:dyDescent="0.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15" x14ac:dyDescent="0.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15" x14ac:dyDescent="0.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15" x14ac:dyDescent="0.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15" x14ac:dyDescent="0.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15" x14ac:dyDescent="0.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15" x14ac:dyDescent="0.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15" x14ac:dyDescent="0.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15" x14ac:dyDescent="0.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15" x14ac:dyDescent="0.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15" x14ac:dyDescent="0.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15" x14ac:dyDescent="0.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15" x14ac:dyDescent="0.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15" x14ac:dyDescent="0.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15" x14ac:dyDescent="0.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15" x14ac:dyDescent="0.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15" x14ac:dyDescent="0.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15" x14ac:dyDescent="0.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15" x14ac:dyDescent="0.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15" x14ac:dyDescent="0.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15" x14ac:dyDescent="0.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15" x14ac:dyDescent="0.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15" x14ac:dyDescent="0.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15" x14ac:dyDescent="0.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15" x14ac:dyDescent="0.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15" x14ac:dyDescent="0.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15" x14ac:dyDescent="0.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15" x14ac:dyDescent="0.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15" x14ac:dyDescent="0.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15" x14ac:dyDescent="0.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15" x14ac:dyDescent="0.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15" x14ac:dyDescent="0.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15" x14ac:dyDescent="0.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15" x14ac:dyDescent="0.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15" x14ac:dyDescent="0.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15" x14ac:dyDescent="0.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15" x14ac:dyDescent="0.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15" x14ac:dyDescent="0.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15" x14ac:dyDescent="0.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15" x14ac:dyDescent="0.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15" x14ac:dyDescent="0.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15" x14ac:dyDescent="0.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15" x14ac:dyDescent="0.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15" x14ac:dyDescent="0.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15" x14ac:dyDescent="0.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15" x14ac:dyDescent="0.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15" x14ac:dyDescent="0.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15" x14ac:dyDescent="0.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15" x14ac:dyDescent="0.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15" x14ac:dyDescent="0.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15" x14ac:dyDescent="0.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15" x14ac:dyDescent="0.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15" x14ac:dyDescent="0.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15" x14ac:dyDescent="0.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15" x14ac:dyDescent="0.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15" x14ac:dyDescent="0.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15" x14ac:dyDescent="0.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15" x14ac:dyDescent="0.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15" x14ac:dyDescent="0.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15" x14ac:dyDescent="0.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15" x14ac:dyDescent="0.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15" x14ac:dyDescent="0.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15" x14ac:dyDescent="0.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15" x14ac:dyDescent="0.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15" x14ac:dyDescent="0.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15" x14ac:dyDescent="0.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15" x14ac:dyDescent="0.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15" x14ac:dyDescent="0.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15" x14ac:dyDescent="0.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15" x14ac:dyDescent="0.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15" x14ac:dyDescent="0.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15" x14ac:dyDescent="0.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15" x14ac:dyDescent="0.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15" x14ac:dyDescent="0.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15" x14ac:dyDescent="0.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15" x14ac:dyDescent="0.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15" x14ac:dyDescent="0.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15" x14ac:dyDescent="0.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15" x14ac:dyDescent="0.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15" x14ac:dyDescent="0.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15" x14ac:dyDescent="0.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15" x14ac:dyDescent="0.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15" x14ac:dyDescent="0.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15" x14ac:dyDescent="0.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15" x14ac:dyDescent="0.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15" x14ac:dyDescent="0.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15" x14ac:dyDescent="0.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15" x14ac:dyDescent="0.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15" x14ac:dyDescent="0.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15" x14ac:dyDescent="0.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15" x14ac:dyDescent="0.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15" x14ac:dyDescent="0.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15" x14ac:dyDescent="0.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15" x14ac:dyDescent="0.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15" x14ac:dyDescent="0.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15" x14ac:dyDescent="0.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15" x14ac:dyDescent="0.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15" x14ac:dyDescent="0.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15" x14ac:dyDescent="0.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15" x14ac:dyDescent="0.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15" x14ac:dyDescent="0.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15" x14ac:dyDescent="0.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15" x14ac:dyDescent="0.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15" x14ac:dyDescent="0.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15" x14ac:dyDescent="0.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15" x14ac:dyDescent="0.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15" x14ac:dyDescent="0.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15" x14ac:dyDescent="0.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15" x14ac:dyDescent="0.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15" x14ac:dyDescent="0.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15" x14ac:dyDescent="0.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15" x14ac:dyDescent="0.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15" x14ac:dyDescent="0.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15" x14ac:dyDescent="0.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15" x14ac:dyDescent="0.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15" x14ac:dyDescent="0.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15" x14ac:dyDescent="0.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15" x14ac:dyDescent="0.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15" x14ac:dyDescent="0.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15" x14ac:dyDescent="0.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15" x14ac:dyDescent="0.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15" x14ac:dyDescent="0.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15" x14ac:dyDescent="0.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15" x14ac:dyDescent="0.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15" x14ac:dyDescent="0.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15" x14ac:dyDescent="0.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15" x14ac:dyDescent="0.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15" x14ac:dyDescent="0.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15" x14ac:dyDescent="0.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15" x14ac:dyDescent="0.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15" x14ac:dyDescent="0.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15" x14ac:dyDescent="0.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15" x14ac:dyDescent="0.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15" x14ac:dyDescent="0.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15" x14ac:dyDescent="0.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15" x14ac:dyDescent="0.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15" x14ac:dyDescent="0.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15" x14ac:dyDescent="0.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15" x14ac:dyDescent="0.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15" x14ac:dyDescent="0.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15" x14ac:dyDescent="0.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15" x14ac:dyDescent="0.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15" x14ac:dyDescent="0.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15" x14ac:dyDescent="0.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15" x14ac:dyDescent="0.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15" x14ac:dyDescent="0.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15" x14ac:dyDescent="0.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15" x14ac:dyDescent="0.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15" x14ac:dyDescent="0.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15" x14ac:dyDescent="0.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15" x14ac:dyDescent="0.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15" x14ac:dyDescent="0.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15" x14ac:dyDescent="0.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15" x14ac:dyDescent="0.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15" x14ac:dyDescent="0.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15" x14ac:dyDescent="0.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15" x14ac:dyDescent="0.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15" x14ac:dyDescent="0.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15" x14ac:dyDescent="0.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15" x14ac:dyDescent="0.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15" x14ac:dyDescent="0.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15" x14ac:dyDescent="0.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15" x14ac:dyDescent="0.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15" x14ac:dyDescent="0.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15" x14ac:dyDescent="0.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15" x14ac:dyDescent="0.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15" x14ac:dyDescent="0.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15" x14ac:dyDescent="0.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15" x14ac:dyDescent="0.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15" x14ac:dyDescent="0.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15" x14ac:dyDescent="0.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15" x14ac:dyDescent="0.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15" x14ac:dyDescent="0.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15" x14ac:dyDescent="0.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15" x14ac:dyDescent="0.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15" x14ac:dyDescent="0.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15" x14ac:dyDescent="0.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15" x14ac:dyDescent="0.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15" x14ac:dyDescent="0.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15" x14ac:dyDescent="0.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15" x14ac:dyDescent="0.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15" x14ac:dyDescent="0.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15" x14ac:dyDescent="0.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15" x14ac:dyDescent="0.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15" x14ac:dyDescent="0.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15" x14ac:dyDescent="0.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15" x14ac:dyDescent="0.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15" x14ac:dyDescent="0.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15" x14ac:dyDescent="0.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15" x14ac:dyDescent="0.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15" x14ac:dyDescent="0.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15" x14ac:dyDescent="0.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15" x14ac:dyDescent="0.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15" x14ac:dyDescent="0.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15" x14ac:dyDescent="0.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15" x14ac:dyDescent="0.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15" x14ac:dyDescent="0.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15" x14ac:dyDescent="0.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15" x14ac:dyDescent="0.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15" x14ac:dyDescent="0.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15" x14ac:dyDescent="0.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15" x14ac:dyDescent="0.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15" x14ac:dyDescent="0.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15" x14ac:dyDescent="0.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15" x14ac:dyDescent="0.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15" x14ac:dyDescent="0.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15" x14ac:dyDescent="0.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15" x14ac:dyDescent="0.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15" x14ac:dyDescent="0.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15" x14ac:dyDescent="0.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15" x14ac:dyDescent="0.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15" x14ac:dyDescent="0.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15" x14ac:dyDescent="0.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15" x14ac:dyDescent="0.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15" x14ac:dyDescent="0.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15" x14ac:dyDescent="0.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15" x14ac:dyDescent="0.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15" x14ac:dyDescent="0.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15" x14ac:dyDescent="0.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15" x14ac:dyDescent="0.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15" x14ac:dyDescent="0.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15" x14ac:dyDescent="0.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15" x14ac:dyDescent="0.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15" x14ac:dyDescent="0.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15" x14ac:dyDescent="0.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15" x14ac:dyDescent="0.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15" x14ac:dyDescent="0.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15" x14ac:dyDescent="0.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15" x14ac:dyDescent="0.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15" x14ac:dyDescent="0.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15" x14ac:dyDescent="0.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15" x14ac:dyDescent="0.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15" x14ac:dyDescent="0.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15" x14ac:dyDescent="0.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15" x14ac:dyDescent="0.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15" x14ac:dyDescent="0.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15" x14ac:dyDescent="0.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15" x14ac:dyDescent="0.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15" x14ac:dyDescent="0.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15" x14ac:dyDescent="0.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15" x14ac:dyDescent="0.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15" x14ac:dyDescent="0.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15" x14ac:dyDescent="0.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15" x14ac:dyDescent="0.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15" x14ac:dyDescent="0.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15" x14ac:dyDescent="0.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15" x14ac:dyDescent="0.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15" x14ac:dyDescent="0.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15" x14ac:dyDescent="0.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15" x14ac:dyDescent="0.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15" x14ac:dyDescent="0.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15" x14ac:dyDescent="0.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15" x14ac:dyDescent="0.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15" x14ac:dyDescent="0.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15" x14ac:dyDescent="0.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15" x14ac:dyDescent="0.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15" x14ac:dyDescent="0.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15" x14ac:dyDescent="0.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15" x14ac:dyDescent="0.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15" x14ac:dyDescent="0.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15" x14ac:dyDescent="0.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15" x14ac:dyDescent="0.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15" x14ac:dyDescent="0.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15" x14ac:dyDescent="0.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15" x14ac:dyDescent="0.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15" x14ac:dyDescent="0.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15" x14ac:dyDescent="0.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15" x14ac:dyDescent="0.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15" x14ac:dyDescent="0.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15" x14ac:dyDescent="0.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15" x14ac:dyDescent="0.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15" x14ac:dyDescent="0.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15" x14ac:dyDescent="0.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15" x14ac:dyDescent="0.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15" x14ac:dyDescent="0.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15" x14ac:dyDescent="0.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15" x14ac:dyDescent="0.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15" x14ac:dyDescent="0.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15" x14ac:dyDescent="0.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15" x14ac:dyDescent="0.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15" x14ac:dyDescent="0.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15" x14ac:dyDescent="0.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15" x14ac:dyDescent="0.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15" x14ac:dyDescent="0.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15" x14ac:dyDescent="0.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15" x14ac:dyDescent="0.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15" x14ac:dyDescent="0.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15" x14ac:dyDescent="0.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15" x14ac:dyDescent="0.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15" x14ac:dyDescent="0.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15" x14ac:dyDescent="0.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15" x14ac:dyDescent="0.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15" x14ac:dyDescent="0.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15" x14ac:dyDescent="0.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15" x14ac:dyDescent="0.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15" x14ac:dyDescent="0.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15" x14ac:dyDescent="0.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15" x14ac:dyDescent="0.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15" x14ac:dyDescent="0.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15" x14ac:dyDescent="0.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15" x14ac:dyDescent="0.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15" x14ac:dyDescent="0.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15" x14ac:dyDescent="0.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15" x14ac:dyDescent="0.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15" x14ac:dyDescent="0.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15" x14ac:dyDescent="0.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15" x14ac:dyDescent="0.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15" x14ac:dyDescent="0.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15" x14ac:dyDescent="0.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15" x14ac:dyDescent="0.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15" x14ac:dyDescent="0.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15" x14ac:dyDescent="0.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15" x14ac:dyDescent="0.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15" x14ac:dyDescent="0.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15" x14ac:dyDescent="0.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15" x14ac:dyDescent="0.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15" x14ac:dyDescent="0.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15" x14ac:dyDescent="0.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15" x14ac:dyDescent="0.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15" x14ac:dyDescent="0.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15" x14ac:dyDescent="0.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15" x14ac:dyDescent="0.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15" x14ac:dyDescent="0.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15" x14ac:dyDescent="0.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15" x14ac:dyDescent="0.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15" x14ac:dyDescent="0.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15" x14ac:dyDescent="0.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15" x14ac:dyDescent="0.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15" x14ac:dyDescent="0.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15" x14ac:dyDescent="0.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15" x14ac:dyDescent="0.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15" x14ac:dyDescent="0.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15" x14ac:dyDescent="0.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15" x14ac:dyDescent="0.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15" x14ac:dyDescent="0.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15" x14ac:dyDescent="0.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15" x14ac:dyDescent="0.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15" x14ac:dyDescent="0.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15" x14ac:dyDescent="0.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15" x14ac:dyDescent="0.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15" x14ac:dyDescent="0.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15" x14ac:dyDescent="0.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15" x14ac:dyDescent="0.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15" x14ac:dyDescent="0.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15" x14ac:dyDescent="0.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15" x14ac:dyDescent="0.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15" x14ac:dyDescent="0.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15" x14ac:dyDescent="0.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15" x14ac:dyDescent="0.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15" x14ac:dyDescent="0.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15" x14ac:dyDescent="0.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15" x14ac:dyDescent="0.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15" x14ac:dyDescent="0.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15" x14ac:dyDescent="0.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15" x14ac:dyDescent="0.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15" x14ac:dyDescent="0.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15" x14ac:dyDescent="0.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15" x14ac:dyDescent="0.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15" x14ac:dyDescent="0.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15" x14ac:dyDescent="0.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15" x14ac:dyDescent="0.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15" x14ac:dyDescent="0.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15" x14ac:dyDescent="0.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15" x14ac:dyDescent="0.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15" x14ac:dyDescent="0.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15" x14ac:dyDescent="0.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15" x14ac:dyDescent="0.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15" x14ac:dyDescent="0.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15" x14ac:dyDescent="0.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15" x14ac:dyDescent="0.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15" x14ac:dyDescent="0.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15" x14ac:dyDescent="0.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15" x14ac:dyDescent="0.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15" x14ac:dyDescent="0.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15" x14ac:dyDescent="0.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15" x14ac:dyDescent="0.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15" x14ac:dyDescent="0.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15" x14ac:dyDescent="0.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15" x14ac:dyDescent="0.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15" x14ac:dyDescent="0.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15" x14ac:dyDescent="0.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15" x14ac:dyDescent="0.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15" x14ac:dyDescent="0.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15" x14ac:dyDescent="0.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15" x14ac:dyDescent="0.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15" x14ac:dyDescent="0.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15" x14ac:dyDescent="0.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15" x14ac:dyDescent="0.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15" x14ac:dyDescent="0.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15" x14ac:dyDescent="0.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15" x14ac:dyDescent="0.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15" x14ac:dyDescent="0.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15" x14ac:dyDescent="0.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15" x14ac:dyDescent="0.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15" x14ac:dyDescent="0.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15" x14ac:dyDescent="0.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15" x14ac:dyDescent="0.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15" x14ac:dyDescent="0.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15" x14ac:dyDescent="0.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15" x14ac:dyDescent="0.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15" x14ac:dyDescent="0.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15" x14ac:dyDescent="0.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15" x14ac:dyDescent="0.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15" x14ac:dyDescent="0.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15" x14ac:dyDescent="0.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15" x14ac:dyDescent="0.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15" x14ac:dyDescent="0.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15" x14ac:dyDescent="0.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15" x14ac:dyDescent="0.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15" x14ac:dyDescent="0.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15" x14ac:dyDescent="0.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15" x14ac:dyDescent="0.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15" x14ac:dyDescent="0.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15" x14ac:dyDescent="0.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15" x14ac:dyDescent="0.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15" x14ac:dyDescent="0.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15" x14ac:dyDescent="0.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15" x14ac:dyDescent="0.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15" x14ac:dyDescent="0.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15" x14ac:dyDescent="0.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15" x14ac:dyDescent="0.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15" x14ac:dyDescent="0.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15" x14ac:dyDescent="0.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15" x14ac:dyDescent="0.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15" x14ac:dyDescent="0.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15" x14ac:dyDescent="0.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15" x14ac:dyDescent="0.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15" x14ac:dyDescent="0.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15" x14ac:dyDescent="0.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15" x14ac:dyDescent="0.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15" x14ac:dyDescent="0.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15" x14ac:dyDescent="0.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15" x14ac:dyDescent="0.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15" x14ac:dyDescent="0.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15" x14ac:dyDescent="0.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15" x14ac:dyDescent="0.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15" x14ac:dyDescent="0.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15" x14ac:dyDescent="0.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15" x14ac:dyDescent="0.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15" x14ac:dyDescent="0.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15" x14ac:dyDescent="0.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15" x14ac:dyDescent="0.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15" x14ac:dyDescent="0.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15" x14ac:dyDescent="0.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15" x14ac:dyDescent="0.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15" x14ac:dyDescent="0.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15" x14ac:dyDescent="0.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15" x14ac:dyDescent="0.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15" x14ac:dyDescent="0.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15" x14ac:dyDescent="0.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15" x14ac:dyDescent="0.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15" x14ac:dyDescent="0.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15" x14ac:dyDescent="0.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15" x14ac:dyDescent="0.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15" x14ac:dyDescent="0.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15" x14ac:dyDescent="0.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15" x14ac:dyDescent="0.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15" x14ac:dyDescent="0.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15" x14ac:dyDescent="0.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15" x14ac:dyDescent="0.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15" x14ac:dyDescent="0.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15" x14ac:dyDescent="0.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15" x14ac:dyDescent="0.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15" x14ac:dyDescent="0.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15" x14ac:dyDescent="0.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15" x14ac:dyDescent="0.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15" x14ac:dyDescent="0.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15" x14ac:dyDescent="0.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15" x14ac:dyDescent="0.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15" x14ac:dyDescent="0.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15" x14ac:dyDescent="0.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15" x14ac:dyDescent="0.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15" x14ac:dyDescent="0.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15" x14ac:dyDescent="0.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15" x14ac:dyDescent="0.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15" x14ac:dyDescent="0.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15" x14ac:dyDescent="0.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15" x14ac:dyDescent="0.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15" x14ac:dyDescent="0.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15" x14ac:dyDescent="0.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15" x14ac:dyDescent="0.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15" x14ac:dyDescent="0.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15" x14ac:dyDescent="0.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15" x14ac:dyDescent="0.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15" x14ac:dyDescent="0.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15" x14ac:dyDescent="0.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15" x14ac:dyDescent="0.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15" x14ac:dyDescent="0.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15" x14ac:dyDescent="0.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15" x14ac:dyDescent="0.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15" x14ac:dyDescent="0.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15" x14ac:dyDescent="0.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15" x14ac:dyDescent="0.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15" x14ac:dyDescent="0.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15" x14ac:dyDescent="0.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15" x14ac:dyDescent="0.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15" x14ac:dyDescent="0.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15" x14ac:dyDescent="0.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15" x14ac:dyDescent="0.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15" x14ac:dyDescent="0.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15" x14ac:dyDescent="0.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15" x14ac:dyDescent="0.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15" x14ac:dyDescent="0.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15" x14ac:dyDescent="0.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15" x14ac:dyDescent="0.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15" x14ac:dyDescent="0.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15" x14ac:dyDescent="0.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15" x14ac:dyDescent="0.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15" x14ac:dyDescent="0.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15" x14ac:dyDescent="0.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15" x14ac:dyDescent="0.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15" x14ac:dyDescent="0.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15" x14ac:dyDescent="0.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15" x14ac:dyDescent="0.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15" x14ac:dyDescent="0.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15" x14ac:dyDescent="0.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15" x14ac:dyDescent="0.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15" x14ac:dyDescent="0.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15" x14ac:dyDescent="0.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15" x14ac:dyDescent="0.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15" x14ac:dyDescent="0.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15" x14ac:dyDescent="0.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15" x14ac:dyDescent="0.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15" x14ac:dyDescent="0.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15" x14ac:dyDescent="0.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15" x14ac:dyDescent="0.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15" x14ac:dyDescent="0.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15" x14ac:dyDescent="0.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15" x14ac:dyDescent="0.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15" x14ac:dyDescent="0.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15" x14ac:dyDescent="0.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15" x14ac:dyDescent="0.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15" x14ac:dyDescent="0.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15" x14ac:dyDescent="0.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15" x14ac:dyDescent="0.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15" x14ac:dyDescent="0.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15" x14ac:dyDescent="0.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15" x14ac:dyDescent="0.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15" x14ac:dyDescent="0.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15" x14ac:dyDescent="0.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15" x14ac:dyDescent="0.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15" x14ac:dyDescent="0.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15" x14ac:dyDescent="0.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15" x14ac:dyDescent="0.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15" x14ac:dyDescent="0.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15" x14ac:dyDescent="0.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15" x14ac:dyDescent="0.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15" x14ac:dyDescent="0.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15" x14ac:dyDescent="0.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15" x14ac:dyDescent="0.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15" x14ac:dyDescent="0.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15" x14ac:dyDescent="0.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15" x14ac:dyDescent="0.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15" x14ac:dyDescent="0.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15" x14ac:dyDescent="0.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15" x14ac:dyDescent="0.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15" x14ac:dyDescent="0.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15" x14ac:dyDescent="0.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15" x14ac:dyDescent="0.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15" x14ac:dyDescent="0.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15" x14ac:dyDescent="0.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15" x14ac:dyDescent="0.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15" x14ac:dyDescent="0.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15" x14ac:dyDescent="0.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15" x14ac:dyDescent="0.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15" x14ac:dyDescent="0.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15" x14ac:dyDescent="0.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15" x14ac:dyDescent="0.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15" x14ac:dyDescent="0.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15" x14ac:dyDescent="0.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15" x14ac:dyDescent="0.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15" x14ac:dyDescent="0.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15" x14ac:dyDescent="0.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15" x14ac:dyDescent="0.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15" x14ac:dyDescent="0.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15" x14ac:dyDescent="0.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3.15" x14ac:dyDescent="0.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3.15" x14ac:dyDescent="0.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WEEK 10</vt:lpstr>
      <vt:lpstr>WEEK 9</vt:lpstr>
      <vt:lpstr>WEEK 8</vt:lpstr>
      <vt:lpstr>WEEK 7</vt:lpstr>
      <vt:lpstr>WEEK 6</vt:lpstr>
      <vt:lpstr>WEEK 5</vt:lpstr>
      <vt:lpstr>WEEK 4</vt:lpstr>
      <vt:lpstr>WEEK 3</vt:lpstr>
      <vt:lpstr>WEEK 1 + 2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Miles, Madeleine (mmiles42@studentcccsedu.onmicrosoft.com)</dc:creator>
  <cp:lastModifiedBy>zach craddock</cp:lastModifiedBy>
  <dcterms:created xsi:type="dcterms:W3CDTF">2024-01-14T01:32:11Z</dcterms:created>
  <dcterms:modified xsi:type="dcterms:W3CDTF">2024-03-09T15:57:24Z</dcterms:modified>
</cp:coreProperties>
</file>