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Summary FY25" sheetId="1" r:id="rId4"/>
    <sheet state="visible" name="Cash Flow BOP " sheetId="2" r:id="rId5"/>
    <sheet state="visible" name="Cash Flow - Actual" sheetId="3" r:id="rId6"/>
    <sheet state="visible" name="Monthly Financial Stmt" sheetId="4" r:id="rId7"/>
    <sheet state="visible" name="Cash Balances" sheetId="5" r:id="rId8"/>
    <sheet state="visible" name="PTCA" sheetId="6" r:id="rId9"/>
    <sheet state="visible" name="Salaries 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8">
      <text>
        <t xml:space="preserve">======
ID#AAABS1tKs5w
Chiquetta West    (2024-07-31 13:20:34)
Includes State Facility and Security grants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N5">
      <text>
        <t xml:space="preserve">======
ID#AAABKdTgWHU
Microsoft Office User    (2023-01-23 15:48:46)
For FY21, Management decided to explain variances greater than $25K each month.  
We noted that $25K was considered 0.25% of total operating income.</t>
      </text>
    </comment>
    <comment authorId="0" ref="C41">
      <text>
        <t xml:space="preserve">======
ID#AAABKdTgWHY
Chiquetta West    (2023-09-06 16:47:22)
Turf @ EC, Farm building &amp; doors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14">
      <text>
        <t xml:space="preserve">======
ID#AAABKdTgWHA
    (2023-08-10 15:22:11)
Closed in FY23 due to fraudulence
	-Chiquetta West</t>
      </text>
    </comment>
    <comment authorId="0" ref="G20">
      <text>
        <t xml:space="preserve">======
ID#AAABKdTgWHE
Microsoft Office User    (2023-03-03 20:36:10)
Separate nutrition bank account established in December 2022 to eliminate commingling within Operating Account bank account and potentially reduce fraud.</t>
      </text>
    </comment>
    <comment authorId="0" ref="G10">
      <text>
        <t xml:space="preserve">Opened in FY25 to fund capital projects
	-Chiquetta West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1">
      <text>
        <t xml:space="preserve">======
ID#AAABKdTgWHI
Chiquetta West    (2023-11-02 19:48:08)
Crossing guards</t>
      </text>
    </comment>
  </commentList>
</comments>
</file>

<file path=xl/sharedStrings.xml><?xml version="1.0" encoding="utf-8"?>
<sst xmlns="http://schemas.openxmlformats.org/spreadsheetml/2006/main" count="475" uniqueCount="317">
  <si>
    <t>Status</t>
  </si>
  <si>
    <t>Amended - Approved</t>
  </si>
  <si>
    <t>Year</t>
  </si>
  <si>
    <t>FY2025</t>
  </si>
  <si>
    <t>Date</t>
  </si>
  <si>
    <t>Atlanta Neighborhood Charter School</t>
  </si>
  <si>
    <t># of Students</t>
  </si>
  <si>
    <t>ANCS</t>
  </si>
  <si>
    <t>FY21 Approved Budget</t>
  </si>
  <si>
    <t>Proposed Adjustments</t>
  </si>
  <si>
    <t>FY22</t>
  </si>
  <si>
    <t>Income</t>
  </si>
  <si>
    <t>Tab #</t>
  </si>
  <si>
    <t>APS Allocation</t>
  </si>
  <si>
    <t>$ -</t>
  </si>
  <si>
    <t>Grants and Other Governmental Funds</t>
  </si>
  <si>
    <t>Total Local/State Funding, Grants, State Allocations</t>
  </si>
  <si>
    <t>Annual Campaign &amp; Sponsorship</t>
  </si>
  <si>
    <t>Wonderball</t>
  </si>
  <si>
    <t>Total Contributions &amp; Fundraising</t>
  </si>
  <si>
    <t>Nutrition Program</t>
  </si>
  <si>
    <t>PTCA income</t>
  </si>
  <si>
    <t>Yearbook</t>
  </si>
  <si>
    <t>School Store</t>
  </si>
  <si>
    <t>Chorus T-Shirt sales</t>
  </si>
  <si>
    <t>Book Fair</t>
  </si>
  <si>
    <t>Performing Arts/Drama</t>
  </si>
  <si>
    <t>Field Trips</t>
  </si>
  <si>
    <t>Grade Level Trips</t>
  </si>
  <si>
    <t>Athletics</t>
  </si>
  <si>
    <t>MACAL</t>
  </si>
  <si>
    <t>AfterCare</t>
  </si>
  <si>
    <t>Total Program Income</t>
  </si>
  <si>
    <t>Other 
Income</t>
  </si>
  <si>
    <t>Interest Income</t>
  </si>
  <si>
    <t>Other</t>
  </si>
  <si>
    <t>Total Other Income</t>
  </si>
  <si>
    <t>Total Income</t>
  </si>
  <si>
    <t>Expense</t>
  </si>
  <si>
    <t>Salaries and Benefits</t>
  </si>
  <si>
    <t>Salaries &amp; Stipends</t>
  </si>
  <si>
    <t>Fringe Benefits</t>
  </si>
  <si>
    <t>Wellness Program Expense</t>
  </si>
  <si>
    <t>Total Salaries &amp; Benefits</t>
  </si>
  <si>
    <t>Staff Development</t>
  </si>
  <si>
    <t>Professional Development</t>
  </si>
  <si>
    <t>Total Staff Development</t>
  </si>
  <si>
    <t>Program Exp</t>
  </si>
  <si>
    <t>AfterCare Expenses</t>
  </si>
  <si>
    <t>Event Costs</t>
  </si>
  <si>
    <t>Field Trips, Grade Trips &amp; Bus Rental</t>
  </si>
  <si>
    <t>Nutrition Program Purchases (not including salary)</t>
  </si>
  <si>
    <t>PTCA Programs</t>
  </si>
  <si>
    <t>Total Program Expenses</t>
  </si>
  <si>
    <t>Curriculum &amp; Material</t>
  </si>
  <si>
    <t>Classroom Supplies</t>
  </si>
  <si>
    <t>Instructional Curriculum Materials</t>
  </si>
  <si>
    <t>Total Curriculum Materials &amp; Expenses</t>
  </si>
  <si>
    <t>Total Curriculum &amp; Program Expenses</t>
  </si>
  <si>
    <t>Building &amp; Grounds</t>
  </si>
  <si>
    <t>Utilities &amp; Services</t>
  </si>
  <si>
    <t>Pest Control</t>
  </si>
  <si>
    <t>-</t>
  </si>
  <si>
    <t>Janitorial Services</t>
  </si>
  <si>
    <t>Janitorial Supplies</t>
  </si>
  <si>
    <t>Supplies &amp; Tools</t>
  </si>
  <si>
    <t>Building Mortgage</t>
  </si>
  <si>
    <t>Mobile Unit Lease (Net)</t>
  </si>
  <si>
    <t>Equipment Rental</t>
  </si>
  <si>
    <t>Grounds Maintenance</t>
  </si>
  <si>
    <t>Grounds Improvement</t>
  </si>
  <si>
    <t>Repairs / Maintenance</t>
  </si>
  <si>
    <t>Total Building Service &amp; Repairs/ Maintenance</t>
  </si>
  <si>
    <t>Farm</t>
  </si>
  <si>
    <t>Farm Supplies</t>
  </si>
  <si>
    <t>Total Farm</t>
  </si>
  <si>
    <t>Total Building &amp; Grounds/Farm Expenses</t>
  </si>
  <si>
    <t>Professsional Services</t>
  </si>
  <si>
    <t>Legal</t>
  </si>
  <si>
    <t>Accounting Services</t>
  </si>
  <si>
    <t>Auditing</t>
  </si>
  <si>
    <t>Transportation Services</t>
  </si>
  <si>
    <t>Other - Charter renewal</t>
  </si>
  <si>
    <t>Total Professional Services</t>
  </si>
  <si>
    <t>General Admin</t>
  </si>
  <si>
    <t>Annual Retreat</t>
  </si>
  <si>
    <t>Business Office</t>
  </si>
  <si>
    <t>Dues and Subscriptions</t>
  </si>
  <si>
    <t>Hospitality</t>
  </si>
  <si>
    <t>Insurance</t>
  </si>
  <si>
    <t>Licenses and Permits</t>
  </si>
  <si>
    <t>Marketing/Advertising</t>
  </si>
  <si>
    <t>Medical Supplies</t>
  </si>
  <si>
    <t>Office Supplies</t>
  </si>
  <si>
    <t>Paypal/Stripe/Square/Titan Fees</t>
  </si>
  <si>
    <t>Payroll Service Fees</t>
  </si>
  <si>
    <t>Postage and Delivery</t>
  </si>
  <si>
    <t>Printing &amp; Reproduction</t>
  </si>
  <si>
    <t>Principals Discretionary</t>
  </si>
  <si>
    <t>Service Personnel</t>
  </si>
  <si>
    <t>Staff Appreciation and Gifts/Prizes/Gratuities</t>
  </si>
  <si>
    <t>Student &amp; School services</t>
  </si>
  <si>
    <t>Total Other Gen. Admin Expense</t>
  </si>
  <si>
    <t>Fundraising 
Expenses</t>
  </si>
  <si>
    <t>Fund Development Software</t>
  </si>
  <si>
    <t>Marketing/Direct Mail</t>
  </si>
  <si>
    <t>Other Events</t>
  </si>
  <si>
    <t>Total Fundraising Expenses</t>
  </si>
  <si>
    <t>Books/Equipment/ Furniture/Technology</t>
  </si>
  <si>
    <t>Furniture</t>
  </si>
  <si>
    <t>Technology: Computers/Hardware</t>
  </si>
  <si>
    <t>Technology Supplies</t>
  </si>
  <si>
    <t>Telephone (land lines)</t>
  </si>
  <si>
    <t>Mobile phones</t>
  </si>
  <si>
    <t>Internet</t>
  </si>
  <si>
    <t>Special Education Equipment</t>
  </si>
  <si>
    <t>Copier Lease</t>
  </si>
  <si>
    <t>Copier Supplies</t>
  </si>
  <si>
    <t>Total Books/Equipment/Furniture/Technology</t>
  </si>
  <si>
    <t>Reserve funds</t>
  </si>
  <si>
    <t>Total Reserve Funds</t>
  </si>
  <si>
    <t>Total Expenses</t>
  </si>
  <si>
    <t>Operating Income/Loss</t>
  </si>
  <si>
    <t>ATLANTA NEIGHBORHOOD CHARTER SCHOOL</t>
  </si>
  <si>
    <t>FY 2025 - Pro Forma Monthly Cash Flow Statement</t>
  </si>
  <si>
    <t>Amended Budget - August 2024</t>
  </si>
  <si>
    <t>Allocation based on FTE Count = 628</t>
  </si>
  <si>
    <t>YTD Budget</t>
  </si>
  <si>
    <t>Contigency</t>
  </si>
  <si>
    <t>Revised Budget</t>
  </si>
  <si>
    <t>$</t>
  </si>
  <si>
    <t>%</t>
  </si>
  <si>
    <t>FY2024</t>
  </si>
  <si>
    <t>FY23</t>
  </si>
  <si>
    <t>Difference</t>
  </si>
  <si>
    <t>Revenue</t>
  </si>
  <si>
    <t>APS Allocation Payment</t>
  </si>
  <si>
    <t>Other State and Local Funding</t>
  </si>
  <si>
    <t>Grants - CARES</t>
  </si>
  <si>
    <t>DoE Nutrition Grant</t>
  </si>
  <si>
    <t>Contributions &amp; Fundraising</t>
  </si>
  <si>
    <t>Program Income</t>
  </si>
  <si>
    <t>Nutrition Program Income</t>
  </si>
  <si>
    <t>Other Income</t>
  </si>
  <si>
    <t>Interest &amp; Dividend Income</t>
  </si>
  <si>
    <t>Total Revenue</t>
  </si>
  <si>
    <t>Expenditures</t>
  </si>
  <si>
    <t>Curriculum &amp; Classroom Expenses</t>
  </si>
  <si>
    <t>Program Expenses</t>
  </si>
  <si>
    <t>Nutrition Program Expenses</t>
  </si>
  <si>
    <t>Professional Services</t>
  </si>
  <si>
    <t>Gen&amp;Admin/Insurance/Interest</t>
  </si>
  <si>
    <t>Fundraising Expenses</t>
  </si>
  <si>
    <t>Books, Furniture &amp; Equipment</t>
  </si>
  <si>
    <t>Total Expenditures</t>
  </si>
  <si>
    <t>Total Revenues - Total Expenditures</t>
  </si>
  <si>
    <t>EOM Cash Balance</t>
  </si>
  <si>
    <r>
      <rPr>
        <rFont val="Calibri"/>
        <color rgb="FF000000"/>
        <sz val="10.0"/>
      </rPr>
      <t xml:space="preserve">See </t>
    </r>
    <r>
      <rPr>
        <rFont val="Calibri (Body)_x0000_"/>
        <b/>
        <color rgb="FFFF0000"/>
        <sz val="10.0"/>
      </rPr>
      <t>NOTE</t>
    </r>
    <r>
      <rPr>
        <rFont val="Calibri"/>
        <color rgb="FF000000"/>
        <sz val="10.0"/>
      </rPr>
      <t xml:space="preserve"> below</t>
    </r>
  </si>
  <si>
    <t>Projected</t>
  </si>
  <si>
    <r>
      <rPr>
        <rFont val="Arial"/>
        <b/>
        <i/>
        <color rgb="FFFF0000"/>
        <sz val="10.0"/>
      </rPr>
      <t>Note</t>
    </r>
    <r>
      <rPr>
        <rFont val="Calibri"/>
        <i/>
        <color rgb="FF000000"/>
        <sz val="10.0"/>
      </rPr>
      <t>:  Reflects only South State Bank operating accounts.  Does not include investment accounts</t>
    </r>
  </si>
  <si>
    <t>FY 2024 - Monthly Cash Flow Statement</t>
  </si>
  <si>
    <t>YTD</t>
  </si>
  <si>
    <t>Local/State Funding</t>
  </si>
  <si>
    <t>Net Other Revenue- CREATE</t>
  </si>
  <si>
    <t>Net OtherExpenses - CREATE</t>
  </si>
  <si>
    <t>Other - Unrecognized Gains &amp; Losses</t>
  </si>
  <si>
    <t>Net Revenue</t>
  </si>
  <si>
    <t>Actual</t>
  </si>
  <si>
    <t>Change in Cash</t>
  </si>
  <si>
    <t>Monthly Net Revenue</t>
  </si>
  <si>
    <t>Tickmark Legends</t>
  </si>
  <si>
    <t>PCA</t>
  </si>
  <si>
    <r>
      <rPr>
        <rFont val="Calibri"/>
        <color rgb="FF000000"/>
        <sz val="12.0"/>
      </rPr>
      <t xml:space="preserve">Amount revised to reflect "Post Closing Adjustment" entry, recorded </t>
    </r>
    <r>
      <rPr>
        <rFont val="Calibri (Body)_x0000_"/>
        <color rgb="FF000000"/>
        <sz val="11.0"/>
        <u/>
      </rPr>
      <t>after</t>
    </r>
    <r>
      <rPr>
        <rFont val="Calibri"/>
        <color rgb="FF000000"/>
        <sz val="11.0"/>
      </rPr>
      <t xml:space="preserve"> Finance Report generated the previous month. </t>
    </r>
  </si>
  <si>
    <t>Budget to Actual FY 2025</t>
  </si>
  <si>
    <t>YTD FY2020</t>
  </si>
  <si>
    <t>YTD FY25</t>
  </si>
  <si>
    <t xml:space="preserve">YTD </t>
  </si>
  <si>
    <t>FY25</t>
  </si>
  <si>
    <t>% of Annual</t>
  </si>
  <si>
    <t xml:space="preserve">Variance </t>
  </si>
  <si>
    <t>Budget</t>
  </si>
  <si>
    <t>$ Variance</t>
  </si>
  <si>
    <t>% Variance</t>
  </si>
  <si>
    <t>Explanation</t>
  </si>
  <si>
    <t>August Variances</t>
  </si>
  <si>
    <t>A</t>
  </si>
  <si>
    <t>B</t>
  </si>
  <si>
    <t>C</t>
  </si>
  <si>
    <t>D</t>
  </si>
  <si>
    <t>Nutrition Income</t>
  </si>
  <si>
    <t>E</t>
  </si>
  <si>
    <t>F</t>
  </si>
  <si>
    <t>G</t>
  </si>
  <si>
    <t>H</t>
  </si>
  <si>
    <t>I</t>
  </si>
  <si>
    <t>Nutrition Program Purchases</t>
  </si>
  <si>
    <t xml:space="preserve">Building &amp; Grounds </t>
  </si>
  <si>
    <t>J</t>
  </si>
  <si>
    <t>Gen&amp;Admin/Insurance/Interest Expense</t>
  </si>
  <si>
    <t>K</t>
  </si>
  <si>
    <t>Total Operating Expenditures</t>
  </si>
  <si>
    <t xml:space="preserve"> Operating Income/(Loss)</t>
  </si>
  <si>
    <t>Net Other Rev.(Exp) - Unrecognizable Gain/Losses</t>
  </si>
  <si>
    <t>New explanation due to activity changes</t>
  </si>
  <si>
    <t>Net Revenue (Exp.)</t>
  </si>
  <si>
    <t>Previous explanations due to no activity changes</t>
  </si>
  <si>
    <t>YTD FY24</t>
  </si>
  <si>
    <t>FY24</t>
  </si>
  <si>
    <t>$Variance</t>
  </si>
  <si>
    <t>Capital Projects - See Balance Sheet</t>
  </si>
  <si>
    <t>1609 - MC Chair lift</t>
  </si>
  <si>
    <t>1614.6 - Windows</t>
  </si>
  <si>
    <t>1620.3 - Leasehold Improvement FY24</t>
  </si>
  <si>
    <t>1624 - Water Heaters FY24</t>
  </si>
  <si>
    <t>1633 - Equipment - HVAC</t>
  </si>
  <si>
    <t>Balance Sheet Total</t>
  </si>
  <si>
    <t>Total Buildings &amp; Grounds</t>
  </si>
  <si>
    <t xml:space="preserve">EXPLANATIONS OF BUDGET TO ACTUAL VARIANCES
Income
A - Local/State Funding - FY24 Title II &amp; Title IV funds received in FY25 due to timing of program and training
B - Grants - CARES - FY24 funds received in FY25 due to timing of approval of reimbursement request 
C - DoE Nutrition Grant - Delay in submission of reimbursement requests
D - Contributions &amp; Fundraising - More funds received than anticipated
E - Nutrition Income - More funds received than anticipated
F - Other Income - Insurance and copier service refunds; camp payment for cleaning service
G - Interest &amp; Dividend Income - interest from new capital fund and Edward Jones money market accounts
Expenditures
H - Salaries &amp; Benefits - Budget includes FY25 increased salary amounts that began payout on 2nd pay cycle in August
E - Professional Development - FY24 training taken and paid out in FY25
J - Buildings &amp; Grounds - Ant treatment and farm compost storage buildout not previously budgeted for
K - Books, Furniture &amp; Equipment - EC furniture purchased in preparation for the office relocations due to the vestibule buildout project.
</t>
  </si>
  <si>
    <t xml:space="preserve">Total investments held by ANCS </t>
  </si>
  <si>
    <t>Prior Year</t>
  </si>
  <si>
    <t>HISTORICAL BALANCES - FOR REFERENCE ONLY</t>
  </si>
  <si>
    <t>Institution</t>
  </si>
  <si>
    <t xml:space="preserve">Investment </t>
  </si>
  <si>
    <t>Amount</t>
  </si>
  <si>
    <t>G/L Acct.</t>
  </si>
  <si>
    <t>Acct. Description</t>
  </si>
  <si>
    <t xml:space="preserve">South State Bank </t>
  </si>
  <si>
    <t>Operating accounts</t>
  </si>
  <si>
    <t>BONG - Aftercare EC</t>
  </si>
  <si>
    <t>Paypal</t>
  </si>
  <si>
    <t>Total Cash</t>
  </si>
  <si>
    <t>Bank of North Georgia #8354 Operating</t>
  </si>
  <si>
    <t>Reserved - Cash Accounts</t>
  </si>
  <si>
    <t>Bank of North Georgia #6575 Nutrition</t>
  </si>
  <si>
    <t>Total unrestricted &amp; unreserved cash</t>
  </si>
  <si>
    <t>Capital Account MM - NEW</t>
  </si>
  <si>
    <t>Cash on Hand</t>
  </si>
  <si>
    <t>South State Bank Operating</t>
  </si>
  <si>
    <t xml:space="preserve">Edward Jones </t>
  </si>
  <si>
    <t>Money Market</t>
  </si>
  <si>
    <t>Investments</t>
  </si>
  <si>
    <t xml:space="preserve">South State Bank Nutrition </t>
  </si>
  <si>
    <t xml:space="preserve">Total invested funds </t>
  </si>
  <si>
    <t>South State Bank PTCA</t>
  </si>
  <si>
    <t>South State Bank MC Aftercare</t>
  </si>
  <si>
    <t>Reserved - Certificates of deposit</t>
  </si>
  <si>
    <t xml:space="preserve">South State Bank Aftercare </t>
  </si>
  <si>
    <t>Total unrestricted &amp; unreserved investments</t>
  </si>
  <si>
    <t>South State Bank Farm to School</t>
  </si>
  <si>
    <t>South State Bank Annual Fund</t>
  </si>
  <si>
    <t>South State Nutrition</t>
  </si>
  <si>
    <t>Grand total ANCS funds</t>
  </si>
  <si>
    <t>Edward Jones Ally Bank CD2</t>
  </si>
  <si>
    <t>Sun Trust Bank CD</t>
  </si>
  <si>
    <t>Self-Help Credit Union CD</t>
  </si>
  <si>
    <t>Edward Jones Money Market</t>
  </si>
  <si>
    <t>Edward Jones Ally Bank CD</t>
  </si>
  <si>
    <t>Edward Jones Morgan Stanley Bank CD</t>
  </si>
  <si>
    <t>Self-Help Money Market CARA 80</t>
  </si>
  <si>
    <t>Edward Jones State Bank of India CD</t>
  </si>
  <si>
    <t>Edward Jones BMO Harris Bank</t>
  </si>
  <si>
    <t>Edward Jones Investment</t>
  </si>
  <si>
    <t>PTCA</t>
  </si>
  <si>
    <t>Beginning Balance</t>
  </si>
  <si>
    <t>July</t>
  </si>
  <si>
    <t>August</t>
  </si>
  <si>
    <t xml:space="preserve">September </t>
  </si>
  <si>
    <t>0ctober</t>
  </si>
  <si>
    <t xml:space="preserve">November </t>
  </si>
  <si>
    <t xml:space="preserve">December </t>
  </si>
  <si>
    <t xml:space="preserve">January </t>
  </si>
  <si>
    <t xml:space="preserve">February </t>
  </si>
  <si>
    <t>March</t>
  </si>
  <si>
    <t>April</t>
  </si>
  <si>
    <t>May</t>
  </si>
  <si>
    <t>June</t>
  </si>
  <si>
    <t>Current Month vs. Prior Month</t>
  </si>
  <si>
    <t xml:space="preserve">Revenue </t>
  </si>
  <si>
    <t>Membership Fees</t>
  </si>
  <si>
    <t>Other  Deposit</t>
  </si>
  <si>
    <t>Special Event Income</t>
  </si>
  <si>
    <t xml:space="preserve">Expenses </t>
  </si>
  <si>
    <t xml:space="preserve">Stipends </t>
  </si>
  <si>
    <t>Contract Workers</t>
  </si>
  <si>
    <t xml:space="preserve">Yearbook </t>
  </si>
  <si>
    <t xml:space="preserve">Staff Appreciation </t>
  </si>
  <si>
    <t xml:space="preserve">Athletics Program </t>
  </si>
  <si>
    <t>PTCA Grants</t>
  </si>
  <si>
    <t xml:space="preserve">Hospitality </t>
  </si>
  <si>
    <t xml:space="preserve">Special Programs </t>
  </si>
  <si>
    <t>School Store Purchases</t>
  </si>
  <si>
    <t>Gen &amp; Admin Exp</t>
  </si>
  <si>
    <t>Grounds Maint.</t>
  </si>
  <si>
    <t>Farm Maint</t>
  </si>
  <si>
    <t>Gift/Prizes</t>
  </si>
  <si>
    <t>Total Expense</t>
  </si>
  <si>
    <t xml:space="preserve">Ending Balance </t>
  </si>
  <si>
    <t>Salary - Detailed Components</t>
  </si>
  <si>
    <t>Acct. #</t>
  </si>
  <si>
    <t>October</t>
  </si>
  <si>
    <t xml:space="preserve">Salaries </t>
  </si>
  <si>
    <t>Aftercare</t>
  </si>
  <si>
    <t>Substitute Salaries</t>
  </si>
  <si>
    <t>6000.C</t>
  </si>
  <si>
    <t>Salaries - COVID</t>
  </si>
  <si>
    <t>Bonus</t>
  </si>
  <si>
    <t>Wellness Remb</t>
  </si>
  <si>
    <t>Garnishment</t>
  </si>
  <si>
    <t>Payroll Taxes</t>
  </si>
  <si>
    <t>Workers Comp</t>
  </si>
  <si>
    <t>Teacher Retirement System</t>
  </si>
  <si>
    <t>Health Insurance Premium</t>
  </si>
  <si>
    <t>Supplemental Insurance</t>
  </si>
  <si>
    <t>Leased Personnel</t>
  </si>
  <si>
    <t>Contracted Personnel</t>
  </si>
  <si>
    <t>Aftercare Salary</t>
  </si>
  <si>
    <t>Total per Actual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</si>
</sst>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6">
    <numFmt numFmtId="164" formatCode="_(&quot;$&quot;* #,##0_);_(&quot;$&quot;* \(#,##0\);_(&quot;$&quot;* &quot;-&quot;??_);_(@_)"/>
    <numFmt numFmtId="165" formatCode="0.0"/>
    <numFmt numFmtId="166" formatCode="m&quot;/&quot;d&quot;/&quot;yyyy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(* #,##0_);_(* \(#,##0\);_(* &quot;-&quot;??_);_(@_)"/>
    <numFmt numFmtId="170" formatCode="_(&quot;$&quot;* #,##0_);_(&quot;$&quot;* \(#,##0\);_(&quot;$&quot;* &quot;-&quot;_);_(@_)"/>
    <numFmt numFmtId="171" formatCode="_(* #,##0_);_(* \(#,##0\);_(* &quot;-&quot;_);_(@_)"/>
    <numFmt numFmtId="172" formatCode="&quot;$&quot;#,##0_);\(&quot;$&quot;#,##0\)"/>
    <numFmt numFmtId="173" formatCode="&quot;$&quot;#,##0.00_);\(&quot;$&quot;#,##0.00\)"/>
    <numFmt numFmtId="174" formatCode="m/d/yyyy"/>
    <numFmt numFmtId="175" formatCode="[$-409]mmmm\ d\,\ yyyy"/>
    <numFmt numFmtId="176" formatCode="m/d"/>
    <numFmt numFmtId="177" formatCode="_(* #,##0.00_);_(* \(#,##0.00\);_(* &quot;-&quot;??.00_);_(@_)"/>
    <numFmt numFmtId="178" formatCode="mmmm d, yyyy"/>
    <numFmt numFmtId="179" formatCode="_(&quot;$&quot;* #,##0.00_);_(&quot;$&quot;* \(#,##0.00\);_(&quot;$&quot;* &quot;-&quot;_);_(@_)"/>
  </numFmts>
  <fonts count="33">
    <font>
      <sz val="11.0"/>
      <color rgb="FF000000"/>
      <name val="Calibri"/>
      <scheme val="minor"/>
    </font>
    <font>
      <color theme="1"/>
      <name val="Arial"/>
    </font>
    <font>
      <b/>
      <color theme="1"/>
      <name val="Calibri"/>
    </font>
    <font>
      <color rgb="FF3F3F76"/>
      <name val="Calibri"/>
    </font>
    <font>
      <b/>
      <color rgb="FF3F3F76"/>
      <name val="Calibri"/>
    </font>
    <font>
      <sz val="11.0"/>
      <color theme="1"/>
      <name val="Calibri"/>
    </font>
    <font>
      <color theme="1"/>
      <name val="Calibri"/>
    </font>
    <font>
      <u/>
      <color rgb="FF0000FF"/>
      <name val="Calibri"/>
    </font>
    <font/>
    <font>
      <u/>
      <color rgb="FF0000FF"/>
      <name val="Calibri"/>
    </font>
    <font>
      <u/>
      <color rgb="FF0000FF"/>
      <name val="Calibri"/>
    </font>
    <font>
      <u/>
      <color rgb="FF0000FF"/>
      <name val="Calibri"/>
    </font>
    <font>
      <b/>
      <color theme="1"/>
      <name val="Arial"/>
    </font>
    <font>
      <b/>
      <sz val="10.0"/>
      <color rgb="FF000000"/>
      <name val="Calibri"/>
    </font>
    <font>
      <sz val="10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2.0"/>
      <color rgb="FF5B9BD5"/>
      <name val="Calibri"/>
    </font>
    <font>
      <b/>
      <sz val="12.0"/>
      <color rgb="FFFF0000"/>
      <name val="Calibri"/>
    </font>
    <font>
      <b/>
      <sz val="10.0"/>
      <color rgb="FF006100"/>
      <name val="Calibri"/>
    </font>
    <font>
      <b/>
      <sz val="12.0"/>
      <color rgb="FF7030A0"/>
      <name val="Calibri"/>
    </font>
    <font>
      <b/>
      <sz val="12.0"/>
      <color rgb="FF70AD47"/>
      <name val="Calibri"/>
    </font>
    <font>
      <b/>
      <sz val="10.0"/>
      <color rgb="FF9C0006"/>
      <name val="Calibri"/>
    </font>
    <font>
      <i/>
      <sz val="10.0"/>
      <color rgb="FF000000"/>
      <name val="Calibri"/>
    </font>
    <font>
      <sz val="10.0"/>
      <color theme="1"/>
      <name val="Calibri"/>
    </font>
    <font>
      <b/>
      <sz val="10.0"/>
      <color rgb="FF5B9BD5"/>
      <name val="Calibri"/>
    </font>
    <font>
      <u/>
      <sz val="11.0"/>
      <color rgb="FF0563C1"/>
      <name val="Calibri"/>
    </font>
    <font>
      <b/>
      <u/>
      <sz val="11.0"/>
      <color rgb="FF000000"/>
      <name val="Calibri"/>
    </font>
    <font>
      <sz val="12.0"/>
      <color rgb="FF000000"/>
      <name val="Calibri"/>
    </font>
    <font>
      <sz val="12.0"/>
      <color rgb="FF1F1F1F"/>
      <name val="Arial"/>
    </font>
    <font>
      <sz val="11.0"/>
      <color rgb="FF000000"/>
      <name val="Arial"/>
    </font>
    <font>
      <sz val="14.0"/>
      <color rgb="FF000000"/>
      <name val="Calibri"/>
    </font>
    <font>
      <b/>
      <sz val="14.0"/>
      <color rgb="FF000000"/>
      <name val="Calibri"/>
    </font>
  </fonts>
  <fills count="25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CC0D9"/>
        <bgColor rgb="FFCCC0D9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  <fill>
      <patternFill patternType="solid">
        <fgColor rgb="FFE5B8B7"/>
        <bgColor rgb="FFE5B8B7"/>
      </patternFill>
    </fill>
    <fill>
      <patternFill patternType="solid">
        <fgColor rgb="FFF9CB9C"/>
        <bgColor rgb="FFF9CB9C"/>
      </patternFill>
    </fill>
    <fill>
      <patternFill patternType="solid">
        <fgColor rgb="FFD9D2E9"/>
        <bgColor rgb="FFD9D2E9"/>
      </patternFill>
    </fill>
    <fill>
      <patternFill patternType="solid">
        <fgColor rgb="FFB6DDE8"/>
        <bgColor rgb="FFB6DDE8"/>
      </patternFill>
    </fill>
    <fill>
      <patternFill patternType="solid">
        <fgColor rgb="FFFDE9D9"/>
        <bgColor rgb="FFFDE9D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rgb="FFFFC000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104">
    <border/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7F7F7F"/>
      </bottom>
    </border>
    <border>
      <right style="thin">
        <color rgb="FF7F7F7F"/>
      </right>
    </border>
    <border>
      <right style="thin">
        <color rgb="FF7F7F7F"/>
      </right>
      <bottom style="thin">
        <color rgb="FF7F7F7F"/>
      </bottom>
    </border>
    <border>
      <right style="thin">
        <color rgb="FF7F7F7F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  <top/>
      <bottom/>
    </border>
    <border>
      <right style="thin">
        <color rgb="FF000000"/>
      </right>
      <bottom style="medium">
        <color rgb="FF000000"/>
      </bottom>
    </border>
    <border>
      <bottom style="thick">
        <color rgb="FF000000"/>
      </bottom>
    </border>
    <border>
      <top style="thick">
        <color rgb="FF000000"/>
      </top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medium">
        <color rgb="FF000000"/>
      </right>
    </border>
    <border>
      <left style="thick">
        <color rgb="FF000000"/>
      </left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right style="medium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/>
      <right/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/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/>
      <top style="thin">
        <color rgb="FF000000"/>
      </top>
      <bottom/>
    </border>
    <border>
      <right/>
      <top/>
      <bottom/>
    </border>
    <border>
      <left style="thin">
        <color rgb="FF000000"/>
      </left>
      <right style="thin">
        <color rgb="FF000000"/>
      </right>
      <top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000000"/>
      </left>
      <right style="thin">
        <color rgb="FF000000"/>
      </right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B7B7B7"/>
      </top>
    </border>
    <border>
      <left style="thin">
        <color rgb="FF000000"/>
      </left>
      <right style="thin">
        <color rgb="FF000000"/>
      </right>
      <bottom style="thin">
        <color rgb="FFB7B7B7"/>
      </bottom>
    </border>
    <border>
      <left style="thin">
        <color rgb="FF000000"/>
      </left>
      <right style="thin">
        <color rgb="FF000000"/>
      </right>
      <top style="thin">
        <color rgb="FFCCCCCC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</border>
    <border>
      <right style="thin">
        <color rgb="FF000000"/>
      </right>
      <top style="thin">
        <color rgb="FF000000"/>
      </top>
      <bottom style="thin">
        <color rgb="FFCCCCCC"/>
      </bottom>
    </border>
    <border>
      <right style="thin">
        <color rgb="FF000000"/>
      </right>
      <top style="thin">
        <color rgb="FFCCCCCC"/>
      </top>
      <bottom style="thin">
        <color rgb="FFCCCCCC"/>
      </bottom>
    </border>
    <border>
      <right style="thin">
        <color rgb="FF000000"/>
      </right>
      <top style="thin">
        <color rgb="FFCCCCCC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7F7F7F"/>
      </right>
      <top style="thin">
        <color rgb="FF7F7F7F"/>
      </top>
      <bottom style="thin">
        <color rgb="FF7F7F7F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/>
    </border>
    <border>
      <left/>
    </border>
    <border>
      <left/>
      <right/>
    </border>
    <border>
      <top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5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0" fontId="1" numFmtId="164" xfId="0" applyAlignment="1" applyBorder="1" applyFont="1" applyNumberFormat="1">
      <alignment vertical="bottom"/>
    </xf>
    <xf borderId="3" fillId="0" fontId="1" numFmtId="165" xfId="0" applyAlignment="1" applyBorder="1" applyFont="1" applyNumberFormat="1">
      <alignment vertical="bottom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vertical="bottom"/>
    </xf>
    <xf borderId="4" fillId="0" fontId="1" numFmtId="0" xfId="0" applyAlignment="1" applyBorder="1" applyFont="1">
      <alignment vertical="bottom"/>
    </xf>
    <xf borderId="5" fillId="0" fontId="2" numFmtId="0" xfId="0" applyAlignment="1" applyBorder="1" applyFont="1">
      <alignment vertical="bottom"/>
    </xf>
    <xf borderId="6" fillId="2" fontId="2" numFmtId="165" xfId="0" applyAlignment="1" applyBorder="1" applyFill="1" applyFont="1" applyNumberFormat="1">
      <alignment horizontal="center" readingOrder="0" shrinkToFit="0" vertical="bottom" wrapText="1"/>
    </xf>
    <xf borderId="0" fillId="0" fontId="1" numFmtId="17" xfId="0" applyAlignment="1" applyFont="1" applyNumberFormat="1">
      <alignment vertical="bottom"/>
    </xf>
    <xf borderId="6" fillId="2" fontId="2" numFmtId="165" xfId="0" applyAlignment="1" applyBorder="1" applyFont="1" applyNumberFormat="1">
      <alignment horizontal="center" vertical="bottom"/>
    </xf>
    <xf borderId="6" fillId="2" fontId="2" numFmtId="166" xfId="0" applyAlignment="1" applyBorder="1" applyFont="1" applyNumberFormat="1">
      <alignment readingOrder="0" vertical="bottom"/>
    </xf>
    <xf borderId="0" fillId="0" fontId="1" numFmtId="165" xfId="0" applyAlignment="1" applyFont="1" applyNumberFormat="1">
      <alignment vertical="bottom"/>
    </xf>
    <xf borderId="7" fillId="0" fontId="1" numFmtId="0" xfId="0" applyAlignment="1" applyBorder="1" applyFont="1">
      <alignment vertical="bottom"/>
    </xf>
    <xf borderId="7" fillId="0" fontId="1" numFmtId="164" xfId="0" applyAlignment="1" applyBorder="1" applyFont="1" applyNumberFormat="1">
      <alignment vertical="bottom"/>
    </xf>
    <xf borderId="0" fillId="0" fontId="2" numFmtId="0" xfId="0" applyAlignment="1" applyFont="1">
      <alignment vertical="bottom"/>
    </xf>
    <xf borderId="8" fillId="0" fontId="1" numFmtId="0" xfId="0" applyAlignment="1" applyBorder="1" applyFont="1">
      <alignment vertical="bottom"/>
    </xf>
    <xf borderId="9" fillId="3" fontId="3" numFmtId="0" xfId="0" applyAlignment="1" applyBorder="1" applyFill="1" applyFont="1">
      <alignment horizontal="right" vertical="bottom"/>
    </xf>
    <xf borderId="10" fillId="3" fontId="4" numFmtId="38" xfId="0" applyAlignment="1" applyBorder="1" applyFont="1" applyNumberFormat="1">
      <alignment horizontal="center" vertical="bottom"/>
    </xf>
    <xf borderId="10" fillId="3" fontId="1" numFmtId="0" xfId="0" applyAlignment="1" applyBorder="1" applyFont="1">
      <alignment vertical="bottom"/>
    </xf>
    <xf borderId="1" fillId="0" fontId="1" numFmtId="164" xfId="0" applyAlignment="1" applyBorder="1" applyFont="1" applyNumberFormat="1">
      <alignment vertical="bottom"/>
    </xf>
    <xf borderId="1" fillId="0" fontId="5" numFmtId="164" xfId="0" applyAlignment="1" applyBorder="1" applyFont="1" applyNumberFormat="1">
      <alignment vertical="bottom"/>
    </xf>
    <xf borderId="1" fillId="0" fontId="2" numFmtId="164" xfId="0" applyAlignment="1" applyBorder="1" applyFont="1" applyNumberFormat="1">
      <alignment horizontal="center" shrinkToFit="0" vertical="bottom" wrapText="1"/>
    </xf>
    <xf borderId="11" fillId="0" fontId="1" numFmtId="0" xfId="0" applyAlignment="1" applyBorder="1" applyFont="1">
      <alignment vertical="bottom"/>
    </xf>
    <xf borderId="11" fillId="0" fontId="1" numFmtId="165" xfId="0" applyAlignment="1" applyBorder="1" applyFont="1" applyNumberFormat="1">
      <alignment vertical="bottom"/>
    </xf>
    <xf borderId="12" fillId="0" fontId="1" numFmtId="164" xfId="0" applyAlignment="1" applyBorder="1" applyFont="1" applyNumberFormat="1">
      <alignment vertical="bottom"/>
    </xf>
    <xf borderId="12" fillId="0" fontId="2" numFmtId="164" xfId="0" applyAlignment="1" applyBorder="1" applyFont="1" applyNumberFormat="1">
      <alignment horizontal="center" vertical="bottom"/>
    </xf>
    <xf borderId="0" fillId="4" fontId="2" numFmtId="0" xfId="0" applyAlignment="1" applyFill="1" applyFont="1">
      <alignment vertical="bottom"/>
    </xf>
    <xf borderId="0" fillId="4" fontId="2" numFmtId="165" xfId="0" applyAlignment="1" applyFont="1" applyNumberFormat="1">
      <alignment horizontal="center" vertical="bottom"/>
    </xf>
    <xf borderId="0" fillId="4" fontId="1" numFmtId="0" xfId="0" applyAlignment="1" applyFont="1">
      <alignment vertical="bottom"/>
    </xf>
    <xf borderId="0" fillId="4" fontId="1" numFmtId="165" xfId="0" applyAlignment="1" applyFont="1" applyNumberFormat="1">
      <alignment vertical="bottom"/>
    </xf>
    <xf borderId="1" fillId="0" fontId="6" numFmtId="0" xfId="0" applyAlignment="1" applyBorder="1" applyFont="1">
      <alignment vertical="bottom"/>
    </xf>
    <xf borderId="1" fillId="0" fontId="6" numFmtId="164" xfId="0" applyAlignment="1" applyBorder="1" applyFont="1" applyNumberFormat="1">
      <alignment horizontal="right" vertical="bottom"/>
    </xf>
    <xf borderId="1" fillId="0" fontId="6" numFmtId="164" xfId="0" applyAlignment="1" applyBorder="1" applyFont="1" applyNumberFormat="1">
      <alignment horizontal="right" readingOrder="0" vertical="bottom"/>
    </xf>
    <xf borderId="0" fillId="5" fontId="1" numFmtId="0" xfId="0" applyAlignment="1" applyFill="1" applyFont="1">
      <alignment vertical="bottom"/>
    </xf>
    <xf borderId="4" fillId="5" fontId="7" numFmtId="165" xfId="0" applyAlignment="1" applyBorder="1" applyFont="1" applyNumberFormat="1">
      <alignment horizontal="center" vertical="bottom"/>
    </xf>
    <xf borderId="3" fillId="5" fontId="2" numFmtId="0" xfId="0" applyAlignment="1" applyBorder="1" applyFont="1">
      <alignment vertical="bottom"/>
    </xf>
    <xf borderId="13" fillId="5" fontId="1" numFmtId="0" xfId="0" applyAlignment="1" applyBorder="1" applyFont="1">
      <alignment vertical="bottom"/>
    </xf>
    <xf borderId="13" fillId="5" fontId="2" numFmtId="164" xfId="0" applyAlignment="1" applyBorder="1" applyFont="1" applyNumberFormat="1">
      <alignment horizontal="right" vertical="bottom"/>
    </xf>
    <xf borderId="0" fillId="5" fontId="1" numFmtId="3" xfId="0" applyAlignment="1" applyFont="1" applyNumberFormat="1">
      <alignment vertical="bottom"/>
    </xf>
    <xf borderId="14" fillId="5" fontId="2" numFmtId="164" xfId="0" applyAlignment="1" applyBorder="1" applyFont="1" applyNumberFormat="1">
      <alignment horizontal="right" readingOrder="0" vertical="bottom"/>
    </xf>
    <xf borderId="1" fillId="0" fontId="1" numFmtId="3" xfId="0" applyAlignment="1" applyBorder="1" applyFont="1" applyNumberFormat="1">
      <alignment vertical="bottom"/>
    </xf>
    <xf borderId="0" fillId="0" fontId="6" numFmtId="0" xfId="0" applyAlignment="1" applyFont="1">
      <alignment vertical="bottom"/>
    </xf>
    <xf borderId="14" fillId="0" fontId="1" numFmtId="0" xfId="0" applyAlignment="1" applyBorder="1" applyFont="1">
      <alignment vertical="bottom"/>
    </xf>
    <xf borderId="0" fillId="6" fontId="6" numFmtId="0" xfId="0" applyAlignment="1" applyFill="1" applyFont="1">
      <alignment vertical="bottom"/>
    </xf>
    <xf borderId="15" fillId="6" fontId="6" numFmtId="0" xfId="0" applyAlignment="1" applyBorder="1" applyFont="1">
      <alignment vertical="bottom"/>
    </xf>
    <xf borderId="3" fillId="0" fontId="8" numFmtId="0" xfId="0" applyBorder="1" applyFont="1"/>
    <xf borderId="13" fillId="0" fontId="6" numFmtId="0" xfId="0" applyAlignment="1" applyBorder="1" applyFont="1">
      <alignment vertical="bottom"/>
    </xf>
    <xf borderId="13" fillId="0" fontId="6" numFmtId="164" xfId="0" applyAlignment="1" applyBorder="1" applyFont="1" applyNumberFormat="1">
      <alignment horizontal="right" vertical="bottom"/>
    </xf>
    <xf borderId="13" fillId="0" fontId="1" numFmtId="164" xfId="0" applyAlignment="1" applyBorder="1" applyFont="1" applyNumberFormat="1">
      <alignment vertical="bottom"/>
    </xf>
    <xf borderId="0" fillId="7" fontId="1" numFmtId="0" xfId="0" applyAlignment="1" applyFill="1" applyFont="1">
      <alignment vertical="bottom"/>
    </xf>
    <xf borderId="4" fillId="7" fontId="9" numFmtId="165" xfId="0" applyAlignment="1" applyBorder="1" applyFont="1" applyNumberFormat="1">
      <alignment horizontal="center" vertical="bottom"/>
    </xf>
    <xf borderId="3" fillId="7" fontId="2" numFmtId="0" xfId="0" applyAlignment="1" applyBorder="1" applyFont="1">
      <alignment vertical="bottom"/>
    </xf>
    <xf borderId="13" fillId="7" fontId="1" numFmtId="0" xfId="0" applyAlignment="1" applyBorder="1" applyFont="1">
      <alignment vertical="bottom"/>
    </xf>
    <xf borderId="13" fillId="7" fontId="2" numFmtId="164" xfId="0" applyAlignment="1" applyBorder="1" applyFont="1" applyNumberFormat="1">
      <alignment horizontal="right" vertical="bottom"/>
    </xf>
    <xf borderId="14" fillId="7" fontId="2" numFmtId="164" xfId="0" applyAlignment="1" applyBorder="1" applyFont="1" applyNumberFormat="1">
      <alignment horizontal="right" readingOrder="0" vertical="bottom"/>
    </xf>
    <xf borderId="0" fillId="0" fontId="6" numFmtId="0" xfId="0" applyAlignment="1" applyFont="1">
      <alignment horizontal="center" shrinkToFit="0" vertical="bottom" wrapText="1"/>
    </xf>
    <xf borderId="13" fillId="0" fontId="6" numFmtId="164" xfId="0" applyAlignment="1" applyBorder="1" applyFont="1" applyNumberFormat="1">
      <alignment horizontal="right" readingOrder="0" vertical="bottom"/>
    </xf>
    <xf borderId="3" fillId="7" fontId="1" numFmtId="0" xfId="0" applyAlignment="1" applyBorder="1" applyFont="1">
      <alignment vertical="bottom"/>
    </xf>
    <xf borderId="6" fillId="7" fontId="10" numFmtId="165" xfId="0" applyAlignment="1" applyBorder="1" applyFont="1" applyNumberFormat="1">
      <alignment horizontal="center" vertical="bottom"/>
    </xf>
    <xf borderId="1" fillId="7" fontId="1" numFmtId="0" xfId="0" applyAlignment="1" applyBorder="1" applyFont="1">
      <alignment vertical="bottom"/>
    </xf>
    <xf borderId="13" fillId="7" fontId="2" numFmtId="164" xfId="0" applyAlignment="1" applyBorder="1" applyFont="1" applyNumberFormat="1">
      <alignment horizontal="right" readingOrder="0" vertical="bottom"/>
    </xf>
    <xf borderId="11" fillId="4" fontId="1" numFmtId="0" xfId="0" applyAlignment="1" applyBorder="1" applyFont="1">
      <alignment vertical="bottom"/>
    </xf>
    <xf borderId="16" fillId="4" fontId="1" numFmtId="165" xfId="0" applyAlignment="1" applyBorder="1" applyFont="1" applyNumberFormat="1">
      <alignment vertical="bottom"/>
    </xf>
    <xf borderId="11" fillId="4" fontId="2" numFmtId="0" xfId="0" applyAlignment="1" applyBorder="1" applyFont="1">
      <alignment vertical="bottom"/>
    </xf>
    <xf borderId="12" fillId="4" fontId="1" numFmtId="3" xfId="0" applyAlignment="1" applyBorder="1" applyFont="1" applyNumberFormat="1">
      <alignment vertical="bottom"/>
    </xf>
    <xf borderId="12" fillId="4" fontId="2" numFmtId="164" xfId="0" applyAlignment="1" applyBorder="1" applyFont="1" applyNumberFormat="1">
      <alignment horizontal="right" vertical="bottom"/>
    </xf>
    <xf borderId="1" fillId="4" fontId="1" numFmtId="0" xfId="0" applyAlignment="1" applyBorder="1" applyFont="1">
      <alignment vertical="bottom"/>
    </xf>
    <xf borderId="17" fillId="0" fontId="1" numFmtId="0" xfId="0" applyAlignment="1" applyBorder="1" applyFont="1">
      <alignment vertical="bottom"/>
    </xf>
    <xf borderId="17" fillId="0" fontId="1" numFmtId="164" xfId="0" applyAlignment="1" applyBorder="1" applyFont="1" applyNumberFormat="1">
      <alignment vertical="bottom"/>
    </xf>
    <xf borderId="0" fillId="3" fontId="2" numFmtId="0" xfId="0" applyAlignment="1" applyFont="1">
      <alignment vertical="bottom"/>
    </xf>
    <xf borderId="0" fillId="3" fontId="1" numFmtId="165" xfId="0" applyAlignment="1" applyFont="1" applyNumberFormat="1">
      <alignment vertical="bottom"/>
    </xf>
    <xf borderId="18" fillId="8" fontId="6" numFmtId="0" xfId="0" applyAlignment="1" applyBorder="1" applyFill="1" applyFont="1">
      <alignment horizontal="center" shrinkToFit="0" wrapText="1"/>
    </xf>
    <xf borderId="19" fillId="0" fontId="6" numFmtId="3" xfId="0" applyAlignment="1" applyBorder="1" applyFont="1" applyNumberFormat="1">
      <alignment vertical="bottom"/>
    </xf>
    <xf borderId="0" fillId="0" fontId="2" numFmtId="164" xfId="0" applyAlignment="1" applyFont="1" applyNumberFormat="1">
      <alignment horizontal="right" vertical="bottom"/>
    </xf>
    <xf borderId="20" fillId="0" fontId="6" numFmtId="164" xfId="0" applyAlignment="1" applyBorder="1" applyFont="1" applyNumberFormat="1">
      <alignment horizontal="right" readingOrder="0" vertical="bottom"/>
    </xf>
    <xf borderId="0" fillId="3" fontId="1" numFmtId="0" xfId="0" applyAlignment="1" applyFont="1">
      <alignment vertical="bottom"/>
    </xf>
    <xf borderId="19" fillId="0" fontId="6" numFmtId="0" xfId="0" applyAlignment="1" applyBorder="1" applyFont="1">
      <alignment vertical="bottom"/>
    </xf>
    <xf borderId="0" fillId="0" fontId="6" numFmtId="164" xfId="0" applyAlignment="1" applyFont="1" applyNumberFormat="1">
      <alignment horizontal="right" vertical="bottom"/>
    </xf>
    <xf borderId="20" fillId="0" fontId="6" numFmtId="164" xfId="0" applyAlignment="1" applyBorder="1" applyFont="1" applyNumberFormat="1">
      <alignment horizontal="right" vertical="bottom"/>
    </xf>
    <xf borderId="0" fillId="3" fontId="11" numFmtId="165" xfId="0" applyAlignment="1" applyFont="1" applyNumberFormat="1">
      <alignment horizontal="center" vertical="bottom"/>
    </xf>
    <xf borderId="0" fillId="9" fontId="12" numFmtId="0" xfId="0" applyAlignment="1" applyFill="1" applyFont="1">
      <alignment vertical="bottom"/>
    </xf>
    <xf borderId="19" fillId="0" fontId="8" numFmtId="0" xfId="0" applyBorder="1" applyFont="1"/>
    <xf borderId="13" fillId="3" fontId="2" numFmtId="164" xfId="0" applyAlignment="1" applyBorder="1" applyFont="1" applyNumberFormat="1">
      <alignment horizontal="right" vertical="bottom"/>
    </xf>
    <xf borderId="6" fillId="3" fontId="1" numFmtId="164" xfId="0" applyAlignment="1" applyBorder="1" applyFont="1" applyNumberFormat="1">
      <alignment vertical="bottom"/>
    </xf>
    <xf borderId="20" fillId="3" fontId="2" numFmtId="164" xfId="0" applyAlignment="1" applyBorder="1" applyFont="1" applyNumberFormat="1">
      <alignment horizontal="right" vertical="bottom"/>
    </xf>
    <xf borderId="0" fillId="8" fontId="6" numFmtId="0" xfId="0" applyAlignment="1" applyFont="1">
      <alignment horizontal="center" shrinkToFit="0" wrapText="1"/>
    </xf>
    <xf borderId="13" fillId="3" fontId="2" numFmtId="164" xfId="0" applyAlignment="1" applyBorder="1" applyFont="1" applyNumberFormat="1">
      <alignment horizontal="center" vertical="bottom"/>
    </xf>
    <xf borderId="0" fillId="10" fontId="6" numFmtId="0" xfId="0" applyAlignment="1" applyFill="1" applyFont="1">
      <alignment horizontal="center"/>
    </xf>
    <xf borderId="21" fillId="0" fontId="6" numFmtId="164" xfId="0" applyAlignment="1" applyBorder="1" applyFont="1" applyNumberFormat="1">
      <alignment horizontal="right" vertical="bottom"/>
    </xf>
    <xf borderId="19" fillId="0" fontId="1" numFmtId="0" xfId="0" applyAlignment="1" applyBorder="1" applyFont="1">
      <alignment vertical="bottom"/>
    </xf>
    <xf borderId="19" fillId="10" fontId="2" numFmtId="0" xfId="0" applyAlignment="1" applyBorder="1" applyFont="1">
      <alignment horizontal="right" vertical="bottom"/>
    </xf>
    <xf borderId="1" fillId="10" fontId="2" numFmtId="164" xfId="0" applyAlignment="1" applyBorder="1" applyFont="1" applyNumberFormat="1">
      <alignment horizontal="right" vertical="bottom"/>
    </xf>
    <xf borderId="13" fillId="10" fontId="2" numFmtId="164" xfId="0" applyAlignment="1" applyBorder="1" applyFont="1" applyNumberFormat="1">
      <alignment horizontal="right" vertical="bottom"/>
    </xf>
    <xf borderId="19" fillId="10" fontId="1" numFmtId="0" xfId="0" applyAlignment="1" applyBorder="1" applyFont="1">
      <alignment vertical="bottom"/>
    </xf>
    <xf borderId="21" fillId="10" fontId="2" numFmtId="164" xfId="0" applyAlignment="1" applyBorder="1" applyFont="1" applyNumberFormat="1">
      <alignment horizontal="right" vertical="bottom"/>
    </xf>
    <xf borderId="0" fillId="11" fontId="6" numFmtId="0" xfId="0" applyAlignment="1" applyFill="1" applyFont="1">
      <alignment horizontal="center" shrinkToFit="0" wrapText="1"/>
    </xf>
    <xf borderId="19" fillId="11" fontId="2" numFmtId="0" xfId="0" applyAlignment="1" applyBorder="1" applyFont="1">
      <alignment horizontal="right" vertical="bottom"/>
    </xf>
    <xf borderId="12" fillId="11" fontId="2" numFmtId="164" xfId="0" applyAlignment="1" applyBorder="1" applyFont="1" applyNumberFormat="1">
      <alignment horizontal="right" vertical="bottom"/>
    </xf>
    <xf borderId="19" fillId="11" fontId="1" numFmtId="0" xfId="0" applyAlignment="1" applyBorder="1" applyFont="1">
      <alignment vertical="bottom"/>
    </xf>
    <xf borderId="21" fillId="11" fontId="2" numFmtId="164" xfId="0" applyAlignment="1" applyBorder="1" applyFont="1" applyNumberFormat="1">
      <alignment horizontal="right" vertical="bottom"/>
    </xf>
    <xf borderId="12" fillId="3" fontId="2" numFmtId="164" xfId="0" applyAlignment="1" applyBorder="1" applyFont="1" applyNumberFormat="1">
      <alignment horizontal="right" vertical="bottom"/>
    </xf>
    <xf borderId="0" fillId="12" fontId="6" numFmtId="0" xfId="0" applyAlignment="1" applyFill="1" applyFont="1">
      <alignment horizontal="center"/>
    </xf>
    <xf borderId="12" fillId="0" fontId="1" numFmtId="167" xfId="0" applyAlignment="1" applyBorder="1" applyFont="1" applyNumberFormat="1">
      <alignment vertical="bottom"/>
    </xf>
    <xf borderId="12" fillId="0" fontId="2" numFmtId="167" xfId="0" applyAlignment="1" applyBorder="1" applyFont="1" applyNumberFormat="1">
      <alignment horizontal="right" vertical="bottom"/>
    </xf>
    <xf borderId="13" fillId="0" fontId="2" numFmtId="167" xfId="0" applyAlignment="1" applyBorder="1" applyFont="1" applyNumberFormat="1">
      <alignment horizontal="right" vertical="bottom"/>
    </xf>
    <xf borderId="19" fillId="12" fontId="2" numFmtId="0" xfId="0" applyAlignment="1" applyBorder="1" applyFont="1">
      <alignment horizontal="right" vertical="bottom"/>
    </xf>
    <xf borderId="1" fillId="12" fontId="1" numFmtId="164" xfId="0" applyAlignment="1" applyBorder="1" applyFont="1" applyNumberFormat="1">
      <alignment vertical="bottom"/>
    </xf>
    <xf borderId="19" fillId="12" fontId="1" numFmtId="0" xfId="0" applyAlignment="1" applyBorder="1" applyFont="1">
      <alignment vertical="bottom"/>
    </xf>
    <xf borderId="20" fillId="12" fontId="2" numFmtId="164" xfId="0" applyAlignment="1" applyBorder="1" applyFont="1" applyNumberFormat="1">
      <alignment horizontal="right" vertical="bottom"/>
    </xf>
    <xf borderId="13" fillId="0" fontId="2" numFmtId="164" xfId="0" applyAlignment="1" applyBorder="1" applyFont="1" applyNumberFormat="1">
      <alignment horizontal="right" vertical="bottom"/>
    </xf>
    <xf borderId="19" fillId="8" fontId="2" numFmtId="0" xfId="0" applyAlignment="1" applyBorder="1" applyFont="1">
      <alignment horizontal="right" vertical="bottom"/>
    </xf>
    <xf borderId="0" fillId="8" fontId="1" numFmtId="164" xfId="0" applyAlignment="1" applyFont="1" applyNumberFormat="1">
      <alignment vertical="bottom"/>
    </xf>
    <xf borderId="19" fillId="8" fontId="1" numFmtId="0" xfId="0" applyAlignment="1" applyBorder="1" applyFont="1">
      <alignment vertical="bottom"/>
    </xf>
    <xf borderId="20" fillId="8" fontId="2" numFmtId="164" xfId="0" applyAlignment="1" applyBorder="1" applyFont="1" applyNumberFormat="1">
      <alignment horizontal="right" vertical="bottom"/>
    </xf>
    <xf borderId="19" fillId="3" fontId="1" numFmtId="0" xfId="0" applyAlignment="1" applyBorder="1" applyFont="1">
      <alignment vertical="bottom"/>
    </xf>
    <xf borderId="0" fillId="12" fontId="6" numFmtId="0" xfId="0" applyAlignment="1" applyFont="1">
      <alignment horizontal="center" shrinkToFit="0" wrapText="1"/>
    </xf>
    <xf borderId="0" fillId="0" fontId="6" numFmtId="0" xfId="0" applyAlignment="1" applyFont="1">
      <alignment shrinkToFit="0" vertical="bottom" wrapText="1"/>
    </xf>
    <xf borderId="22" fillId="0" fontId="1" numFmtId="0" xfId="0" applyAlignment="1" applyBorder="1" applyFont="1">
      <alignment vertical="bottom"/>
    </xf>
    <xf borderId="20" fillId="0" fontId="1" numFmtId="0" xfId="0" applyAlignment="1" applyBorder="1" applyFont="1">
      <alignment vertical="bottom"/>
    </xf>
    <xf borderId="21" fillId="0" fontId="1" numFmtId="0" xfId="0" applyAlignment="1" applyBorder="1" applyFont="1">
      <alignment vertical="bottom"/>
    </xf>
    <xf borderId="13" fillId="9" fontId="2" numFmtId="164" xfId="0" applyAlignment="1" applyBorder="1" applyFont="1" applyNumberFormat="1">
      <alignment horizontal="right" vertical="bottom"/>
    </xf>
    <xf borderId="0" fillId="9" fontId="1" numFmtId="0" xfId="0" applyAlignment="1" applyFont="1">
      <alignment vertical="bottom"/>
    </xf>
    <xf borderId="20" fillId="9" fontId="2" numFmtId="164" xfId="0" applyAlignment="1" applyBorder="1" applyFont="1" applyNumberFormat="1">
      <alignment horizontal="right" vertical="bottom"/>
    </xf>
    <xf borderId="0" fillId="12" fontId="6" numFmtId="0" xfId="0" applyAlignment="1" applyFont="1">
      <alignment horizontal="center" readingOrder="0" shrinkToFit="0" vertical="center" wrapText="1"/>
    </xf>
    <xf borderId="1" fillId="0" fontId="1" numFmtId="168" xfId="0" applyAlignment="1" applyBorder="1" applyFont="1" applyNumberFormat="1">
      <alignment vertical="bottom"/>
    </xf>
    <xf borderId="19" fillId="0" fontId="1" numFmtId="164" xfId="0" applyAlignment="1" applyBorder="1" applyFont="1" applyNumberFormat="1">
      <alignment vertical="bottom"/>
    </xf>
    <xf borderId="19" fillId="0" fontId="6" numFmtId="0" xfId="0" applyAlignment="1" applyBorder="1" applyFont="1">
      <alignment readingOrder="0" vertical="bottom"/>
    </xf>
    <xf borderId="20" fillId="0" fontId="2" numFmtId="164" xfId="0" applyAlignment="1" applyBorder="1" applyFont="1" applyNumberFormat="1">
      <alignment horizontal="right" readingOrder="0" vertical="bottom"/>
    </xf>
    <xf borderId="17" fillId="9" fontId="1" numFmtId="0" xfId="0" applyAlignment="1" applyBorder="1" applyFont="1">
      <alignment vertical="bottom"/>
    </xf>
    <xf borderId="23" fillId="0" fontId="8" numFmtId="0" xfId="0" applyBorder="1" applyFont="1"/>
    <xf borderId="24" fillId="3" fontId="2" numFmtId="164" xfId="0" applyAlignment="1" applyBorder="1" applyFont="1" applyNumberFormat="1">
      <alignment horizontal="right" vertical="bottom"/>
    </xf>
    <xf borderId="25" fillId="4" fontId="1" numFmtId="165" xfId="0" applyAlignment="1" applyBorder="1" applyFont="1" applyNumberFormat="1">
      <alignment vertical="bottom"/>
    </xf>
    <xf borderId="23" fillId="4" fontId="1" numFmtId="0" xfId="0" applyAlignment="1" applyBorder="1" applyFont="1">
      <alignment vertical="bottom"/>
    </xf>
    <xf borderId="23" fillId="4" fontId="2" numFmtId="0" xfId="0" applyAlignment="1" applyBorder="1" applyFont="1">
      <alignment horizontal="right" vertical="bottom"/>
    </xf>
    <xf borderId="12" fillId="3" fontId="2" numFmtId="164" xfId="0" applyAlignment="1" applyBorder="1" applyFont="1" applyNumberFormat="1">
      <alignment horizontal="center" vertical="bottom"/>
    </xf>
    <xf borderId="24" fillId="4" fontId="2" numFmtId="164" xfId="0" applyAlignment="1" applyBorder="1" applyFont="1" applyNumberFormat="1">
      <alignment horizontal="right" vertical="bottom"/>
    </xf>
    <xf borderId="26" fillId="0" fontId="1" numFmtId="164" xfId="0" applyAlignment="1" applyBorder="1" applyFont="1" applyNumberFormat="1">
      <alignment vertical="bottom"/>
    </xf>
    <xf borderId="23" fillId="0" fontId="1" numFmtId="0" xfId="0" applyAlignment="1" applyBorder="1" applyFont="1">
      <alignment vertical="bottom"/>
    </xf>
    <xf borderId="27" fillId="0" fontId="1" numFmtId="164" xfId="0" applyAlignment="1" applyBorder="1" applyFont="1" applyNumberFormat="1">
      <alignment vertical="bottom"/>
    </xf>
    <xf borderId="23" fillId="0" fontId="2" numFmtId="0" xfId="0" applyAlignment="1" applyBorder="1" applyFont="1">
      <alignment vertical="bottom"/>
    </xf>
    <xf borderId="23" fillId="3" fontId="2" numFmtId="164" xfId="0" applyAlignment="1" applyBorder="1" applyFont="1" applyNumberFormat="1">
      <alignment horizontal="center" vertical="bottom"/>
    </xf>
    <xf borderId="23" fillId="0" fontId="1" numFmtId="164" xfId="0" applyAlignment="1" applyBorder="1" applyFont="1" applyNumberFormat="1">
      <alignment vertical="bottom"/>
    </xf>
    <xf borderId="27" fillId="3" fontId="2" numFmtId="164" xfId="0" applyAlignment="1" applyBorder="1" applyFont="1" applyNumberFormat="1">
      <alignment horizontal="right" vertical="bottom"/>
    </xf>
    <xf borderId="28" fillId="6" fontId="13" numFmtId="0" xfId="0" applyBorder="1" applyFont="1"/>
    <xf borderId="28" fillId="6" fontId="14" numFmtId="0" xfId="0" applyBorder="1" applyFont="1"/>
    <xf borderId="28" fillId="6" fontId="14" numFmtId="164" xfId="0" applyBorder="1" applyFont="1" applyNumberFormat="1"/>
    <xf borderId="28" fillId="6" fontId="14" numFmtId="167" xfId="0" applyBorder="1" applyFont="1" applyNumberFormat="1"/>
    <xf borderId="0" fillId="0" fontId="15" numFmtId="164" xfId="0" applyFont="1" applyNumberFormat="1"/>
    <xf borderId="3" fillId="0" fontId="16" numFmtId="0" xfId="0" applyAlignment="1" applyBorder="1" applyFont="1">
      <alignment horizontal="center"/>
    </xf>
    <xf borderId="3" fillId="0" fontId="15" numFmtId="0" xfId="0" applyBorder="1" applyFont="1"/>
    <xf borderId="29" fillId="6" fontId="13" numFmtId="169" xfId="0" applyAlignment="1" applyBorder="1" applyFont="1" applyNumberFormat="1">
      <alignment readingOrder="0"/>
    </xf>
    <xf borderId="28" fillId="6" fontId="14" numFmtId="169" xfId="0" applyBorder="1" applyFont="1" applyNumberFormat="1"/>
    <xf borderId="28" fillId="6" fontId="14" numFmtId="170" xfId="0" applyBorder="1" applyFont="1" applyNumberFormat="1"/>
    <xf borderId="28" fillId="6" fontId="13" numFmtId="0" xfId="0" applyAlignment="1" applyBorder="1" applyFont="1">
      <alignment horizontal="center"/>
    </xf>
    <xf borderId="30" fillId="6" fontId="13" numFmtId="0" xfId="0" applyAlignment="1" applyBorder="1" applyFont="1">
      <alignment horizontal="center"/>
    </xf>
    <xf borderId="31" fillId="0" fontId="8" numFmtId="0" xfId="0" applyBorder="1" applyFont="1"/>
    <xf borderId="32" fillId="6" fontId="13" numFmtId="0" xfId="0" applyAlignment="1" applyBorder="1" applyFont="1">
      <alignment horizontal="center"/>
    </xf>
    <xf borderId="33" fillId="6" fontId="14" numFmtId="0" xfId="0" applyBorder="1" applyFont="1"/>
    <xf borderId="34" fillId="6" fontId="14" numFmtId="0" xfId="0" applyBorder="1" applyFont="1"/>
    <xf borderId="35" fillId="13" fontId="13" numFmtId="0" xfId="0" applyAlignment="1" applyBorder="1" applyFill="1" applyFont="1">
      <alignment horizontal="center"/>
    </xf>
    <xf borderId="35" fillId="6" fontId="13" numFmtId="0" xfId="0" applyAlignment="1" applyBorder="1" applyFont="1">
      <alignment horizontal="center"/>
    </xf>
    <xf borderId="35" fillId="14" fontId="13" numFmtId="164" xfId="0" applyAlignment="1" applyBorder="1" applyFill="1" applyFont="1" applyNumberFormat="1">
      <alignment horizontal="center"/>
    </xf>
    <xf borderId="35" fillId="15" fontId="13" numFmtId="0" xfId="0" applyAlignment="1" applyBorder="1" applyFill="1" applyFont="1">
      <alignment horizontal="center"/>
    </xf>
    <xf borderId="36" fillId="6" fontId="13" numFmtId="17" xfId="0" applyAlignment="1" applyBorder="1" applyFont="1" applyNumberFormat="1">
      <alignment horizontal="center"/>
    </xf>
    <xf borderId="37" fillId="13" fontId="13" numFmtId="0" xfId="0" applyAlignment="1" applyBorder="1" applyFont="1">
      <alignment horizontal="center"/>
    </xf>
    <xf borderId="37" fillId="6" fontId="13" numFmtId="0" xfId="0" applyAlignment="1" applyBorder="1" applyFont="1">
      <alignment horizontal="center"/>
    </xf>
    <xf borderId="37" fillId="14" fontId="13" numFmtId="164" xfId="0" applyAlignment="1" applyBorder="1" applyFont="1" applyNumberFormat="1">
      <alignment horizontal="center"/>
    </xf>
    <xf borderId="37" fillId="15" fontId="13" numFmtId="0" xfId="0" applyAlignment="1" applyBorder="1" applyFont="1">
      <alignment horizontal="center"/>
    </xf>
    <xf borderId="37" fillId="15" fontId="13" numFmtId="17" xfId="0" applyAlignment="1" applyBorder="1" applyFont="1" applyNumberFormat="1">
      <alignment horizontal="center"/>
    </xf>
    <xf borderId="38" fillId="0" fontId="14" numFmtId="171" xfId="0" applyBorder="1" applyFont="1" applyNumberFormat="1"/>
    <xf borderId="39" fillId="13" fontId="13" numFmtId="164" xfId="0" applyBorder="1" applyFont="1" applyNumberFormat="1"/>
    <xf borderId="36" fillId="6" fontId="14" numFmtId="0" xfId="0" applyAlignment="1" applyBorder="1" applyFont="1">
      <alignment horizontal="center"/>
    </xf>
    <xf borderId="40" fillId="14" fontId="13" numFmtId="164" xfId="0" applyBorder="1" applyFont="1" applyNumberFormat="1"/>
    <xf borderId="40" fillId="15" fontId="13" numFmtId="0" xfId="0" applyBorder="1" applyFont="1"/>
    <xf borderId="36" fillId="15" fontId="14" numFmtId="0" xfId="0" applyBorder="1" applyFont="1"/>
    <xf borderId="38" fillId="0" fontId="14" numFmtId="168" xfId="0" applyAlignment="1" applyBorder="1" applyFont="1" applyNumberFormat="1">
      <alignment horizontal="right"/>
    </xf>
    <xf borderId="4" fillId="0" fontId="14" numFmtId="170" xfId="0" applyAlignment="1" applyBorder="1" applyFont="1" applyNumberFormat="1">
      <alignment horizontal="right" readingOrder="0"/>
    </xf>
    <xf borderId="4" fillId="0" fontId="14" numFmtId="170" xfId="0" applyAlignment="1" applyBorder="1" applyFont="1" applyNumberFormat="1">
      <alignment horizontal="right"/>
    </xf>
    <xf borderId="39" fillId="13" fontId="13" numFmtId="170" xfId="0" applyBorder="1" applyFont="1" applyNumberFormat="1"/>
    <xf borderId="40" fillId="6" fontId="14" numFmtId="170" xfId="0" applyAlignment="1" applyBorder="1" applyFont="1" applyNumberFormat="1">
      <alignment vertical="center"/>
    </xf>
    <xf borderId="40" fillId="14" fontId="13" numFmtId="170" xfId="0" applyBorder="1" applyFont="1" applyNumberFormat="1"/>
    <xf borderId="0" fillId="0" fontId="17" numFmtId="170" xfId="0" applyAlignment="1" applyFont="1" applyNumberFormat="1">
      <alignment horizontal="center" vertical="center"/>
    </xf>
    <xf borderId="40" fillId="15" fontId="13" numFmtId="170" xfId="0" applyBorder="1" applyFont="1" applyNumberFormat="1"/>
    <xf borderId="40" fillId="15" fontId="13" numFmtId="10" xfId="0" applyBorder="1" applyFont="1" applyNumberFormat="1"/>
    <xf borderId="38" fillId="0" fontId="14" numFmtId="168" xfId="0" applyAlignment="1" applyBorder="1" applyFont="1" applyNumberFormat="1">
      <alignment horizontal="right" readingOrder="0"/>
    </xf>
    <xf borderId="39" fillId="13" fontId="13" numFmtId="171" xfId="0" applyBorder="1" applyFont="1" applyNumberFormat="1"/>
    <xf borderId="40" fillId="6" fontId="14" numFmtId="171" xfId="0" applyAlignment="1" applyBorder="1" applyFont="1" applyNumberFormat="1">
      <alignment vertical="center"/>
    </xf>
    <xf borderId="28" fillId="6" fontId="14" numFmtId="171" xfId="0" applyBorder="1" applyFont="1" applyNumberFormat="1"/>
    <xf borderId="40" fillId="14" fontId="13" numFmtId="171" xfId="0" applyBorder="1" applyFont="1" applyNumberFormat="1"/>
    <xf borderId="0" fillId="0" fontId="17" numFmtId="171" xfId="0" applyAlignment="1" applyFont="1" applyNumberFormat="1">
      <alignment horizontal="center" vertical="center"/>
    </xf>
    <xf borderId="40" fillId="15" fontId="13" numFmtId="171" xfId="0" applyBorder="1" applyFont="1" applyNumberFormat="1"/>
    <xf borderId="38" fillId="0" fontId="14" numFmtId="164" xfId="0" applyAlignment="1" applyBorder="1" applyFont="1" applyNumberFormat="1">
      <alignment horizontal="right"/>
    </xf>
    <xf borderId="40" fillId="6" fontId="14" numFmtId="171" xfId="0" applyBorder="1" applyFont="1" applyNumberFormat="1"/>
    <xf borderId="0" fillId="0" fontId="18" numFmtId="171" xfId="0" applyAlignment="1" applyFont="1" applyNumberFormat="1">
      <alignment horizontal="center" vertical="center"/>
    </xf>
    <xf borderId="38" fillId="0" fontId="14" numFmtId="170" xfId="0" applyAlignment="1" applyBorder="1" applyFont="1" applyNumberFormat="1">
      <alignment horizontal="right"/>
    </xf>
    <xf borderId="37" fillId="15" fontId="13" numFmtId="10" xfId="0" applyBorder="1" applyFont="1" applyNumberFormat="1"/>
    <xf borderId="35" fillId="16" fontId="19" numFmtId="164" xfId="0" applyBorder="1" applyFill="1" applyFont="1" applyNumberFormat="1"/>
    <xf borderId="35" fillId="13" fontId="13" numFmtId="164" xfId="0" applyBorder="1" applyFont="1" applyNumberFormat="1"/>
    <xf borderId="35" fillId="14" fontId="13" numFmtId="164" xfId="0" applyBorder="1" applyFont="1" applyNumberFormat="1"/>
    <xf borderId="35" fillId="15" fontId="13" numFmtId="164" xfId="0" applyBorder="1" applyFont="1" applyNumberFormat="1"/>
    <xf borderId="35" fillId="15" fontId="13" numFmtId="172" xfId="0" applyBorder="1" applyFont="1" applyNumberFormat="1"/>
    <xf borderId="35" fillId="15" fontId="13" numFmtId="10" xfId="0" applyBorder="1" applyFont="1" applyNumberFormat="1"/>
    <xf borderId="0" fillId="0" fontId="16" numFmtId="0" xfId="0" applyFont="1"/>
    <xf borderId="0" fillId="0" fontId="13" numFmtId="0" xfId="0" applyFont="1"/>
    <xf borderId="41" fillId="6" fontId="14" numFmtId="170" xfId="0" applyBorder="1" applyFont="1" applyNumberFormat="1"/>
    <xf borderId="42" fillId="6" fontId="14" numFmtId="0" xfId="0" applyBorder="1" applyFont="1"/>
    <xf borderId="43" fillId="0" fontId="14" numFmtId="164" xfId="0" applyAlignment="1" applyBorder="1" applyFont="1" applyNumberFormat="1">
      <alignment horizontal="right" readingOrder="0"/>
    </xf>
    <xf borderId="44" fillId="0" fontId="14" numFmtId="164" xfId="0" applyAlignment="1" applyBorder="1" applyFont="1" applyNumberFormat="1">
      <alignment horizontal="right" readingOrder="0"/>
    </xf>
    <xf borderId="45" fillId="13" fontId="13" numFmtId="164" xfId="0" applyBorder="1" applyFont="1" applyNumberFormat="1"/>
    <xf borderId="36" fillId="6" fontId="14" numFmtId="170" xfId="0" applyAlignment="1" applyBorder="1" applyFont="1" applyNumberFormat="1">
      <alignment vertical="center"/>
    </xf>
    <xf borderId="36" fillId="14" fontId="13" numFmtId="164" xfId="0" applyBorder="1" applyFont="1" applyNumberFormat="1"/>
    <xf borderId="0" fillId="0" fontId="20" numFmtId="0" xfId="0" applyAlignment="1" applyFont="1">
      <alignment horizontal="center" vertical="center"/>
    </xf>
    <xf borderId="36" fillId="15" fontId="13" numFmtId="164" xfId="0" applyBorder="1" applyFont="1" applyNumberFormat="1"/>
    <xf borderId="36" fillId="15" fontId="13" numFmtId="172" xfId="0" applyBorder="1" applyFont="1" applyNumberFormat="1"/>
    <xf borderId="4" fillId="0" fontId="14" numFmtId="164" xfId="0" applyAlignment="1" applyBorder="1" applyFont="1" applyNumberFormat="1">
      <alignment horizontal="right"/>
    </xf>
    <xf borderId="46" fillId="13" fontId="13" numFmtId="164" xfId="0" applyBorder="1" applyFont="1" applyNumberFormat="1"/>
    <xf borderId="0" fillId="0" fontId="21" numFmtId="0" xfId="0" applyAlignment="1" applyFont="1">
      <alignment horizontal="center" vertical="center"/>
    </xf>
    <xf borderId="40" fillId="15" fontId="13" numFmtId="164" xfId="0" applyBorder="1" applyFont="1" applyNumberFormat="1"/>
    <xf borderId="38" fillId="0" fontId="14" numFmtId="164" xfId="0" applyAlignment="1" applyBorder="1" applyFont="1" applyNumberFormat="1">
      <alignment horizontal="right" readingOrder="0"/>
    </xf>
    <xf borderId="4" fillId="0" fontId="14" numFmtId="164" xfId="0" applyAlignment="1" applyBorder="1" applyFont="1" applyNumberFormat="1">
      <alignment horizontal="right" readingOrder="0"/>
    </xf>
    <xf borderId="0" fillId="0" fontId="17" numFmtId="0" xfId="0" applyAlignment="1" applyFont="1">
      <alignment horizontal="center" vertical="center"/>
    </xf>
    <xf borderId="47" fillId="6" fontId="14" numFmtId="171" xfId="0" applyAlignment="1" applyBorder="1" applyFont="1" applyNumberFormat="1">
      <alignment vertical="center"/>
    </xf>
    <xf borderId="37" fillId="6" fontId="14" numFmtId="171" xfId="0" applyAlignment="1" applyBorder="1" applyFont="1" applyNumberFormat="1">
      <alignment vertical="center"/>
    </xf>
    <xf borderId="42" fillId="6" fontId="13" numFmtId="0" xfId="0" applyBorder="1" applyFont="1"/>
    <xf borderId="35" fillId="17" fontId="22" numFmtId="164" xfId="0" applyAlignment="1" applyBorder="1" applyFill="1" applyFont="1" applyNumberFormat="1">
      <alignment horizontal="right"/>
    </xf>
    <xf borderId="5" fillId="17" fontId="22" numFmtId="164" xfId="0" applyAlignment="1" applyBorder="1" applyFont="1" applyNumberFormat="1">
      <alignment horizontal="right"/>
    </xf>
    <xf borderId="48" fillId="13" fontId="13" numFmtId="164" xfId="0" applyBorder="1" applyFont="1" applyNumberFormat="1"/>
    <xf borderId="37" fillId="17" fontId="22" numFmtId="164" xfId="0" applyBorder="1" applyFont="1" applyNumberFormat="1"/>
    <xf borderId="49" fillId="6" fontId="14" numFmtId="170" xfId="0" applyBorder="1" applyFont="1" applyNumberFormat="1"/>
    <xf borderId="0" fillId="0" fontId="13" numFmtId="172" xfId="0" applyFont="1" applyNumberFormat="1"/>
    <xf borderId="28" fillId="14" fontId="13" numFmtId="164" xfId="0" applyBorder="1" applyFont="1" applyNumberFormat="1"/>
    <xf borderId="28" fillId="15" fontId="16" numFmtId="0" xfId="0" applyBorder="1" applyFont="1"/>
    <xf borderId="28" fillId="6" fontId="13" numFmtId="0" xfId="0" applyAlignment="1" applyBorder="1" applyFont="1">
      <alignment horizontal="left"/>
    </xf>
    <xf borderId="35" fillId="6" fontId="14" numFmtId="164" xfId="0" applyBorder="1" applyFont="1" applyNumberFormat="1"/>
    <xf borderId="35" fillId="0" fontId="14" numFmtId="164" xfId="0" applyBorder="1" applyFont="1" applyNumberFormat="1"/>
    <xf borderId="0" fillId="0" fontId="14" numFmtId="0" xfId="0" applyFont="1"/>
    <xf borderId="35" fillId="0" fontId="13" numFmtId="164" xfId="0" applyBorder="1" applyFont="1" applyNumberFormat="1"/>
    <xf borderId="0" fillId="0" fontId="13" numFmtId="164" xfId="0" applyFont="1" applyNumberFormat="1"/>
    <xf borderId="28" fillId="6" fontId="14" numFmtId="0" xfId="0" applyAlignment="1" applyBorder="1" applyFont="1">
      <alignment horizontal="right"/>
    </xf>
    <xf borderId="50" fillId="18" fontId="14" numFmtId="164" xfId="0" applyBorder="1" applyFill="1" applyFont="1" applyNumberFormat="1"/>
    <xf borderId="50" fillId="18" fontId="14" numFmtId="0" xfId="0" applyAlignment="1" applyBorder="1" applyFont="1">
      <alignment horizontal="center"/>
    </xf>
    <xf borderId="37" fillId="13" fontId="13" numFmtId="0" xfId="0" applyBorder="1" applyFont="1"/>
    <xf borderId="37" fillId="14" fontId="13" numFmtId="164" xfId="0" applyBorder="1" applyFont="1" applyNumberFormat="1"/>
    <xf borderId="35" fillId="15" fontId="13" numFmtId="0" xfId="0" applyBorder="1" applyFont="1"/>
    <xf borderId="0" fillId="0" fontId="23" numFmtId="0" xfId="0" applyFont="1"/>
    <xf borderId="0" fillId="0" fontId="24" numFmtId="0" xfId="0" applyFont="1"/>
    <xf borderId="0" fillId="0" fontId="14" numFmtId="172" xfId="0" applyFont="1" applyNumberFormat="1"/>
    <xf borderId="0" fillId="0" fontId="25" numFmtId="0" xfId="0" applyFont="1"/>
    <xf borderId="28" fillId="6" fontId="14" numFmtId="173" xfId="0" applyBorder="1" applyFont="1" applyNumberFormat="1"/>
    <xf borderId="28" fillId="6" fontId="13" numFmtId="174" xfId="0" applyAlignment="1" applyBorder="1" applyFont="1" applyNumberFormat="1">
      <alignment horizontal="left" readingOrder="0"/>
    </xf>
    <xf borderId="28" fillId="6" fontId="13" numFmtId="175" xfId="0" applyAlignment="1" applyBorder="1" applyFont="1" applyNumberFormat="1">
      <alignment horizontal="left"/>
    </xf>
    <xf borderId="35" fillId="19" fontId="13" numFmtId="0" xfId="0" applyAlignment="1" applyBorder="1" applyFill="1" applyFont="1">
      <alignment horizontal="center"/>
    </xf>
    <xf borderId="0" fillId="0" fontId="13" numFmtId="0" xfId="0" applyAlignment="1" applyFont="1">
      <alignment horizontal="center"/>
    </xf>
    <xf borderId="37" fillId="19" fontId="13" numFmtId="0" xfId="0" applyAlignment="1" applyBorder="1" applyFont="1">
      <alignment horizontal="center"/>
    </xf>
    <xf borderId="0" fillId="0" fontId="13" numFmtId="17" xfId="0" applyAlignment="1" applyFont="1" applyNumberFormat="1">
      <alignment horizontal="center"/>
    </xf>
    <xf borderId="43" fillId="0" fontId="14" numFmtId="164" xfId="0" applyAlignment="1" applyBorder="1" applyFont="1" applyNumberFormat="1">
      <alignment horizontal="center"/>
    </xf>
    <xf borderId="44" fillId="0" fontId="14" numFmtId="0" xfId="0" applyAlignment="1" applyBorder="1" applyFont="1">
      <alignment horizontal="center"/>
    </xf>
    <xf borderId="43" fillId="0" fontId="14" numFmtId="0" xfId="0" applyAlignment="1" applyBorder="1" applyFont="1">
      <alignment horizontal="center"/>
    </xf>
    <xf borderId="40" fillId="19" fontId="13" numFmtId="0" xfId="0" applyBorder="1" applyFont="1"/>
    <xf borderId="38" fillId="0" fontId="14" numFmtId="170" xfId="0" applyBorder="1" applyFont="1" applyNumberFormat="1"/>
    <xf borderId="38" fillId="0" fontId="14" numFmtId="170" xfId="0" applyAlignment="1" applyBorder="1" applyFont="1" applyNumberFormat="1">
      <alignment readingOrder="0"/>
    </xf>
    <xf borderId="40" fillId="19" fontId="13" numFmtId="164" xfId="0" applyBorder="1" applyFont="1" applyNumberFormat="1"/>
    <xf borderId="51" fillId="0" fontId="14" numFmtId="170" xfId="0" applyBorder="1" applyFont="1" applyNumberFormat="1"/>
    <xf borderId="52" fillId="0" fontId="14" numFmtId="164" xfId="0" applyAlignment="1" applyBorder="1" applyFont="1" applyNumberFormat="1">
      <alignment readingOrder="0"/>
    </xf>
    <xf borderId="38" fillId="0" fontId="14" numFmtId="164" xfId="0" applyBorder="1" applyFont="1" applyNumberFormat="1"/>
    <xf borderId="52" fillId="0" fontId="14" numFmtId="164" xfId="0" applyBorder="1" applyFont="1" applyNumberFormat="1"/>
    <xf borderId="53" fillId="0" fontId="14" numFmtId="170" xfId="0" applyBorder="1" applyFont="1" applyNumberFormat="1"/>
    <xf borderId="54" fillId="0" fontId="14" numFmtId="164" xfId="0" applyBorder="1" applyFont="1" applyNumberFormat="1"/>
    <xf borderId="55" fillId="0" fontId="14" numFmtId="164" xfId="0" applyBorder="1" applyFont="1" applyNumberFormat="1"/>
    <xf borderId="55" fillId="0" fontId="14" numFmtId="171" xfId="0" applyBorder="1" applyFont="1" applyNumberFormat="1"/>
    <xf borderId="52" fillId="0" fontId="14" numFmtId="171" xfId="0" applyBorder="1" applyFont="1" applyNumberFormat="1"/>
    <xf borderId="56" fillId="0" fontId="14" numFmtId="170" xfId="0" applyBorder="1" applyFont="1" applyNumberFormat="1"/>
    <xf borderId="38" fillId="0" fontId="14" numFmtId="164" xfId="0" applyAlignment="1" applyBorder="1" applyFont="1" applyNumberFormat="1">
      <alignment readingOrder="0"/>
    </xf>
    <xf borderId="4" fillId="0" fontId="14" numFmtId="164" xfId="0" applyBorder="1" applyFont="1" applyNumberFormat="1"/>
    <xf borderId="35" fillId="20" fontId="13" numFmtId="164" xfId="0" applyBorder="1" applyFill="1" applyFont="1" applyNumberFormat="1"/>
    <xf borderId="57" fillId="19" fontId="13" numFmtId="164" xfId="0" applyBorder="1" applyFont="1" applyNumberFormat="1"/>
    <xf borderId="0" fillId="0" fontId="14" numFmtId="164" xfId="0" applyFont="1" applyNumberFormat="1"/>
    <xf borderId="58" fillId="0" fontId="14" numFmtId="164" xfId="0" applyBorder="1" applyFont="1" applyNumberFormat="1"/>
    <xf borderId="59" fillId="0" fontId="14" numFmtId="170" xfId="0" applyAlignment="1" applyBorder="1" applyFont="1" applyNumberFormat="1">
      <alignment readingOrder="0"/>
    </xf>
    <xf borderId="58" fillId="0" fontId="14" numFmtId="170" xfId="0" applyBorder="1" applyFont="1" applyNumberFormat="1"/>
    <xf borderId="43" fillId="0" fontId="14" numFmtId="170" xfId="0" applyBorder="1" applyFont="1" applyNumberFormat="1"/>
    <xf borderId="43" fillId="0" fontId="14" numFmtId="164" xfId="0" applyAlignment="1" applyBorder="1" applyFont="1" applyNumberFormat="1">
      <alignment horizontal="right"/>
    </xf>
    <xf borderId="36" fillId="19" fontId="13" numFmtId="164" xfId="0" applyBorder="1" applyFont="1" applyNumberFormat="1"/>
    <xf borderId="53" fillId="0" fontId="14" numFmtId="164" xfId="0" applyBorder="1" applyFont="1" applyNumberFormat="1"/>
    <xf borderId="60" fillId="0" fontId="14" numFmtId="170" xfId="0" applyAlignment="1" applyBorder="1" applyFont="1" applyNumberFormat="1">
      <alignment readingOrder="0"/>
    </xf>
    <xf borderId="56" fillId="0" fontId="14" numFmtId="164" xfId="0" applyBorder="1" applyFont="1" applyNumberFormat="1"/>
    <xf borderId="0" fillId="0" fontId="15" numFmtId="167" xfId="0" applyFont="1" applyNumberFormat="1"/>
    <xf borderId="53" fillId="0" fontId="14" numFmtId="164" xfId="0" applyAlignment="1" applyBorder="1" applyFont="1" applyNumberFormat="1">
      <alignment horizontal="right" readingOrder="0"/>
    </xf>
    <xf borderId="53" fillId="0" fontId="14" numFmtId="164" xfId="0" applyAlignment="1" applyBorder="1" applyFont="1" applyNumberFormat="1">
      <alignment horizontal="right"/>
    </xf>
    <xf borderId="60" fillId="0" fontId="14" numFmtId="170" xfId="0" applyBorder="1" applyFont="1" applyNumberFormat="1"/>
    <xf borderId="60" fillId="0" fontId="14" numFmtId="164" xfId="0" applyAlignment="1" applyBorder="1" applyFont="1" applyNumberFormat="1">
      <alignment horizontal="right"/>
    </xf>
    <xf borderId="61" fillId="0" fontId="14" numFmtId="170" xfId="0" applyAlignment="1" applyBorder="1" applyFont="1" applyNumberFormat="1">
      <alignment readingOrder="0"/>
    </xf>
    <xf borderId="4" fillId="0" fontId="14" numFmtId="170" xfId="0" applyAlignment="1" applyBorder="1" applyFont="1" applyNumberFormat="1">
      <alignment readingOrder="0"/>
    </xf>
    <xf borderId="5" fillId="0" fontId="14" numFmtId="164" xfId="0" applyBorder="1" applyFont="1" applyNumberFormat="1"/>
    <xf borderId="6" fillId="0" fontId="14" numFmtId="170" xfId="0" applyBorder="1" applyFont="1" applyNumberFormat="1"/>
    <xf borderId="5" fillId="0" fontId="14" numFmtId="170" xfId="0" applyBorder="1" applyFont="1" applyNumberFormat="1"/>
    <xf borderId="37" fillId="17" fontId="13" numFmtId="164" xfId="0" applyBorder="1" applyFont="1" applyNumberFormat="1"/>
    <xf borderId="35" fillId="17" fontId="13" numFmtId="164" xfId="0" applyBorder="1" applyFont="1" applyNumberFormat="1"/>
    <xf borderId="0" fillId="0" fontId="14" numFmtId="169" xfId="0" applyFont="1" applyNumberFormat="1"/>
    <xf borderId="35" fillId="6" fontId="13" numFmtId="164" xfId="0" applyBorder="1" applyFont="1" applyNumberFormat="1"/>
    <xf borderId="28" fillId="19" fontId="13" numFmtId="164" xfId="0" applyBorder="1" applyFont="1" applyNumberFormat="1"/>
    <xf borderId="41" fillId="6" fontId="13" numFmtId="164" xfId="0" applyBorder="1" applyFont="1" applyNumberFormat="1"/>
    <xf borderId="28" fillId="6" fontId="13" numFmtId="164" xfId="0" applyBorder="1" applyFont="1" applyNumberFormat="1"/>
    <xf borderId="48" fillId="6" fontId="14" numFmtId="164" xfId="0" applyBorder="1" applyFont="1" applyNumberFormat="1"/>
    <xf borderId="6" fillId="6" fontId="14" numFmtId="164" xfId="0" applyBorder="1" applyFont="1" applyNumberFormat="1"/>
    <xf borderId="28" fillId="6" fontId="14" numFmtId="0" xfId="0" applyAlignment="1" applyBorder="1" applyFont="1">
      <alignment shrinkToFit="0" wrapText="1"/>
    </xf>
    <xf borderId="35" fillId="6" fontId="14" numFmtId="164" xfId="0" applyAlignment="1" applyBorder="1" applyFont="1" applyNumberFormat="1">
      <alignment readingOrder="0"/>
    </xf>
    <xf borderId="4" fillId="6" fontId="14" numFmtId="164" xfId="0" applyBorder="1" applyFont="1" applyNumberFormat="1"/>
    <xf borderId="46" fillId="6" fontId="14" numFmtId="0" xfId="0" applyBorder="1" applyFont="1"/>
    <xf borderId="62" fillId="6" fontId="14" numFmtId="164" xfId="0" applyBorder="1" applyFont="1" applyNumberFormat="1"/>
    <xf borderId="63" fillId="6" fontId="14" numFmtId="164" xfId="0" applyBorder="1" applyFont="1" applyNumberFormat="1"/>
    <xf borderId="64" fillId="19" fontId="13" numFmtId="164" xfId="0" applyBorder="1" applyFont="1" applyNumberFormat="1"/>
    <xf borderId="35" fillId="18" fontId="13" numFmtId="164" xfId="0" applyBorder="1" applyFont="1" applyNumberFormat="1"/>
    <xf borderId="35" fillId="21" fontId="14" numFmtId="170" xfId="0" applyAlignment="1" applyBorder="1" applyFill="1" applyFont="1" applyNumberFormat="1">
      <alignment horizontal="center"/>
    </xf>
    <xf borderId="65" fillId="21" fontId="14" numFmtId="170" xfId="0" applyAlignment="1" applyBorder="1" applyFont="1" applyNumberFormat="1">
      <alignment horizontal="center"/>
    </xf>
    <xf borderId="50" fillId="21" fontId="14" numFmtId="170" xfId="0" applyAlignment="1" applyBorder="1" applyFont="1" applyNumberFormat="1">
      <alignment horizontal="center"/>
    </xf>
    <xf borderId="28" fillId="6" fontId="15" numFmtId="0" xfId="0" applyBorder="1" applyFont="1"/>
    <xf borderId="28" fillId="6" fontId="15" numFmtId="164" xfId="0" applyBorder="1" applyFont="1" applyNumberFormat="1"/>
    <xf borderId="33" fillId="6" fontId="16" numFmtId="164" xfId="0" applyBorder="1" applyFont="1" applyNumberFormat="1"/>
    <xf borderId="0" fillId="0" fontId="26" numFmtId="0" xfId="0" applyFont="1"/>
    <xf borderId="0" fillId="0" fontId="27" numFmtId="0" xfId="0" applyFont="1"/>
    <xf borderId="28" fillId="22" fontId="16" numFmtId="0" xfId="0" applyAlignment="1" applyBorder="1" applyFill="1" applyFont="1">
      <alignment horizontal="center"/>
    </xf>
    <xf borderId="0" fillId="0" fontId="28" numFmtId="0" xfId="0" applyFont="1"/>
    <xf borderId="0" fillId="0" fontId="6" numFmtId="0" xfId="0" applyFont="1"/>
    <xf borderId="0" fillId="0" fontId="2" numFmtId="9" xfId="0" applyFont="1" applyNumberFormat="1"/>
    <xf borderId="0" fillId="0" fontId="6" numFmtId="176" xfId="0" applyFont="1" applyNumberFormat="1"/>
    <xf borderId="0" fillId="0" fontId="6" numFmtId="9" xfId="0" applyFont="1" applyNumberFormat="1"/>
    <xf borderId="66" fillId="6" fontId="13" numFmtId="0" xfId="0" applyBorder="1" applyFont="1"/>
    <xf borderId="66" fillId="6" fontId="25" numFmtId="0" xfId="0" applyAlignment="1" applyBorder="1" applyFont="1">
      <alignment horizontal="center" vertical="center"/>
    </xf>
    <xf borderId="67" fillId="18" fontId="13" numFmtId="0" xfId="0" applyAlignment="1" applyBorder="1" applyFont="1">
      <alignment horizontal="center"/>
    </xf>
    <xf borderId="67" fillId="6" fontId="13" numFmtId="0" xfId="0" applyAlignment="1" applyBorder="1" applyFont="1">
      <alignment horizontal="center" readingOrder="0"/>
    </xf>
    <xf borderId="68" fillId="6" fontId="13" numFmtId="0" xfId="0" applyBorder="1" applyFont="1"/>
    <xf borderId="68" fillId="6" fontId="13" numFmtId="0" xfId="0" applyAlignment="1" applyBorder="1" applyFont="1">
      <alignment horizontal="center"/>
    </xf>
    <xf borderId="69" fillId="6" fontId="13" numFmtId="0" xfId="0" applyAlignment="1" applyBorder="1" applyFont="1">
      <alignment horizontal="center"/>
    </xf>
    <xf borderId="70" fillId="19" fontId="13" numFmtId="0" xfId="0" applyAlignment="1" applyBorder="1" applyFont="1">
      <alignment horizontal="center"/>
    </xf>
    <xf borderId="70" fillId="6" fontId="13" numFmtId="0" xfId="0" applyAlignment="1" applyBorder="1" applyFont="1">
      <alignment horizontal="center"/>
    </xf>
    <xf borderId="71" fillId="18" fontId="13" numFmtId="0" xfId="0" applyAlignment="1" applyBorder="1" applyFont="1">
      <alignment horizontal="center"/>
    </xf>
    <xf borderId="71" fillId="6" fontId="13" numFmtId="0" xfId="0" applyAlignment="1" applyBorder="1" applyFont="1">
      <alignment horizontal="center"/>
    </xf>
    <xf borderId="66" fillId="6" fontId="13" numFmtId="0" xfId="0" applyAlignment="1" applyBorder="1" applyFont="1">
      <alignment horizontal="center"/>
    </xf>
    <xf borderId="66" fillId="6" fontId="13" numFmtId="0" xfId="0" applyAlignment="1" applyBorder="1" applyFont="1">
      <alignment horizontal="center" readingOrder="0"/>
    </xf>
    <xf borderId="72" fillId="6" fontId="13" numFmtId="0" xfId="0" applyAlignment="1" applyBorder="1" applyFont="1">
      <alignment horizontal="center"/>
    </xf>
    <xf borderId="73" fillId="19" fontId="13" numFmtId="0" xfId="0" applyAlignment="1" applyBorder="1" applyFont="1">
      <alignment horizontal="center"/>
    </xf>
    <xf borderId="73" fillId="6" fontId="13" numFmtId="0" xfId="0" applyAlignment="1" applyBorder="1" applyFont="1">
      <alignment horizontal="center"/>
    </xf>
    <xf borderId="0" fillId="0" fontId="2" numFmtId="0" xfId="0" applyAlignment="1" applyFont="1">
      <alignment horizontal="center" readingOrder="0"/>
    </xf>
    <xf borderId="74" fillId="18" fontId="14" numFmtId="0" xfId="0" applyAlignment="1" applyBorder="1" applyFont="1">
      <alignment horizontal="center"/>
    </xf>
    <xf borderId="67" fillId="6" fontId="14" numFmtId="0" xfId="0" applyAlignment="1" applyBorder="1" applyFont="1">
      <alignment horizontal="center"/>
    </xf>
    <xf borderId="69" fillId="6" fontId="14" numFmtId="0" xfId="0" applyBorder="1" applyFont="1"/>
    <xf borderId="67" fillId="6" fontId="14" numFmtId="172" xfId="0" applyBorder="1" applyFont="1" applyNumberFormat="1"/>
    <xf borderId="68" fillId="6" fontId="14" numFmtId="0" xfId="0" applyBorder="1" applyFont="1"/>
    <xf borderId="68" fillId="6" fontId="14" numFmtId="0" xfId="0" applyAlignment="1" applyBorder="1" applyFont="1">
      <alignment horizontal="center"/>
    </xf>
    <xf borderId="75" fillId="19" fontId="14" numFmtId="0" xfId="0" applyBorder="1" applyFont="1"/>
    <xf borderId="75" fillId="6" fontId="14" numFmtId="0" xfId="0" applyBorder="1" applyFont="1"/>
    <xf borderId="75" fillId="6" fontId="14" numFmtId="0" xfId="0" applyAlignment="1" applyBorder="1" applyFont="1">
      <alignment horizontal="center" vertical="center"/>
    </xf>
    <xf borderId="0" fillId="0" fontId="6" numFmtId="10" xfId="0" applyFont="1" applyNumberFormat="1"/>
    <xf borderId="76" fillId="0" fontId="14" numFmtId="170" xfId="0" applyBorder="1" applyFont="1" applyNumberFormat="1"/>
    <xf borderId="74" fillId="6" fontId="14" numFmtId="164" xfId="0" applyBorder="1" applyFont="1" applyNumberFormat="1"/>
    <xf borderId="15" fillId="6" fontId="14" numFmtId="170" xfId="0" applyBorder="1" applyFont="1" applyNumberFormat="1"/>
    <xf borderId="28" fillId="6" fontId="14" numFmtId="168" xfId="0" applyBorder="1" applyFont="1" applyNumberFormat="1"/>
    <xf borderId="1" fillId="0" fontId="14" numFmtId="9" xfId="0" applyAlignment="1" applyBorder="1" applyFont="1" applyNumberFormat="1">
      <alignment horizontal="center" vertical="center"/>
    </xf>
    <xf borderId="28" fillId="6" fontId="25" numFmtId="0" xfId="0" applyAlignment="1" applyBorder="1" applyFont="1">
      <alignment horizontal="center" vertical="center"/>
    </xf>
    <xf borderId="75" fillId="19" fontId="14" numFmtId="164" xfId="0" applyBorder="1" applyFont="1" applyNumberFormat="1"/>
    <xf borderId="75" fillId="6" fontId="14" numFmtId="9" xfId="0" applyAlignment="1" applyBorder="1" applyFont="1" applyNumberFormat="1">
      <alignment horizontal="center"/>
    </xf>
    <xf borderId="75" fillId="6" fontId="25" numFmtId="0" xfId="0" applyAlignment="1" applyBorder="1" applyFont="1">
      <alignment horizontal="center" vertical="center"/>
    </xf>
    <xf borderId="0" fillId="0" fontId="6" numFmtId="170" xfId="0" applyFont="1" applyNumberFormat="1"/>
    <xf borderId="0" fillId="23" fontId="14" numFmtId="164" xfId="0" applyFill="1" applyFont="1" applyNumberFormat="1"/>
    <xf borderId="1" fillId="23" fontId="14" numFmtId="9" xfId="0" applyAlignment="1" applyBorder="1" applyFont="1" applyNumberFormat="1">
      <alignment horizontal="center" vertical="center"/>
    </xf>
    <xf borderId="75" fillId="6" fontId="25" numFmtId="0" xfId="0" applyAlignment="1" applyBorder="1" applyFont="1">
      <alignment horizontal="center" readingOrder="0" vertical="center"/>
    </xf>
    <xf borderId="76" fillId="0" fontId="14" numFmtId="171" xfId="0" applyBorder="1" applyFont="1" applyNumberFormat="1"/>
    <xf borderId="15" fillId="23" fontId="14" numFmtId="9" xfId="0" applyAlignment="1" applyBorder="1" applyFont="1" applyNumberFormat="1">
      <alignment horizontal="center" vertical="center"/>
    </xf>
    <xf borderId="28" fillId="6" fontId="25" numFmtId="0" xfId="0" applyAlignment="1" applyBorder="1" applyFont="1">
      <alignment horizontal="center" readingOrder="0" vertical="center"/>
    </xf>
    <xf borderId="74" fillId="18" fontId="14" numFmtId="171" xfId="0" applyBorder="1" applyFont="1" applyNumberFormat="1"/>
    <xf borderId="74" fillId="6" fontId="14" numFmtId="171" xfId="0" applyBorder="1" applyFont="1" applyNumberFormat="1"/>
    <xf borderId="28" fillId="23" fontId="14" numFmtId="164" xfId="0" applyBorder="1" applyFont="1" applyNumberFormat="1"/>
    <xf borderId="14" fillId="0" fontId="25" numFmtId="0" xfId="0" applyAlignment="1" applyBorder="1" applyFont="1">
      <alignment horizontal="center" readingOrder="0" vertical="center"/>
    </xf>
    <xf borderId="72" fillId="6" fontId="14" numFmtId="170" xfId="0" applyBorder="1" applyFont="1" applyNumberFormat="1"/>
    <xf borderId="66" fillId="6" fontId="14" numFmtId="168" xfId="0" applyBorder="1" applyFont="1" applyNumberFormat="1"/>
    <xf borderId="11" fillId="23" fontId="14" numFmtId="164" xfId="0" applyBorder="1" applyFont="1" applyNumberFormat="1"/>
    <xf borderId="77" fillId="18" fontId="13" numFmtId="170" xfId="0" applyBorder="1" applyFont="1" applyNumberFormat="1"/>
    <xf borderId="77" fillId="6" fontId="13" numFmtId="170" xfId="0" applyBorder="1" applyFont="1" applyNumberFormat="1"/>
    <xf borderId="78" fillId="6" fontId="13" numFmtId="170" xfId="0" applyBorder="1" applyFont="1" applyNumberFormat="1"/>
    <xf borderId="79" fillId="6" fontId="14" numFmtId="170" xfId="0" applyBorder="1" applyFont="1" applyNumberFormat="1"/>
    <xf borderId="79" fillId="6" fontId="13" numFmtId="170" xfId="0" applyBorder="1" applyFont="1" applyNumberFormat="1"/>
    <xf borderId="80" fillId="6" fontId="13" numFmtId="9" xfId="0" applyAlignment="1" applyBorder="1" applyFont="1" applyNumberFormat="1">
      <alignment horizontal="center" vertical="center"/>
    </xf>
    <xf borderId="28" fillId="6" fontId="25" numFmtId="9" xfId="0" applyAlignment="1" applyBorder="1" applyFont="1" applyNumberFormat="1">
      <alignment horizontal="center" vertical="center"/>
    </xf>
    <xf borderId="63" fillId="19" fontId="13" numFmtId="170" xfId="0" applyBorder="1" applyFont="1" applyNumberFormat="1"/>
    <xf borderId="63" fillId="6" fontId="13" numFmtId="10" xfId="0" applyAlignment="1" applyBorder="1" applyFont="1" applyNumberFormat="1">
      <alignment horizontal="center"/>
    </xf>
    <xf borderId="63" fillId="6" fontId="25" numFmtId="0" xfId="0" applyAlignment="1" applyBorder="1" applyFont="1">
      <alignment horizontal="center" vertical="center"/>
    </xf>
    <xf borderId="28" fillId="18" fontId="14" numFmtId="170" xfId="0" applyBorder="1" applyFont="1" applyNumberFormat="1"/>
    <xf borderId="28" fillId="6" fontId="25" numFmtId="170" xfId="0" applyAlignment="1" applyBorder="1" applyFont="1" applyNumberFormat="1">
      <alignment horizontal="center" vertical="center"/>
    </xf>
    <xf borderId="66" fillId="6" fontId="14" numFmtId="170" xfId="0" applyBorder="1" applyFont="1" applyNumberFormat="1"/>
    <xf borderId="67" fillId="6" fontId="14" numFmtId="164" xfId="0" applyBorder="1" applyFont="1" applyNumberFormat="1"/>
    <xf borderId="69" fillId="6" fontId="14" numFmtId="171" xfId="0" applyBorder="1" applyFont="1" applyNumberFormat="1"/>
    <xf borderId="68" fillId="6" fontId="14" numFmtId="171" xfId="0" applyBorder="1" applyFont="1" applyNumberFormat="1"/>
    <xf borderId="68" fillId="23" fontId="14" numFmtId="164" xfId="0" applyBorder="1" applyFont="1" applyNumberFormat="1"/>
    <xf borderId="69" fillId="23" fontId="14" numFmtId="9" xfId="0" applyAlignment="1" applyBorder="1" applyFont="1" applyNumberFormat="1">
      <alignment horizontal="center" vertical="center"/>
    </xf>
    <xf borderId="70" fillId="19" fontId="14" numFmtId="164" xfId="0" applyBorder="1" applyFont="1" applyNumberFormat="1"/>
    <xf borderId="69" fillId="6" fontId="14" numFmtId="9" xfId="0" applyAlignment="1" applyBorder="1" applyFont="1" applyNumberFormat="1">
      <alignment horizontal="center"/>
    </xf>
    <xf borderId="70" fillId="6" fontId="25" numFmtId="0" xfId="0" applyAlignment="1" applyBorder="1" applyFont="1">
      <alignment horizontal="center" vertical="center"/>
    </xf>
    <xf borderId="15" fillId="6" fontId="14" numFmtId="171" xfId="0" applyBorder="1" applyFont="1" applyNumberFormat="1"/>
    <xf borderId="1" fillId="0" fontId="14" numFmtId="9" xfId="0" applyAlignment="1" applyBorder="1" applyFont="1" applyNumberFormat="1">
      <alignment horizontal="center"/>
    </xf>
    <xf borderId="0" fillId="0" fontId="14" numFmtId="171" xfId="0" applyFont="1" applyNumberFormat="1"/>
    <xf borderId="28" fillId="0" fontId="14" numFmtId="164" xfId="0" applyBorder="1" applyFont="1" applyNumberFormat="1"/>
    <xf borderId="15" fillId="0" fontId="14" numFmtId="9" xfId="0" applyAlignment="1" applyBorder="1" applyFont="1" applyNumberFormat="1">
      <alignment horizontal="center" vertical="center"/>
    </xf>
    <xf borderId="15" fillId="6" fontId="14" numFmtId="9" xfId="0" applyAlignment="1" applyBorder="1" applyFont="1" applyNumberFormat="1">
      <alignment horizontal="center"/>
    </xf>
    <xf borderId="14" fillId="0" fontId="15" numFmtId="0" xfId="0" applyBorder="1" applyFont="1"/>
    <xf borderId="0" fillId="18" fontId="14" numFmtId="171" xfId="0" applyFont="1" applyNumberFormat="1"/>
    <xf borderId="76" fillId="0" fontId="14" numFmtId="164" xfId="0" applyBorder="1" applyFont="1" applyNumberFormat="1"/>
    <xf borderId="81" fillId="6" fontId="14" numFmtId="171" xfId="0" applyBorder="1" applyFont="1" applyNumberFormat="1"/>
    <xf borderId="41" fillId="6" fontId="14" numFmtId="171" xfId="0" applyBorder="1" applyFont="1" applyNumberFormat="1"/>
    <xf borderId="14" fillId="6" fontId="25" numFmtId="0" xfId="0" applyAlignment="1" applyBorder="1" applyFont="1">
      <alignment horizontal="center" vertical="center"/>
    </xf>
    <xf borderId="72" fillId="6" fontId="14" numFmtId="171" xfId="0" applyBorder="1" applyFont="1" applyNumberFormat="1"/>
    <xf borderId="66" fillId="6" fontId="14" numFmtId="171" xfId="0" applyBorder="1" applyFont="1" applyNumberFormat="1"/>
    <xf borderId="73" fillId="19" fontId="14" numFmtId="164" xfId="0" applyBorder="1" applyFont="1" applyNumberFormat="1"/>
    <xf borderId="72" fillId="6" fontId="14" numFmtId="9" xfId="0" applyAlignment="1" applyBorder="1" applyFont="1" applyNumberFormat="1">
      <alignment horizontal="center"/>
    </xf>
    <xf borderId="73" fillId="6" fontId="25" numFmtId="0" xfId="0" applyAlignment="1" applyBorder="1" applyFont="1">
      <alignment horizontal="center" vertical="center"/>
    </xf>
    <xf borderId="82" fillId="18" fontId="14" numFmtId="170" xfId="0" applyAlignment="1" applyBorder="1" applyFont="1" applyNumberFormat="1">
      <alignment horizontal="right" vertical="center"/>
    </xf>
    <xf borderId="83" fillId="6" fontId="13" numFmtId="170" xfId="0" applyBorder="1" applyFont="1" applyNumberFormat="1"/>
    <xf borderId="84" fillId="6" fontId="13" numFmtId="170" xfId="0" applyAlignment="1" applyBorder="1" applyFont="1" applyNumberFormat="1">
      <alignment horizontal="right" vertical="center"/>
    </xf>
    <xf borderId="85" fillId="6" fontId="13" numFmtId="170" xfId="0" applyBorder="1" applyFont="1" applyNumberFormat="1"/>
    <xf borderId="86" fillId="6" fontId="13" numFmtId="9" xfId="0" applyAlignment="1" applyBorder="1" applyFont="1" applyNumberFormat="1">
      <alignment horizontal="center" vertical="center"/>
    </xf>
    <xf borderId="82" fillId="19" fontId="13" numFmtId="170" xfId="0" applyBorder="1" applyFont="1" applyNumberFormat="1"/>
    <xf borderId="86" fillId="6" fontId="25" numFmtId="0" xfId="0" applyAlignment="1" applyBorder="1" applyFont="1">
      <alignment horizontal="center" vertical="center"/>
    </xf>
    <xf borderId="73" fillId="18" fontId="14" numFmtId="170" xfId="0" applyAlignment="1" applyBorder="1" applyFont="1" applyNumberFormat="1">
      <alignment horizontal="right" vertical="center"/>
    </xf>
    <xf borderId="87" fillId="6" fontId="13" numFmtId="170" xfId="0" applyAlignment="1" applyBorder="1" applyFont="1" applyNumberFormat="1">
      <alignment horizontal="right" vertical="center"/>
    </xf>
    <xf borderId="88" fillId="6" fontId="13" numFmtId="170" xfId="0" applyAlignment="1" applyBorder="1" applyFont="1" applyNumberFormat="1">
      <alignment horizontal="right" vertical="center"/>
    </xf>
    <xf borderId="71" fillId="6" fontId="13" numFmtId="170" xfId="0" applyBorder="1" applyFont="1" applyNumberFormat="1"/>
    <xf borderId="66" fillId="6" fontId="13" numFmtId="170" xfId="0" applyBorder="1" applyFont="1" applyNumberFormat="1"/>
    <xf borderId="72" fillId="6" fontId="13" numFmtId="9" xfId="0" applyAlignment="1" applyBorder="1" applyFont="1" applyNumberFormat="1">
      <alignment horizontal="center" vertical="center"/>
    </xf>
    <xf borderId="28" fillId="6" fontId="13" numFmtId="9" xfId="0" applyAlignment="1" applyBorder="1" applyFont="1" applyNumberFormat="1">
      <alignment horizontal="center" vertical="center"/>
    </xf>
    <xf borderId="73" fillId="19" fontId="13" numFmtId="170" xfId="0" applyBorder="1" applyFont="1" applyNumberFormat="1"/>
    <xf borderId="72" fillId="6" fontId="25" numFmtId="0" xfId="0" applyAlignment="1" applyBorder="1" applyFont="1">
      <alignment horizontal="center" vertical="center"/>
    </xf>
    <xf borderId="0" fillId="0" fontId="15" numFmtId="173" xfId="0" applyFont="1" applyNumberFormat="1"/>
    <xf borderId="77" fillId="6" fontId="13" numFmtId="170" xfId="0" applyAlignment="1" applyBorder="1" applyFont="1" applyNumberFormat="1">
      <alignment horizontal="right" vertical="center"/>
    </xf>
    <xf borderId="80" fillId="6" fontId="15" numFmtId="0" xfId="0" applyBorder="1" applyFont="1"/>
    <xf borderId="77" fillId="6" fontId="15" numFmtId="0" xfId="0" applyBorder="1" applyFont="1"/>
    <xf borderId="79" fillId="6" fontId="15" numFmtId="0" xfId="0" applyBorder="1" applyFont="1"/>
    <xf borderId="0" fillId="23" fontId="6" numFmtId="0" xfId="0" applyFont="1"/>
    <xf borderId="28" fillId="6" fontId="15" numFmtId="170" xfId="0" applyBorder="1" applyFont="1" applyNumberFormat="1"/>
    <xf borderId="28" fillId="6" fontId="15" numFmtId="0" xfId="0" applyAlignment="1" applyBorder="1" applyFont="1">
      <alignment horizontal="center" vertical="center"/>
    </xf>
    <xf borderId="63" fillId="6" fontId="13" numFmtId="9" xfId="0" applyAlignment="1" applyBorder="1" applyFont="1" applyNumberFormat="1">
      <alignment horizontal="center" vertical="center"/>
    </xf>
    <xf borderId="80" fillId="6" fontId="25" numFmtId="0" xfId="0" applyAlignment="1" applyBorder="1" applyFont="1">
      <alignment horizontal="center" vertical="center"/>
    </xf>
    <xf borderId="0" fillId="24" fontId="6" numFmtId="0" xfId="0" applyFill="1" applyFont="1"/>
    <xf borderId="89" fillId="6" fontId="13" numFmtId="170" xfId="0" applyAlignment="1" applyBorder="1" applyFont="1" applyNumberFormat="1">
      <alignment horizontal="right" vertical="center"/>
    </xf>
    <xf borderId="90" fillId="6" fontId="15" numFmtId="0" xfId="0" applyBorder="1" applyFont="1"/>
    <xf borderId="89" fillId="6" fontId="15" numFmtId="0" xfId="0" applyBorder="1" applyFont="1"/>
    <xf borderId="91" fillId="6" fontId="15" numFmtId="0" xfId="0" applyBorder="1" applyFont="1"/>
    <xf borderId="92" fillId="6" fontId="15" numFmtId="0" xfId="0" applyAlignment="1" applyBorder="1" applyFont="1">
      <alignment horizontal="center" vertical="center"/>
    </xf>
    <xf borderId="0" fillId="6" fontId="15" numFmtId="0" xfId="0" applyAlignment="1" applyFont="1">
      <alignment horizontal="center" vertical="center"/>
    </xf>
    <xf borderId="90" fillId="6" fontId="25" numFmtId="0" xfId="0" applyAlignment="1" applyBorder="1" applyFont="1">
      <alignment horizontal="center" vertical="center"/>
    </xf>
    <xf borderId="67" fillId="6" fontId="13" numFmtId="0" xfId="0" applyAlignment="1" applyBorder="1" applyFont="1">
      <alignment horizontal="center"/>
    </xf>
    <xf borderId="28" fillId="6" fontId="13" numFmtId="0" xfId="0" applyAlignment="1" applyBorder="1" applyFont="1">
      <alignment horizontal="left" readingOrder="0"/>
    </xf>
    <xf borderId="89" fillId="6" fontId="14" numFmtId="170" xfId="0" applyAlignment="1" applyBorder="1" applyFont="1" applyNumberFormat="1">
      <alignment horizontal="right" vertical="center"/>
    </xf>
    <xf borderId="89" fillId="6" fontId="13" numFmtId="0" xfId="0" applyBorder="1" applyFont="1"/>
    <xf borderId="91" fillId="6" fontId="13" numFmtId="0" xfId="0" applyBorder="1" applyFont="1"/>
    <xf borderId="90" fillId="6" fontId="13" numFmtId="9" xfId="0" applyBorder="1" applyFont="1" applyNumberFormat="1"/>
    <xf borderId="92" fillId="6" fontId="13" numFmtId="0" xfId="0" applyAlignment="1" applyBorder="1" applyFont="1">
      <alignment horizontal="center" vertical="center"/>
    </xf>
    <xf borderId="0" fillId="6" fontId="13" numFmtId="10" xfId="0" applyAlignment="1" applyFont="1" applyNumberFormat="1">
      <alignment horizontal="center" vertical="center"/>
    </xf>
    <xf borderId="89" fillId="6" fontId="13" numFmtId="164" xfId="0" applyBorder="1" applyFont="1" applyNumberFormat="1"/>
    <xf borderId="91" fillId="6" fontId="13" numFmtId="170" xfId="0" applyBorder="1" applyFont="1" applyNumberFormat="1"/>
    <xf borderId="92" fillId="6" fontId="13" numFmtId="164" xfId="0" applyAlignment="1" applyBorder="1" applyFont="1" applyNumberFormat="1">
      <alignment horizontal="center" vertical="center"/>
    </xf>
    <xf borderId="0" fillId="6" fontId="13" numFmtId="9" xfId="0" applyAlignment="1" applyFont="1" applyNumberFormat="1">
      <alignment horizontal="center" vertical="center"/>
    </xf>
    <xf borderId="0" fillId="6" fontId="15" numFmtId="0" xfId="0" applyFont="1"/>
    <xf borderId="0" fillId="6" fontId="29" numFmtId="0" xfId="0" applyFont="1"/>
    <xf borderId="92" fillId="6" fontId="15" numFmtId="0" xfId="0" applyBorder="1" applyFont="1"/>
    <xf borderId="89" fillId="6" fontId="13" numFmtId="170" xfId="0" applyBorder="1" applyFont="1" applyNumberFormat="1"/>
    <xf borderId="90" fillId="6" fontId="13" numFmtId="0" xfId="0" applyBorder="1" applyFont="1"/>
    <xf borderId="92" fillId="6" fontId="13" numFmtId="170" xfId="0" applyBorder="1" applyFont="1" applyNumberFormat="1"/>
    <xf borderId="0" fillId="6" fontId="13" numFmtId="10" xfId="0" applyFont="1" applyNumberFormat="1"/>
    <xf borderId="0" fillId="0" fontId="30" numFmtId="0" xfId="0" applyAlignment="1" applyFont="1">
      <alignment readingOrder="0" shrinkToFit="0" vertical="center" wrapText="1"/>
    </xf>
    <xf borderId="0" fillId="0" fontId="30" numFmtId="0" xfId="0" applyAlignment="1" applyFont="1">
      <alignment horizontal="left"/>
    </xf>
    <xf borderId="0" fillId="6" fontId="30" numFmtId="0" xfId="0" applyAlignment="1" applyFont="1">
      <alignment horizontal="left"/>
    </xf>
    <xf borderId="0" fillId="0" fontId="13" numFmtId="14" xfId="0" applyAlignment="1" applyFont="1" applyNumberFormat="1">
      <alignment horizontal="left"/>
    </xf>
    <xf borderId="93" fillId="0" fontId="13" numFmtId="0" xfId="0" applyAlignment="1" applyBorder="1" applyFont="1">
      <alignment horizontal="center" vertical="center"/>
    </xf>
    <xf borderId="94" fillId="0" fontId="16" numFmtId="0" xfId="0" applyAlignment="1" applyBorder="1" applyFont="1">
      <alignment horizontal="center" vertical="center"/>
    </xf>
    <xf borderId="95" fillId="0" fontId="8" numFmtId="0" xfId="0" applyBorder="1" applyFont="1"/>
    <xf borderId="96" fillId="0" fontId="8" numFmtId="0" xfId="0" applyBorder="1" applyFont="1"/>
    <xf borderId="97" fillId="0" fontId="13" numFmtId="0" xfId="0" applyAlignment="1" applyBorder="1" applyFont="1">
      <alignment horizontal="center"/>
    </xf>
    <xf borderId="98" fillId="0" fontId="13" numFmtId="0" xfId="0" applyAlignment="1" applyBorder="1" applyFont="1">
      <alignment horizontal="center"/>
    </xf>
    <xf borderId="99" fillId="0" fontId="13" numFmtId="0" xfId="0" applyAlignment="1" applyBorder="1" applyFont="1">
      <alignment horizontal="center"/>
    </xf>
    <xf borderId="100" fillId="6" fontId="13" numFmtId="17" xfId="0" applyAlignment="1" applyBorder="1" applyFont="1" applyNumberFormat="1">
      <alignment horizontal="center" vertical="center"/>
    </xf>
    <xf borderId="101" fillId="6" fontId="13" numFmtId="17" xfId="0" applyAlignment="1" applyBorder="1" applyFont="1" applyNumberFormat="1">
      <alignment horizontal="center" vertical="center"/>
    </xf>
    <xf borderId="35" fillId="0" fontId="13" numFmtId="0" xfId="0" applyAlignment="1" applyBorder="1" applyFont="1">
      <alignment horizontal="center" vertical="center"/>
    </xf>
    <xf borderId="0" fillId="0" fontId="15" numFmtId="169" xfId="0" applyFont="1" applyNumberFormat="1"/>
    <xf borderId="0" fillId="0" fontId="14" numFmtId="170" xfId="0" applyFont="1" applyNumberFormat="1"/>
    <xf borderId="0" fillId="0" fontId="14" numFmtId="0" xfId="0" applyAlignment="1" applyFont="1">
      <alignment horizontal="center" vertical="center"/>
    </xf>
    <xf borderId="0" fillId="0" fontId="15" numFmtId="0" xfId="0" applyAlignment="1" applyFont="1">
      <alignment horizontal="left" vertical="center"/>
    </xf>
    <xf borderId="0" fillId="0" fontId="13" numFmtId="0" xfId="0" applyAlignment="1" applyFont="1">
      <alignment horizontal="right"/>
    </xf>
    <xf borderId="102" fillId="0" fontId="13" numFmtId="164" xfId="0" applyBorder="1" applyFont="1" applyNumberFormat="1"/>
    <xf borderId="0" fillId="0" fontId="14" numFmtId="0" xfId="0" applyAlignment="1" applyFont="1">
      <alignment horizontal="left" vertical="center"/>
    </xf>
    <xf borderId="0" fillId="0" fontId="14" numFmtId="38" xfId="0" applyFont="1" applyNumberFormat="1"/>
    <xf borderId="0" fillId="0" fontId="14" numFmtId="0" xfId="0" applyAlignment="1" applyFont="1">
      <alignment horizontal="center" readingOrder="0" vertical="center"/>
    </xf>
    <xf borderId="0" fillId="0" fontId="14" numFmtId="0" xfId="0" applyAlignment="1" applyFont="1">
      <alignment horizontal="left" readingOrder="0" vertical="center"/>
    </xf>
    <xf borderId="0" fillId="0" fontId="24" numFmtId="3" xfId="0" applyAlignment="1" applyFont="1" applyNumberFormat="1">
      <alignment readingOrder="0"/>
    </xf>
    <xf borderId="0" fillId="0" fontId="14" numFmtId="169" xfId="0" applyAlignment="1" applyFont="1" applyNumberFormat="1">
      <alignment readingOrder="0"/>
    </xf>
    <xf borderId="0" fillId="0" fontId="15" numFmtId="169" xfId="0" applyAlignment="1" applyFont="1" applyNumberFormat="1">
      <alignment readingOrder="0"/>
    </xf>
    <xf borderId="0" fillId="0" fontId="24" numFmtId="3" xfId="0" applyFont="1" applyNumberFormat="1"/>
    <xf borderId="0" fillId="0" fontId="24" numFmtId="1" xfId="0" applyFont="1" applyNumberFormat="1"/>
    <xf borderId="0" fillId="0" fontId="14" numFmtId="177" xfId="0" applyAlignment="1" applyFont="1" applyNumberFormat="1">
      <alignment readingOrder="0"/>
    </xf>
    <xf borderId="0" fillId="0" fontId="14" numFmtId="1" xfId="0" applyFont="1" applyNumberFormat="1"/>
    <xf borderId="0" fillId="0" fontId="6" numFmtId="3" xfId="0" applyFont="1" applyNumberFormat="1"/>
    <xf borderId="0" fillId="0" fontId="15" numFmtId="0" xfId="0" applyFont="1"/>
    <xf borderId="0" fillId="0" fontId="31" numFmtId="0" xfId="0" applyFont="1"/>
    <xf borderId="0" fillId="0" fontId="16" numFmtId="178" xfId="0" applyFont="1" applyNumberFormat="1"/>
    <xf borderId="0" fillId="0" fontId="16" numFmtId="0" xfId="0" applyAlignment="1" applyFont="1">
      <alignment horizontal="center"/>
    </xf>
    <xf borderId="0" fillId="0" fontId="16" numFmtId="169" xfId="0" applyFont="1" applyNumberFormat="1"/>
    <xf borderId="0" fillId="0" fontId="16" numFmtId="167" xfId="0" applyAlignment="1" applyFont="1" applyNumberFormat="1">
      <alignment horizontal="center"/>
    </xf>
    <xf borderId="0" fillId="0" fontId="16" numFmtId="169" xfId="0" applyAlignment="1" applyFont="1" applyNumberFormat="1">
      <alignment horizontal="center"/>
    </xf>
    <xf borderId="28" fillId="14" fontId="32" numFmtId="0" xfId="0" applyAlignment="1" applyBorder="1" applyFont="1">
      <alignment horizontal="center" shrinkToFit="0" wrapText="1"/>
    </xf>
    <xf borderId="0" fillId="0" fontId="16" numFmtId="0" xfId="0" applyAlignment="1" applyFont="1">
      <alignment horizontal="right"/>
    </xf>
    <xf borderId="0" fillId="0" fontId="15" numFmtId="0" xfId="0" applyAlignment="1" applyFont="1">
      <alignment horizontal="right"/>
    </xf>
    <xf borderId="0" fillId="24" fontId="16" numFmtId="169" xfId="0" applyFont="1" applyNumberFormat="1"/>
    <xf borderId="103" fillId="0" fontId="15" numFmtId="169" xfId="0" applyBorder="1" applyFont="1" applyNumberFormat="1"/>
    <xf borderId="28" fillId="14" fontId="16" numFmtId="0" xfId="0" applyAlignment="1" applyBorder="1" applyFont="1">
      <alignment horizontal="center" shrinkToFit="0" wrapText="1"/>
    </xf>
    <xf borderId="0" fillId="0" fontId="15" numFmtId="0" xfId="0" applyAlignment="1" applyFont="1">
      <alignment horizontal="center"/>
    </xf>
    <xf borderId="0" fillId="0" fontId="16" numFmtId="0" xfId="0" applyAlignment="1" applyFont="1">
      <alignment horizontal="left"/>
    </xf>
    <xf borderId="28" fillId="14" fontId="16" numFmtId="167" xfId="0" applyBorder="1" applyFont="1" applyNumberFormat="1"/>
    <xf borderId="0" fillId="0" fontId="15" numFmtId="0" xfId="0" applyAlignment="1" applyFont="1">
      <alignment horizontal="center" readingOrder="0"/>
    </xf>
    <xf borderId="0" fillId="0" fontId="16" numFmtId="0" xfId="0" applyAlignment="1" applyFont="1">
      <alignment horizontal="left" readingOrder="0"/>
    </xf>
    <xf borderId="103" fillId="0" fontId="16" numFmtId="170" xfId="0" applyBorder="1" applyFont="1" applyNumberFormat="1"/>
    <xf borderId="103" fillId="0" fontId="16" numFmtId="179" xfId="0" applyBorder="1" applyFont="1" applyNumberFormat="1"/>
    <xf borderId="0" fillId="0" fontId="15" numFmtId="170" xfId="0" applyFont="1" applyNumberFormat="1"/>
    <xf borderId="0" fillId="0" fontId="15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14"/>
    <col customWidth="1" min="2" max="3" width="14.43"/>
    <col customWidth="1" min="4" max="4" width="19.43"/>
    <col customWidth="1" min="5" max="5" width="44.0"/>
    <col customWidth="1" min="6" max="6" width="2.86"/>
    <col customWidth="1" hidden="1" min="7" max="9" width="14.43"/>
  </cols>
  <sheetData>
    <row r="1">
      <c r="A1" s="1"/>
      <c r="B1" s="2"/>
      <c r="C1" s="3"/>
      <c r="D1" s="4"/>
      <c r="E1" s="4"/>
      <c r="F1" s="4"/>
      <c r="G1" s="5"/>
      <c r="H1" s="5"/>
      <c r="I1" s="4"/>
      <c r="J1" s="5"/>
    </row>
    <row r="2">
      <c r="A2" s="6"/>
      <c r="B2" s="7" t="s">
        <v>0</v>
      </c>
      <c r="C2" s="8" t="s">
        <v>1</v>
      </c>
      <c r="D2" s="9"/>
      <c r="E2" s="4"/>
      <c r="F2" s="4"/>
      <c r="G2" s="5"/>
      <c r="H2" s="5"/>
      <c r="I2" s="4"/>
      <c r="J2" s="5"/>
    </row>
    <row r="3">
      <c r="A3" s="6"/>
      <c r="B3" s="7" t="s">
        <v>2</v>
      </c>
      <c r="C3" s="10" t="s">
        <v>3</v>
      </c>
      <c r="D3" s="9"/>
      <c r="E3" s="4"/>
      <c r="F3" s="4"/>
      <c r="G3" s="5"/>
      <c r="H3" s="5"/>
      <c r="I3" s="4"/>
      <c r="J3" s="5"/>
    </row>
    <row r="4">
      <c r="A4" s="6"/>
      <c r="B4" s="7" t="s">
        <v>4</v>
      </c>
      <c r="C4" s="11">
        <v>45526.0</v>
      </c>
      <c r="D4" s="9"/>
      <c r="E4" s="4"/>
      <c r="F4" s="4"/>
      <c r="G4" s="5"/>
      <c r="H4" s="5"/>
      <c r="I4" s="4"/>
      <c r="J4" s="5"/>
    </row>
    <row r="5">
      <c r="A5" s="4"/>
      <c r="B5" s="4"/>
      <c r="C5" s="12"/>
      <c r="D5" s="4"/>
      <c r="E5" s="13"/>
      <c r="F5" s="4"/>
      <c r="G5" s="5"/>
      <c r="H5" s="14"/>
      <c r="I5" s="4"/>
      <c r="J5" s="14"/>
    </row>
    <row r="6">
      <c r="A6" s="4"/>
      <c r="B6" s="15" t="s">
        <v>5</v>
      </c>
      <c r="C6" s="12"/>
      <c r="D6" s="16"/>
      <c r="E6" s="17" t="s">
        <v>6</v>
      </c>
      <c r="F6" s="4"/>
      <c r="G6" s="18">
        <v>627.0</v>
      </c>
      <c r="H6" s="19"/>
      <c r="I6" s="16"/>
      <c r="J6" s="18">
        <v>628.0</v>
      </c>
    </row>
    <row r="7">
      <c r="A7" s="4"/>
      <c r="B7" s="4"/>
      <c r="C7" s="12"/>
      <c r="D7" s="4"/>
      <c r="E7" s="4"/>
      <c r="F7" s="1"/>
      <c r="G7" s="20"/>
      <c r="H7" s="1"/>
      <c r="I7" s="1"/>
      <c r="J7" s="21" t="s">
        <v>7</v>
      </c>
    </row>
    <row r="8">
      <c r="A8" s="4"/>
      <c r="B8" s="4"/>
      <c r="C8" s="12"/>
      <c r="D8" s="4"/>
      <c r="E8" s="4"/>
      <c r="F8" s="1"/>
      <c r="G8" s="22" t="s">
        <v>8</v>
      </c>
      <c r="H8" s="22" t="s">
        <v>9</v>
      </c>
      <c r="I8" s="1"/>
      <c r="J8" s="22" t="s">
        <v>3</v>
      </c>
    </row>
    <row r="9">
      <c r="A9" s="4"/>
      <c r="B9" s="23"/>
      <c r="C9" s="24"/>
      <c r="D9" s="23"/>
      <c r="E9" s="23"/>
      <c r="F9" s="1"/>
      <c r="G9" s="25"/>
      <c r="H9" s="26" t="s">
        <v>10</v>
      </c>
      <c r="I9" s="1"/>
      <c r="J9" s="25"/>
    </row>
    <row r="10">
      <c r="A10" s="4"/>
      <c r="B10" s="27" t="s">
        <v>11</v>
      </c>
      <c r="C10" s="28" t="s">
        <v>12</v>
      </c>
      <c r="D10" s="4"/>
      <c r="E10" s="1"/>
      <c r="F10" s="1"/>
      <c r="G10" s="20"/>
      <c r="H10" s="20"/>
      <c r="I10" s="1"/>
      <c r="J10" s="20"/>
    </row>
    <row r="11">
      <c r="A11" s="4"/>
      <c r="B11" s="29"/>
      <c r="C11" s="30"/>
      <c r="D11" s="4"/>
      <c r="E11" s="31" t="s">
        <v>13</v>
      </c>
      <c r="F11" s="1"/>
      <c r="G11" s="32">
        <v>1.105749E7</v>
      </c>
      <c r="H11" s="32" t="s">
        <v>14</v>
      </c>
      <c r="I11" s="1"/>
      <c r="J11" s="33">
        <v>1.5666064E7</v>
      </c>
    </row>
    <row r="12">
      <c r="A12" s="4"/>
      <c r="B12" s="29"/>
      <c r="C12" s="30"/>
      <c r="D12" s="4"/>
      <c r="E12" s="31" t="s">
        <v>15</v>
      </c>
      <c r="F12" s="1"/>
      <c r="G12" s="32">
        <v>155832.0</v>
      </c>
      <c r="H12" s="32" t="s">
        <v>14</v>
      </c>
      <c r="I12" s="1"/>
      <c r="J12" s="33">
        <v>426684.0</v>
      </c>
    </row>
    <row r="13">
      <c r="A13" s="4"/>
      <c r="B13" s="34"/>
      <c r="C13" s="35">
        <v>1.0</v>
      </c>
      <c r="D13" s="36" t="s">
        <v>16</v>
      </c>
      <c r="E13" s="37"/>
      <c r="F13" s="1"/>
      <c r="G13" s="38">
        <v>1.1213322E7</v>
      </c>
      <c r="H13" s="38" t="s">
        <v>14</v>
      </c>
      <c r="I13" s="39"/>
      <c r="J13" s="40">
        <f>SUM(J11:J12)</f>
        <v>16092748</v>
      </c>
    </row>
    <row r="14">
      <c r="A14" s="4"/>
      <c r="B14" s="29"/>
      <c r="C14" s="30"/>
      <c r="D14" s="4"/>
      <c r="E14" s="31" t="s">
        <v>17</v>
      </c>
      <c r="F14" s="1"/>
      <c r="G14" s="32">
        <v>105000.0</v>
      </c>
      <c r="H14" s="20"/>
      <c r="I14" s="41"/>
      <c r="J14" s="33">
        <v>170000.0</v>
      </c>
    </row>
    <row r="15">
      <c r="A15" s="4"/>
      <c r="B15" s="29"/>
      <c r="C15" s="30"/>
      <c r="E15" s="31" t="s">
        <v>18</v>
      </c>
      <c r="F15" s="1"/>
      <c r="G15" s="20"/>
      <c r="H15" s="20"/>
      <c r="I15" s="1"/>
      <c r="J15" s="33">
        <v>30000.0</v>
      </c>
    </row>
    <row r="16">
      <c r="A16" s="4"/>
      <c r="B16" s="34"/>
      <c r="C16" s="35">
        <v>1.1</v>
      </c>
      <c r="D16" s="36" t="s">
        <v>19</v>
      </c>
      <c r="E16" s="37"/>
      <c r="F16" s="1"/>
      <c r="G16" s="38">
        <v>105000.0</v>
      </c>
      <c r="H16" s="38" t="s">
        <v>14</v>
      </c>
      <c r="I16" s="34"/>
      <c r="J16" s="40">
        <f>SUM(J14:J15)</f>
        <v>200000</v>
      </c>
    </row>
    <row r="17">
      <c r="A17" s="4"/>
      <c r="B17" s="29"/>
      <c r="C17" s="30"/>
      <c r="D17" s="4"/>
      <c r="E17" s="31" t="s">
        <v>20</v>
      </c>
      <c r="F17" s="1"/>
      <c r="G17" s="32" t="s">
        <v>14</v>
      </c>
      <c r="H17" s="20"/>
      <c r="I17" s="1"/>
      <c r="J17" s="33">
        <v>240000.0</v>
      </c>
    </row>
    <row r="18">
      <c r="A18" s="4"/>
      <c r="B18" s="29"/>
      <c r="C18" s="30"/>
      <c r="E18" s="31" t="s">
        <v>21</v>
      </c>
      <c r="F18" s="1"/>
      <c r="G18" s="32">
        <v>10010.0</v>
      </c>
      <c r="H18" s="20"/>
      <c r="I18" s="1"/>
      <c r="J18" s="33">
        <v>19000.0</v>
      </c>
    </row>
    <row r="19">
      <c r="A19" s="4"/>
      <c r="B19" s="29"/>
      <c r="C19" s="30"/>
      <c r="E19" s="42" t="s">
        <v>22</v>
      </c>
      <c r="F19" s="43"/>
      <c r="G19" s="20"/>
      <c r="H19" s="20"/>
      <c r="I19" s="1"/>
      <c r="J19" s="33">
        <v>6000.0</v>
      </c>
    </row>
    <row r="20">
      <c r="A20" s="4"/>
      <c r="B20" s="29"/>
      <c r="C20" s="30"/>
      <c r="E20" s="44" t="s">
        <v>23</v>
      </c>
      <c r="F20" s="1"/>
      <c r="G20" s="20"/>
      <c r="H20" s="20"/>
      <c r="I20" s="1"/>
      <c r="J20" s="33">
        <v>3000.0</v>
      </c>
    </row>
    <row r="21" ht="15.75" customHeight="1">
      <c r="A21" s="4"/>
      <c r="B21" s="29"/>
      <c r="C21" s="30"/>
      <c r="E21" s="45" t="s">
        <v>24</v>
      </c>
      <c r="F21" s="1"/>
      <c r="G21" s="20"/>
      <c r="H21" s="20"/>
      <c r="I21" s="1"/>
      <c r="J21" s="33">
        <v>200.0</v>
      </c>
    </row>
    <row r="22" ht="15.75" customHeight="1">
      <c r="A22" s="4"/>
      <c r="B22" s="29"/>
      <c r="C22" s="30"/>
      <c r="E22" s="45" t="s">
        <v>25</v>
      </c>
      <c r="F22" s="1"/>
      <c r="G22" s="20"/>
      <c r="H22" s="20"/>
      <c r="I22" s="1"/>
      <c r="J22" s="33">
        <v>1000.0</v>
      </c>
    </row>
    <row r="23" ht="15.75" customHeight="1">
      <c r="A23" s="4"/>
      <c r="B23" s="29"/>
      <c r="C23" s="30"/>
      <c r="E23" s="31" t="s">
        <v>26</v>
      </c>
      <c r="F23" s="1"/>
      <c r="G23" s="20"/>
      <c r="H23" s="20"/>
      <c r="I23" s="1"/>
      <c r="J23" s="33">
        <v>4000.0</v>
      </c>
    </row>
    <row r="24" ht="15.75" customHeight="1">
      <c r="A24" s="4"/>
      <c r="B24" s="29"/>
      <c r="C24" s="30"/>
      <c r="E24" s="31" t="s">
        <v>27</v>
      </c>
      <c r="F24" s="1"/>
      <c r="G24" s="32" t="s">
        <v>14</v>
      </c>
      <c r="H24" s="32">
        <v>1000.0</v>
      </c>
      <c r="I24" s="1"/>
      <c r="J24" s="33">
        <v>29000.0</v>
      </c>
    </row>
    <row r="25" ht="15.75" customHeight="1">
      <c r="A25" s="4"/>
      <c r="B25" s="29"/>
      <c r="C25" s="30"/>
      <c r="E25" s="31" t="s">
        <v>28</v>
      </c>
      <c r="F25" s="1"/>
      <c r="G25" s="32" t="s">
        <v>14</v>
      </c>
      <c r="H25" s="32">
        <v>1000.0</v>
      </c>
      <c r="I25" s="1"/>
      <c r="J25" s="33">
        <v>84800.0</v>
      </c>
    </row>
    <row r="26" ht="15.75" customHeight="1">
      <c r="A26" s="4"/>
      <c r="B26" s="29"/>
      <c r="C26" s="30"/>
      <c r="E26" s="31" t="s">
        <v>29</v>
      </c>
      <c r="F26" s="1"/>
      <c r="G26" s="32" t="s">
        <v>14</v>
      </c>
      <c r="H26" s="32">
        <v>1000.0</v>
      </c>
      <c r="I26" s="1"/>
      <c r="J26" s="33">
        <v>20000.0</v>
      </c>
    </row>
    <row r="27" ht="15.75" customHeight="1">
      <c r="A27" s="4"/>
      <c r="B27" s="29"/>
      <c r="C27" s="30"/>
      <c r="E27" s="31" t="s">
        <v>30</v>
      </c>
      <c r="F27" s="1"/>
      <c r="G27" s="20"/>
      <c r="H27" s="20"/>
      <c r="I27" s="1"/>
      <c r="J27" s="33">
        <v>102000.0</v>
      </c>
    </row>
    <row r="28" ht="15.75" customHeight="1">
      <c r="A28" s="4"/>
      <c r="B28" s="29"/>
      <c r="C28" s="30"/>
      <c r="D28" s="46"/>
      <c r="E28" s="47" t="s">
        <v>31</v>
      </c>
      <c r="F28" s="1"/>
      <c r="G28" s="48">
        <v>5000.0</v>
      </c>
      <c r="H28" s="49"/>
      <c r="I28" s="1"/>
      <c r="J28" s="33">
        <v>287500.0</v>
      </c>
    </row>
    <row r="29" ht="15.75" customHeight="1">
      <c r="A29" s="4"/>
      <c r="B29" s="50"/>
      <c r="C29" s="51">
        <v>1.2</v>
      </c>
      <c r="D29" s="52" t="s">
        <v>32</v>
      </c>
      <c r="E29" s="53"/>
      <c r="F29" s="1"/>
      <c r="G29" s="54">
        <v>15010.0</v>
      </c>
      <c r="H29" s="54">
        <v>3000.0</v>
      </c>
      <c r="I29" s="50"/>
      <c r="J29" s="55">
        <f>SUM(J17:J28)</f>
        <v>796500</v>
      </c>
    </row>
    <row r="30" ht="15.75" customHeight="1">
      <c r="A30" s="4"/>
      <c r="B30" s="29"/>
      <c r="C30" s="30"/>
      <c r="D30" s="56" t="s">
        <v>33</v>
      </c>
      <c r="E30" s="31" t="s">
        <v>34</v>
      </c>
      <c r="F30" s="1"/>
      <c r="G30" s="32">
        <v>9130.0</v>
      </c>
      <c r="H30" s="20"/>
      <c r="I30" s="1"/>
      <c r="J30" s="33">
        <v>20000.0</v>
      </c>
    </row>
    <row r="31" ht="15.75" customHeight="1">
      <c r="A31" s="4"/>
      <c r="B31" s="29"/>
      <c r="C31" s="30"/>
      <c r="D31" s="46"/>
      <c r="E31" s="47" t="s">
        <v>35</v>
      </c>
      <c r="F31" s="1"/>
      <c r="G31" s="48">
        <v>3641.0</v>
      </c>
      <c r="H31" s="49"/>
      <c r="I31" s="1"/>
      <c r="J31" s="57">
        <v>25000.0</v>
      </c>
    </row>
    <row r="32" ht="15.75" customHeight="1">
      <c r="A32" s="4"/>
      <c r="B32" s="58"/>
      <c r="C32" s="59">
        <v>1.3</v>
      </c>
      <c r="D32" s="52" t="s">
        <v>36</v>
      </c>
      <c r="E32" s="53"/>
      <c r="F32" s="1"/>
      <c r="G32" s="54">
        <v>12771.0</v>
      </c>
      <c r="H32" s="54" t="s">
        <v>14</v>
      </c>
      <c r="I32" s="60"/>
      <c r="J32" s="61">
        <v>45000.0</v>
      </c>
    </row>
    <row r="33" ht="15.75" customHeight="1">
      <c r="A33" s="4"/>
      <c r="B33" s="62"/>
      <c r="C33" s="63"/>
      <c r="D33" s="64" t="s">
        <v>37</v>
      </c>
      <c r="E33" s="65"/>
      <c r="F33" s="1"/>
      <c r="G33" s="66">
        <v>1.1346103E7</v>
      </c>
      <c r="H33" s="66">
        <v>3000.0</v>
      </c>
      <c r="I33" s="67"/>
      <c r="J33" s="66">
        <f>SUM(J13+J16+J29+J32)</f>
        <v>17134248</v>
      </c>
    </row>
    <row r="34" ht="15.75" customHeight="1">
      <c r="A34" s="4"/>
      <c r="B34" s="4"/>
      <c r="C34" s="12"/>
      <c r="D34" s="4"/>
      <c r="E34" s="4"/>
      <c r="F34" s="4"/>
      <c r="G34" s="5"/>
      <c r="H34" s="5"/>
      <c r="I34" s="4"/>
      <c r="J34" s="5"/>
    </row>
    <row r="35" ht="15.75" customHeight="1">
      <c r="A35" s="4"/>
      <c r="B35" s="23"/>
      <c r="C35" s="24"/>
      <c r="D35" s="4"/>
      <c r="E35" s="68"/>
      <c r="F35" s="4"/>
      <c r="G35" s="5"/>
      <c r="H35" s="5"/>
      <c r="I35" s="4"/>
      <c r="J35" s="69"/>
    </row>
    <row r="36" ht="15.75" customHeight="1">
      <c r="A36" s="4"/>
      <c r="B36" s="70" t="s">
        <v>38</v>
      </c>
      <c r="C36" s="71"/>
      <c r="D36" s="72" t="s">
        <v>39</v>
      </c>
      <c r="E36" s="73" t="s">
        <v>40</v>
      </c>
      <c r="F36" s="4"/>
      <c r="G36" s="74">
        <v>1.0143984E7</v>
      </c>
      <c r="H36" s="74">
        <v>200000.0</v>
      </c>
      <c r="I36" s="4"/>
      <c r="J36" s="75">
        <v>1.0682052E7</v>
      </c>
    </row>
    <row r="37" ht="15.75" customHeight="1">
      <c r="A37" s="4"/>
      <c r="B37" s="76"/>
      <c r="C37" s="71"/>
      <c r="E37" s="77" t="s">
        <v>41</v>
      </c>
      <c r="F37" s="4"/>
      <c r="G37" s="5"/>
      <c r="H37" s="5"/>
      <c r="I37" s="4"/>
      <c r="J37" s="75">
        <v>4018588.0</v>
      </c>
    </row>
    <row r="38" ht="15.75" customHeight="1">
      <c r="A38" s="4"/>
      <c r="B38" s="76"/>
      <c r="C38" s="71"/>
      <c r="E38" s="77" t="s">
        <v>42</v>
      </c>
      <c r="F38" s="5"/>
      <c r="G38" s="78">
        <v>20000.0</v>
      </c>
      <c r="H38" s="5"/>
      <c r="I38" s="4"/>
      <c r="J38" s="79">
        <v>40200.0</v>
      </c>
    </row>
    <row r="39" ht="15.75" customHeight="1">
      <c r="A39" s="4"/>
      <c r="B39" s="76"/>
      <c r="C39" s="80">
        <v>2.0</v>
      </c>
      <c r="D39" s="81" t="s">
        <v>43</v>
      </c>
      <c r="E39" s="82"/>
      <c r="F39" s="6"/>
      <c r="G39" s="83">
        <v>1.0163984E7</v>
      </c>
      <c r="H39" s="84"/>
      <c r="I39" s="76"/>
      <c r="J39" s="85">
        <f>SUM(J36:J38)</f>
        <v>14740840</v>
      </c>
    </row>
    <row r="40" ht="15.75" customHeight="1">
      <c r="A40" s="4"/>
      <c r="B40" s="76"/>
      <c r="C40" s="71"/>
      <c r="D40" s="86" t="s">
        <v>44</v>
      </c>
      <c r="E40" s="77" t="s">
        <v>45</v>
      </c>
      <c r="F40" s="4"/>
      <c r="G40" s="20"/>
      <c r="H40" s="5"/>
      <c r="I40" s="4"/>
      <c r="J40" s="79">
        <v>114720.0</v>
      </c>
    </row>
    <row r="41" ht="15.75" customHeight="1">
      <c r="A41" s="4"/>
      <c r="B41" s="76"/>
      <c r="C41" s="80">
        <v>2.1</v>
      </c>
      <c r="D41" s="81" t="s">
        <v>46</v>
      </c>
      <c r="E41" s="82"/>
      <c r="F41" s="20"/>
      <c r="G41" s="87" t="e">
        <v>#REF!</v>
      </c>
      <c r="H41" s="87" t="e">
        <v>#REF!</v>
      </c>
      <c r="I41" s="76"/>
      <c r="J41" s="85">
        <f>J40</f>
        <v>114720</v>
      </c>
    </row>
    <row r="42" ht="15.75" customHeight="1">
      <c r="A42" s="4"/>
      <c r="B42" s="76"/>
      <c r="C42" s="71"/>
      <c r="D42" s="88" t="s">
        <v>47</v>
      </c>
      <c r="E42" s="77" t="s">
        <v>48</v>
      </c>
      <c r="F42" s="4"/>
      <c r="G42" s="32">
        <v>10000.0</v>
      </c>
      <c r="H42" s="20"/>
      <c r="I42" s="4"/>
      <c r="J42" s="89">
        <v>23000.0</v>
      </c>
    </row>
    <row r="43" ht="15.75" customHeight="1">
      <c r="A43" s="4"/>
      <c r="B43" s="76"/>
      <c r="C43" s="71"/>
      <c r="E43" s="77" t="s">
        <v>29</v>
      </c>
      <c r="F43" s="1"/>
      <c r="G43" s="32" t="s">
        <v>14</v>
      </c>
      <c r="H43" s="32">
        <v>3000.0</v>
      </c>
      <c r="I43" s="90"/>
      <c r="J43" s="89">
        <v>40000.0</v>
      </c>
    </row>
    <row r="44" ht="15.75" customHeight="1">
      <c r="A44" s="4"/>
      <c r="B44" s="76"/>
      <c r="C44" s="71"/>
      <c r="E44" s="77" t="s">
        <v>49</v>
      </c>
      <c r="F44" s="1"/>
      <c r="G44" s="20"/>
      <c r="H44" s="20"/>
      <c r="I44" s="90"/>
      <c r="J44" s="89">
        <v>33000.0</v>
      </c>
    </row>
    <row r="45" ht="15.75" customHeight="1">
      <c r="A45" s="4"/>
      <c r="B45" s="76"/>
      <c r="C45" s="71"/>
      <c r="E45" s="77" t="s">
        <v>50</v>
      </c>
      <c r="F45" s="1"/>
      <c r="G45" s="32" t="s">
        <v>14</v>
      </c>
      <c r="H45" s="32">
        <v>1500.0</v>
      </c>
      <c r="I45" s="90"/>
      <c r="J45" s="89">
        <v>126000.0</v>
      </c>
    </row>
    <row r="46" ht="15.75" customHeight="1">
      <c r="A46" s="4"/>
      <c r="B46" s="76"/>
      <c r="C46" s="71"/>
      <c r="E46" s="77" t="s">
        <v>30</v>
      </c>
      <c r="F46" s="1"/>
      <c r="G46" s="20"/>
      <c r="H46" s="20"/>
      <c r="I46" s="90"/>
      <c r="J46" s="89">
        <v>63100.0</v>
      </c>
    </row>
    <row r="47" ht="15.75" customHeight="1">
      <c r="A47" s="4"/>
      <c r="B47" s="76"/>
      <c r="C47" s="71"/>
      <c r="E47" s="77" t="s">
        <v>51</v>
      </c>
      <c r="F47" s="1"/>
      <c r="G47" s="32">
        <v>119000.0</v>
      </c>
      <c r="H47" s="20"/>
      <c r="I47" s="90"/>
      <c r="J47" s="89">
        <v>320000.0</v>
      </c>
    </row>
    <row r="48" ht="15.75" customHeight="1">
      <c r="A48" s="4"/>
      <c r="B48" s="76"/>
      <c r="C48" s="71"/>
      <c r="E48" s="77" t="s">
        <v>52</v>
      </c>
      <c r="F48" s="1"/>
      <c r="G48" s="32" t="s">
        <v>14</v>
      </c>
      <c r="H48" s="32">
        <v>1000.0</v>
      </c>
      <c r="I48" s="90"/>
      <c r="J48" s="89">
        <v>15000.0</v>
      </c>
    </row>
    <row r="49" ht="15.75" customHeight="1">
      <c r="A49" s="4"/>
      <c r="B49" s="76"/>
      <c r="C49" s="71"/>
      <c r="E49" s="91" t="s">
        <v>53</v>
      </c>
      <c r="F49" s="1"/>
      <c r="G49" s="92">
        <v>139000.0</v>
      </c>
      <c r="H49" s="93">
        <v>7000.0</v>
      </c>
      <c r="I49" s="94"/>
      <c r="J49" s="95">
        <f>SUM(J42:J48)</f>
        <v>620100</v>
      </c>
    </row>
    <row r="50" ht="15.75" customHeight="1">
      <c r="A50" s="4"/>
      <c r="B50" s="76"/>
      <c r="C50" s="71"/>
      <c r="D50" s="96" t="s">
        <v>54</v>
      </c>
      <c r="E50" s="77" t="s">
        <v>55</v>
      </c>
      <c r="F50" s="1"/>
      <c r="G50" s="32">
        <v>571888.0</v>
      </c>
      <c r="H50" s="49"/>
      <c r="I50" s="90"/>
      <c r="J50" s="89">
        <v>142700.0</v>
      </c>
    </row>
    <row r="51" ht="15.75" customHeight="1">
      <c r="A51" s="4"/>
      <c r="B51" s="76"/>
      <c r="C51" s="71"/>
      <c r="E51" s="77" t="s">
        <v>56</v>
      </c>
      <c r="F51" s="1"/>
      <c r="G51" s="48">
        <v>70000.0</v>
      </c>
      <c r="H51" s="49"/>
      <c r="I51" s="90"/>
      <c r="J51" s="89">
        <v>60400.0</v>
      </c>
    </row>
    <row r="52" ht="15.75" customHeight="1">
      <c r="A52" s="4"/>
      <c r="B52" s="76"/>
      <c r="C52" s="71"/>
      <c r="E52" s="97" t="s">
        <v>57</v>
      </c>
      <c r="F52" s="1"/>
      <c r="G52" s="98" t="s">
        <v>14</v>
      </c>
      <c r="H52" s="98" t="s">
        <v>14</v>
      </c>
      <c r="I52" s="99"/>
      <c r="J52" s="100">
        <f>SUM(J50:J51)</f>
        <v>203100</v>
      </c>
    </row>
    <row r="53" ht="15.75" customHeight="1">
      <c r="A53" s="4"/>
      <c r="B53" s="76"/>
      <c r="C53" s="80">
        <v>2.2</v>
      </c>
      <c r="D53" s="81" t="s">
        <v>58</v>
      </c>
      <c r="E53" s="82"/>
      <c r="F53" s="1"/>
      <c r="G53" s="83">
        <v>139000.0</v>
      </c>
      <c r="H53" s="101">
        <v>7000.0</v>
      </c>
      <c r="I53" s="76"/>
      <c r="J53" s="85">
        <f>J49+J52</f>
        <v>823200</v>
      </c>
    </row>
    <row r="54" ht="15.75" customHeight="1">
      <c r="A54" s="4"/>
      <c r="B54" s="76"/>
      <c r="C54" s="71"/>
      <c r="D54" s="102" t="s">
        <v>59</v>
      </c>
      <c r="E54" s="77" t="s">
        <v>60</v>
      </c>
      <c r="F54" s="1"/>
      <c r="G54" s="20"/>
      <c r="H54" s="103"/>
      <c r="I54" s="90"/>
      <c r="J54" s="75">
        <v>176556.0</v>
      </c>
    </row>
    <row r="55" ht="15.75" customHeight="1">
      <c r="A55" s="4"/>
      <c r="B55" s="76"/>
      <c r="C55" s="71"/>
      <c r="E55" s="77" t="s">
        <v>61</v>
      </c>
      <c r="F55" s="1"/>
      <c r="G55" s="32">
        <v>5000.0</v>
      </c>
      <c r="H55" s="104" t="s">
        <v>62</v>
      </c>
      <c r="I55" s="90"/>
      <c r="J55" s="75">
        <v>4884.0</v>
      </c>
    </row>
    <row r="56" ht="15.75" customHeight="1">
      <c r="A56" s="4"/>
      <c r="B56" s="76"/>
      <c r="C56" s="71"/>
      <c r="E56" s="77" t="s">
        <v>63</v>
      </c>
      <c r="F56" s="1"/>
      <c r="G56" s="32">
        <v>87643.0</v>
      </c>
      <c r="H56" s="104">
        <v>7000.0</v>
      </c>
      <c r="I56" s="90"/>
      <c r="J56" s="75">
        <v>0.0</v>
      </c>
    </row>
    <row r="57" ht="15.75" customHeight="1">
      <c r="A57" s="4"/>
      <c r="B57" s="76"/>
      <c r="C57" s="71"/>
      <c r="E57" s="77" t="s">
        <v>64</v>
      </c>
      <c r="F57" s="41"/>
      <c r="G57" s="32">
        <v>13500.0</v>
      </c>
      <c r="H57" s="104">
        <v>10000.0</v>
      </c>
      <c r="I57" s="90"/>
      <c r="J57" s="75">
        <v>25000.0</v>
      </c>
    </row>
    <row r="58" ht="15.75" customHeight="1">
      <c r="A58" s="4"/>
      <c r="B58" s="76"/>
      <c r="C58" s="71"/>
      <c r="E58" s="77" t="s">
        <v>65</v>
      </c>
      <c r="F58" s="41"/>
      <c r="G58" s="32">
        <v>36627.0</v>
      </c>
      <c r="H58" s="105">
        <v>7000.0</v>
      </c>
      <c r="I58" s="90"/>
      <c r="J58" s="75">
        <v>32000.0</v>
      </c>
    </row>
    <row r="59" ht="15.75" customHeight="1">
      <c r="A59" s="4"/>
      <c r="B59" s="76"/>
      <c r="C59" s="71"/>
      <c r="E59" s="77" t="s">
        <v>66</v>
      </c>
      <c r="F59" s="41"/>
      <c r="G59" s="32">
        <v>105264.0</v>
      </c>
      <c r="H59" s="20"/>
      <c r="I59" s="90"/>
      <c r="J59" s="75">
        <v>92052.0</v>
      </c>
    </row>
    <row r="60" ht="15.75" customHeight="1">
      <c r="A60" s="4"/>
      <c r="B60" s="76"/>
      <c r="C60" s="71"/>
      <c r="E60" s="77" t="s">
        <v>67</v>
      </c>
      <c r="F60" s="41"/>
      <c r="G60" s="32">
        <v>7332.0</v>
      </c>
      <c r="H60" s="20"/>
      <c r="I60" s="90"/>
      <c r="J60" s="75">
        <v>18924.0</v>
      </c>
    </row>
    <row r="61" ht="15.75" customHeight="1">
      <c r="A61" s="4"/>
      <c r="B61" s="76"/>
      <c r="C61" s="71"/>
      <c r="E61" s="77" t="s">
        <v>68</v>
      </c>
      <c r="F61" s="1"/>
      <c r="G61" s="20"/>
      <c r="H61" s="20"/>
      <c r="I61" s="90"/>
      <c r="J61" s="75">
        <v>5000.0</v>
      </c>
    </row>
    <row r="62" ht="15.75" customHeight="1">
      <c r="A62" s="4"/>
      <c r="B62" s="76"/>
      <c r="C62" s="71"/>
      <c r="E62" s="77" t="s">
        <v>69</v>
      </c>
      <c r="F62" s="1"/>
      <c r="G62" s="20"/>
      <c r="H62" s="20"/>
      <c r="I62" s="90"/>
      <c r="J62" s="75">
        <v>40400.0</v>
      </c>
    </row>
    <row r="63" ht="15.75" customHeight="1">
      <c r="A63" s="4"/>
      <c r="B63" s="76"/>
      <c r="C63" s="71"/>
      <c r="E63" s="77" t="s">
        <v>70</v>
      </c>
      <c r="F63" s="1"/>
      <c r="G63" s="20"/>
      <c r="H63" s="20"/>
      <c r="I63" s="90"/>
      <c r="J63" s="75">
        <v>0.0</v>
      </c>
    </row>
    <row r="64" ht="15.75" customHeight="1">
      <c r="A64" s="4"/>
      <c r="B64" s="76"/>
      <c r="C64" s="71"/>
      <c r="E64" s="77" t="s">
        <v>71</v>
      </c>
      <c r="F64" s="1"/>
      <c r="G64" s="32">
        <v>110000.0</v>
      </c>
      <c r="H64" s="20"/>
      <c r="I64" s="4"/>
      <c r="J64" s="75">
        <v>258940.0</v>
      </c>
    </row>
    <row r="65" ht="15.75" customHeight="1">
      <c r="A65" s="4"/>
      <c r="B65" s="76"/>
      <c r="C65" s="71"/>
      <c r="E65" s="106" t="s">
        <v>72</v>
      </c>
      <c r="F65" s="1"/>
      <c r="G65" s="107"/>
      <c r="H65" s="107"/>
      <c r="I65" s="108"/>
      <c r="J65" s="109">
        <f>SUM(J54:J64)</f>
        <v>653756</v>
      </c>
    </row>
    <row r="66" ht="15.75" customHeight="1">
      <c r="A66" s="4"/>
      <c r="B66" s="76"/>
      <c r="C66" s="71"/>
      <c r="D66" s="86" t="s">
        <v>73</v>
      </c>
      <c r="E66" s="77" t="s">
        <v>74</v>
      </c>
      <c r="F66" s="1"/>
      <c r="G66" s="32">
        <v>5600.0</v>
      </c>
      <c r="H66" s="20"/>
      <c r="I66" s="90"/>
      <c r="J66" s="79">
        <v>12000.0</v>
      </c>
    </row>
    <row r="67" ht="15.75" customHeight="1">
      <c r="A67" s="4"/>
      <c r="B67" s="76"/>
      <c r="C67" s="71"/>
      <c r="E67" s="77" t="s">
        <v>71</v>
      </c>
      <c r="F67" s="1"/>
      <c r="G67" s="48">
        <v>17500.0</v>
      </c>
      <c r="H67" s="110">
        <v>10000.0</v>
      </c>
      <c r="I67" s="90"/>
      <c r="J67" s="79">
        <v>2000.0</v>
      </c>
    </row>
    <row r="68" ht="15.75" customHeight="1">
      <c r="A68" s="4"/>
      <c r="B68" s="76"/>
      <c r="C68" s="71"/>
      <c r="E68" s="111" t="s">
        <v>75</v>
      </c>
      <c r="F68" s="4"/>
      <c r="G68" s="112"/>
      <c r="H68" s="112"/>
      <c r="I68" s="113"/>
      <c r="J68" s="114">
        <f>SUM(J66:J67)</f>
        <v>14000</v>
      </c>
    </row>
    <row r="69" ht="15.75" customHeight="1">
      <c r="A69" s="4"/>
      <c r="B69" s="76"/>
      <c r="C69" s="80">
        <v>2.3</v>
      </c>
      <c r="D69" s="81" t="s">
        <v>76</v>
      </c>
      <c r="E69" s="82"/>
      <c r="F69" s="1"/>
      <c r="G69" s="87" t="e">
        <v>#REF!</v>
      </c>
      <c r="H69" s="87" t="e">
        <v>#REF!</v>
      </c>
      <c r="I69" s="115"/>
      <c r="J69" s="85">
        <f>J65+J68</f>
        <v>667756</v>
      </c>
    </row>
    <row r="70" ht="15.75" customHeight="1">
      <c r="A70" s="4"/>
      <c r="B70" s="76"/>
      <c r="C70" s="71"/>
      <c r="D70" s="116" t="s">
        <v>77</v>
      </c>
      <c r="E70" s="77" t="s">
        <v>78</v>
      </c>
      <c r="F70" s="1"/>
      <c r="G70" s="32">
        <v>1500.0</v>
      </c>
      <c r="H70" s="20"/>
      <c r="I70" s="90"/>
      <c r="J70" s="79">
        <v>12000.0</v>
      </c>
    </row>
    <row r="71" ht="15.75" customHeight="1">
      <c r="A71" s="4"/>
      <c r="B71" s="76"/>
      <c r="C71" s="71"/>
      <c r="E71" s="77" t="s">
        <v>79</v>
      </c>
      <c r="F71" s="1"/>
      <c r="G71" s="32">
        <v>68000.0</v>
      </c>
      <c r="H71" s="20"/>
      <c r="I71" s="90"/>
      <c r="J71" s="79">
        <v>1000.0</v>
      </c>
    </row>
    <row r="72" ht="15.75" customHeight="1">
      <c r="A72" s="4"/>
      <c r="B72" s="76"/>
      <c r="C72" s="71"/>
      <c r="E72" s="77" t="s">
        <v>80</v>
      </c>
      <c r="F72" s="1"/>
      <c r="G72" s="48" t="s">
        <v>14</v>
      </c>
      <c r="H72" s="49"/>
      <c r="I72" s="90"/>
      <c r="J72" s="79">
        <v>50000.0</v>
      </c>
    </row>
    <row r="73" ht="15.75" customHeight="1">
      <c r="A73" s="4"/>
      <c r="B73" s="76"/>
      <c r="C73" s="71"/>
      <c r="E73" s="117" t="s">
        <v>81</v>
      </c>
      <c r="F73" s="118"/>
      <c r="G73" s="49"/>
      <c r="H73" s="49"/>
      <c r="I73" s="4"/>
      <c r="J73" s="75">
        <v>0.0</v>
      </c>
    </row>
    <row r="74" ht="15.75" customHeight="1">
      <c r="A74" s="4"/>
      <c r="B74" s="76"/>
      <c r="C74" s="71"/>
      <c r="E74" s="117" t="s">
        <v>82</v>
      </c>
      <c r="F74" s="119"/>
      <c r="G74" s="49"/>
      <c r="H74" s="49"/>
      <c r="I74" s="4"/>
      <c r="J74" s="79">
        <v>30000.0</v>
      </c>
    </row>
    <row r="75" ht="15.75" customHeight="1">
      <c r="A75" s="4"/>
      <c r="B75" s="76"/>
      <c r="C75" s="80">
        <v>2.4</v>
      </c>
      <c r="D75" s="81" t="s">
        <v>83</v>
      </c>
      <c r="E75" s="82"/>
      <c r="F75" s="1"/>
      <c r="G75" s="83">
        <v>69500.0</v>
      </c>
      <c r="H75" s="83" t="s">
        <v>14</v>
      </c>
      <c r="I75" s="76"/>
      <c r="J75" s="85">
        <f>SUM(J70:J74)</f>
        <v>93000</v>
      </c>
    </row>
    <row r="76" ht="15.75" customHeight="1">
      <c r="A76" s="4"/>
      <c r="B76" s="76"/>
      <c r="C76" s="71"/>
      <c r="D76" s="116" t="s">
        <v>84</v>
      </c>
      <c r="E76" s="77" t="s">
        <v>85</v>
      </c>
      <c r="F76" s="1"/>
      <c r="G76" s="20"/>
      <c r="H76" s="20"/>
      <c r="I76" s="90"/>
      <c r="J76" s="75">
        <v>14000.0</v>
      </c>
    </row>
    <row r="77" ht="15.75" customHeight="1">
      <c r="A77" s="4"/>
      <c r="B77" s="76"/>
      <c r="C77" s="71"/>
      <c r="E77" s="77" t="s">
        <v>86</v>
      </c>
      <c r="F77" s="1"/>
      <c r="G77" s="20"/>
      <c r="H77" s="20"/>
      <c r="I77" s="90"/>
      <c r="J77" s="75">
        <v>23300.0</v>
      </c>
    </row>
    <row r="78" ht="15.75" customHeight="1">
      <c r="A78" s="4"/>
      <c r="B78" s="76"/>
      <c r="C78" s="71"/>
      <c r="E78" s="77" t="s">
        <v>87</v>
      </c>
      <c r="F78" s="1"/>
      <c r="G78" s="32">
        <v>36000.0</v>
      </c>
      <c r="H78" s="20"/>
      <c r="I78" s="90"/>
      <c r="J78" s="75">
        <v>81400.0</v>
      </c>
    </row>
    <row r="79" ht="15.75" customHeight="1">
      <c r="A79" s="4"/>
      <c r="B79" s="76"/>
      <c r="C79" s="71"/>
      <c r="E79" s="73" t="s">
        <v>88</v>
      </c>
      <c r="F79" s="1"/>
      <c r="G79" s="32">
        <v>2000.0</v>
      </c>
      <c r="H79" s="20"/>
      <c r="I79" s="90"/>
      <c r="J79" s="75">
        <v>4500.0</v>
      </c>
    </row>
    <row r="80" ht="15.75" customHeight="1">
      <c r="A80" s="4"/>
      <c r="B80" s="76"/>
      <c r="C80" s="71"/>
      <c r="E80" s="73" t="s">
        <v>89</v>
      </c>
      <c r="F80" s="1"/>
      <c r="G80" s="32">
        <v>150000.0</v>
      </c>
      <c r="H80" s="20"/>
      <c r="I80" s="90"/>
      <c r="J80" s="75">
        <v>100000.0</v>
      </c>
    </row>
    <row r="81" ht="15.75" customHeight="1">
      <c r="A81" s="4"/>
      <c r="B81" s="76"/>
      <c r="C81" s="71"/>
      <c r="E81" s="77" t="s">
        <v>90</v>
      </c>
      <c r="F81" s="1"/>
      <c r="G81" s="32">
        <v>2000.0</v>
      </c>
      <c r="H81" s="20"/>
      <c r="I81" s="90"/>
      <c r="J81" s="75">
        <v>6000.0</v>
      </c>
    </row>
    <row r="82" ht="15.75" customHeight="1">
      <c r="A82" s="4"/>
      <c r="B82" s="76"/>
      <c r="C82" s="71"/>
      <c r="E82" s="73" t="s">
        <v>91</v>
      </c>
      <c r="F82" s="1"/>
      <c r="G82" s="20"/>
      <c r="H82" s="20"/>
      <c r="I82" s="90"/>
      <c r="J82" s="75">
        <v>12000.0</v>
      </c>
    </row>
    <row r="83" ht="15.75" customHeight="1">
      <c r="A83" s="4"/>
      <c r="B83" s="76"/>
      <c r="C83" s="71"/>
      <c r="E83" s="73" t="s">
        <v>92</v>
      </c>
      <c r="F83" s="1"/>
      <c r="G83" s="20"/>
      <c r="H83" s="20"/>
      <c r="I83" s="90"/>
      <c r="J83" s="75">
        <v>3000.0</v>
      </c>
    </row>
    <row r="84" ht="15.75" customHeight="1">
      <c r="A84" s="4"/>
      <c r="B84" s="76"/>
      <c r="C84" s="71"/>
      <c r="E84" s="77" t="s">
        <v>93</v>
      </c>
      <c r="F84" s="1"/>
      <c r="G84" s="32">
        <v>80000.0</v>
      </c>
      <c r="H84" s="20"/>
      <c r="I84" s="90"/>
      <c r="J84" s="75">
        <v>49000.0</v>
      </c>
    </row>
    <row r="85" ht="15.75" customHeight="1">
      <c r="A85" s="4"/>
      <c r="B85" s="76"/>
      <c r="C85" s="71"/>
      <c r="E85" s="42" t="s">
        <v>94</v>
      </c>
      <c r="F85" s="120"/>
      <c r="G85" s="20"/>
      <c r="H85" s="20"/>
      <c r="I85" s="90"/>
      <c r="J85" s="75">
        <v>5000.0</v>
      </c>
    </row>
    <row r="86" ht="15.75" customHeight="1">
      <c r="A86" s="4"/>
      <c r="B86" s="76"/>
      <c r="C86" s="71"/>
      <c r="E86" s="42" t="s">
        <v>95</v>
      </c>
      <c r="F86" s="120"/>
      <c r="G86" s="32">
        <v>60000.0</v>
      </c>
      <c r="H86" s="20"/>
      <c r="I86" s="90"/>
      <c r="J86" s="75">
        <v>65000.0</v>
      </c>
    </row>
    <row r="87" ht="15.75" customHeight="1">
      <c r="A87" s="4"/>
      <c r="B87" s="76"/>
      <c r="C87" s="71"/>
      <c r="E87" s="42" t="s">
        <v>96</v>
      </c>
      <c r="F87" s="120"/>
      <c r="G87" s="32">
        <v>3000.0</v>
      </c>
      <c r="H87" s="20"/>
      <c r="I87" s="90"/>
      <c r="J87" s="75">
        <v>2500.0</v>
      </c>
    </row>
    <row r="88" ht="15.75" customHeight="1">
      <c r="A88" s="4"/>
      <c r="B88" s="76"/>
      <c r="C88" s="71"/>
      <c r="E88" s="77" t="s">
        <v>97</v>
      </c>
      <c r="F88" s="1"/>
      <c r="G88" s="20"/>
      <c r="H88" s="20"/>
      <c r="I88" s="90"/>
      <c r="J88" s="75">
        <v>3000.0</v>
      </c>
    </row>
    <row r="89" ht="15.75" customHeight="1">
      <c r="A89" s="4"/>
      <c r="B89" s="76"/>
      <c r="C89" s="71"/>
      <c r="E89" s="77" t="s">
        <v>98</v>
      </c>
      <c r="F89" s="1"/>
      <c r="G89" s="20"/>
      <c r="H89" s="20"/>
      <c r="I89" s="90"/>
      <c r="J89" s="75">
        <v>10000.0</v>
      </c>
    </row>
    <row r="90" ht="15.75" customHeight="1">
      <c r="A90" s="4"/>
      <c r="B90" s="76"/>
      <c r="C90" s="71"/>
      <c r="E90" s="77" t="s">
        <v>23</v>
      </c>
      <c r="F90" s="1"/>
      <c r="G90" s="20"/>
      <c r="H90" s="20"/>
      <c r="I90" s="90"/>
      <c r="J90" s="75">
        <v>2500.0</v>
      </c>
    </row>
    <row r="91" ht="15.75" customHeight="1">
      <c r="A91" s="4"/>
      <c r="B91" s="76"/>
      <c r="C91" s="71"/>
      <c r="E91" s="73" t="s">
        <v>99</v>
      </c>
      <c r="F91" s="1"/>
      <c r="G91" s="20"/>
      <c r="H91" s="20"/>
      <c r="I91" s="90"/>
      <c r="J91" s="75">
        <v>20000.0</v>
      </c>
    </row>
    <row r="92" ht="15.75" customHeight="1">
      <c r="A92" s="4"/>
      <c r="B92" s="76"/>
      <c r="C92" s="71"/>
      <c r="E92" s="73" t="s">
        <v>100</v>
      </c>
      <c r="F92" s="1"/>
      <c r="G92" s="20"/>
      <c r="H92" s="20"/>
      <c r="I92" s="90"/>
      <c r="J92" s="75">
        <v>39500.0</v>
      </c>
    </row>
    <row r="93" ht="15.75" customHeight="1">
      <c r="A93" s="4"/>
      <c r="B93" s="76"/>
      <c r="C93" s="71"/>
      <c r="E93" s="73" t="s">
        <v>101</v>
      </c>
      <c r="F93" s="1"/>
      <c r="G93" s="49"/>
      <c r="H93" s="49"/>
      <c r="I93" s="90"/>
      <c r="J93" s="75">
        <v>16500.0</v>
      </c>
    </row>
    <row r="94" ht="15.75" customHeight="1">
      <c r="A94" s="4"/>
      <c r="B94" s="76"/>
      <c r="C94" s="80">
        <v>2.5</v>
      </c>
      <c r="D94" s="81" t="s">
        <v>102</v>
      </c>
      <c r="E94" s="82"/>
      <c r="F94" s="1"/>
      <c r="G94" s="121">
        <v>333000.0</v>
      </c>
      <c r="H94" s="121" t="s">
        <v>14</v>
      </c>
      <c r="I94" s="122"/>
      <c r="J94" s="123">
        <f>SUM(J76:J93)</f>
        <v>457200</v>
      </c>
    </row>
    <row r="95" ht="15.75" customHeight="1">
      <c r="A95" s="4"/>
      <c r="B95" s="76"/>
      <c r="C95" s="71"/>
      <c r="D95" s="116" t="s">
        <v>103</v>
      </c>
      <c r="E95" s="77" t="s">
        <v>104</v>
      </c>
      <c r="F95" s="4"/>
      <c r="G95" s="32">
        <v>6425.0</v>
      </c>
      <c r="H95" s="20"/>
      <c r="I95" s="90"/>
      <c r="J95" s="79">
        <v>3000.0</v>
      </c>
    </row>
    <row r="96" ht="15.75" customHeight="1">
      <c r="A96" s="4"/>
      <c r="B96" s="76"/>
      <c r="C96" s="71"/>
      <c r="E96" s="77" t="s">
        <v>105</v>
      </c>
      <c r="F96" s="1"/>
      <c r="G96" s="32">
        <v>6425.0</v>
      </c>
      <c r="H96" s="20"/>
      <c r="I96" s="90"/>
      <c r="J96" s="79">
        <v>6000.0</v>
      </c>
    </row>
    <row r="97" ht="15.75" customHeight="1">
      <c r="A97" s="4"/>
      <c r="B97" s="76"/>
      <c r="C97" s="71"/>
      <c r="E97" s="77" t="s">
        <v>18</v>
      </c>
      <c r="F97" s="1"/>
      <c r="G97" s="32" t="s">
        <v>14</v>
      </c>
      <c r="H97" s="20"/>
      <c r="I97" s="90"/>
      <c r="J97" s="79">
        <v>20000.0</v>
      </c>
    </row>
    <row r="98" ht="15.75" customHeight="1">
      <c r="A98" s="4"/>
      <c r="B98" s="76"/>
      <c r="C98" s="71"/>
      <c r="E98" s="77" t="s">
        <v>106</v>
      </c>
      <c r="F98" s="1"/>
      <c r="G98" s="48">
        <v>12850.0</v>
      </c>
      <c r="H98" s="49"/>
      <c r="I98" s="90"/>
      <c r="J98" s="79">
        <v>7000.0</v>
      </c>
    </row>
    <row r="99" ht="15.75" customHeight="1">
      <c r="A99" s="4"/>
      <c r="B99" s="76"/>
      <c r="C99" s="80">
        <v>2.6</v>
      </c>
      <c r="D99" s="81" t="s">
        <v>107</v>
      </c>
      <c r="E99" s="82"/>
      <c r="F99" s="1"/>
      <c r="G99" s="83">
        <v>25700.0</v>
      </c>
      <c r="H99" s="83" t="s">
        <v>14</v>
      </c>
      <c r="I99" s="76"/>
      <c r="J99" s="85">
        <f>SUM(J95:J98)</f>
        <v>36000</v>
      </c>
    </row>
    <row r="100" ht="15.75" customHeight="1">
      <c r="A100" s="4"/>
      <c r="B100" s="76"/>
      <c r="C100" s="71"/>
      <c r="D100" s="124" t="s">
        <v>108</v>
      </c>
      <c r="E100" s="77" t="s">
        <v>109</v>
      </c>
      <c r="F100" s="125"/>
      <c r="G100" s="32">
        <v>4487.0</v>
      </c>
      <c r="H100" s="20"/>
      <c r="I100" s="90"/>
      <c r="J100" s="79">
        <v>5000.0</v>
      </c>
    </row>
    <row r="101" ht="15.75" customHeight="1">
      <c r="A101" s="4"/>
      <c r="B101" s="76"/>
      <c r="C101" s="71"/>
      <c r="E101" s="77" t="s">
        <v>110</v>
      </c>
      <c r="F101" s="125"/>
      <c r="G101" s="20"/>
      <c r="H101" s="20"/>
      <c r="I101" s="90"/>
      <c r="J101" s="79">
        <v>80000.0</v>
      </c>
    </row>
    <row r="102" ht="15.75" customHeight="1">
      <c r="A102" s="4"/>
      <c r="B102" s="76"/>
      <c r="C102" s="71"/>
      <c r="E102" s="77" t="s">
        <v>111</v>
      </c>
      <c r="F102" s="1"/>
      <c r="G102" s="32">
        <v>4487.0</v>
      </c>
      <c r="H102" s="20"/>
      <c r="I102" s="90"/>
      <c r="J102" s="79">
        <v>10000.0</v>
      </c>
    </row>
    <row r="103" ht="15.75" customHeight="1">
      <c r="A103" s="4"/>
      <c r="B103" s="76"/>
      <c r="C103" s="71"/>
      <c r="E103" s="77" t="s">
        <v>112</v>
      </c>
      <c r="F103" s="20"/>
      <c r="G103" s="20"/>
      <c r="H103" s="20"/>
      <c r="I103" s="126"/>
      <c r="J103" s="79">
        <v>15600.0</v>
      </c>
    </row>
    <row r="104" ht="15.75" customHeight="1">
      <c r="A104" s="4"/>
      <c r="B104" s="76"/>
      <c r="C104" s="71"/>
      <c r="E104" s="77" t="s">
        <v>113</v>
      </c>
      <c r="F104" s="1"/>
      <c r="G104" s="20"/>
      <c r="H104" s="20"/>
      <c r="I104" s="90"/>
      <c r="J104" s="79">
        <v>10000.0</v>
      </c>
    </row>
    <row r="105" ht="15.75" customHeight="1">
      <c r="A105" s="4"/>
      <c r="B105" s="76"/>
      <c r="C105" s="71"/>
      <c r="E105" s="127" t="s">
        <v>114</v>
      </c>
      <c r="F105" s="1"/>
      <c r="G105" s="32"/>
      <c r="H105" s="20"/>
      <c r="I105" s="90"/>
      <c r="J105" s="75">
        <v>9000.0</v>
      </c>
    </row>
    <row r="106" ht="15.75" customHeight="1">
      <c r="A106" s="4"/>
      <c r="B106" s="76"/>
      <c r="C106" s="71"/>
      <c r="E106" s="77" t="s">
        <v>115</v>
      </c>
      <c r="F106" s="1"/>
      <c r="G106" s="32">
        <v>4487.0</v>
      </c>
      <c r="H106" s="20"/>
      <c r="I106" s="90"/>
      <c r="J106" s="79">
        <v>2500.0</v>
      </c>
    </row>
    <row r="107" ht="15.75" customHeight="1">
      <c r="A107" s="4"/>
      <c r="B107" s="76"/>
      <c r="C107" s="71"/>
      <c r="E107" s="77" t="s">
        <v>116</v>
      </c>
      <c r="F107" s="1"/>
      <c r="G107" s="32">
        <v>4487.0</v>
      </c>
      <c r="H107" s="20"/>
      <c r="I107" s="90"/>
      <c r="J107" s="79">
        <v>20400.0</v>
      </c>
    </row>
    <row r="108" ht="15.75" customHeight="1">
      <c r="A108" s="4"/>
      <c r="B108" s="76"/>
      <c r="C108" s="71"/>
      <c r="E108" s="77" t="s">
        <v>117</v>
      </c>
      <c r="F108" s="1"/>
      <c r="G108" s="48">
        <v>37955.0</v>
      </c>
      <c r="H108" s="110">
        <v>15000.0</v>
      </c>
      <c r="I108" s="90"/>
      <c r="J108" s="79">
        <v>35160.0</v>
      </c>
    </row>
    <row r="109" ht="15.75" customHeight="1">
      <c r="A109" s="4"/>
      <c r="B109" s="76"/>
      <c r="C109" s="80">
        <v>2.7</v>
      </c>
      <c r="D109" s="81" t="s">
        <v>118</v>
      </c>
      <c r="E109" s="82"/>
      <c r="F109" s="1"/>
      <c r="G109" s="83">
        <v>60390.0</v>
      </c>
      <c r="H109" s="83">
        <v>15000.0</v>
      </c>
      <c r="I109" s="76"/>
      <c r="J109" s="85">
        <f>SUM(J100:J108)</f>
        <v>187660</v>
      </c>
    </row>
    <row r="110" ht="15.75" customHeight="1">
      <c r="A110" s="4"/>
      <c r="B110" s="76"/>
      <c r="C110" s="71"/>
      <c r="D110" s="4"/>
      <c r="E110" s="77" t="s">
        <v>119</v>
      </c>
      <c r="F110" s="1"/>
      <c r="G110" s="110" t="s">
        <v>14</v>
      </c>
      <c r="H110" s="49"/>
      <c r="I110" s="4"/>
      <c r="J110" s="128">
        <v>13872.0</v>
      </c>
    </row>
    <row r="111" ht="15.75" customHeight="1">
      <c r="A111" s="4"/>
      <c r="B111" s="76"/>
      <c r="C111" s="80">
        <v>2.8</v>
      </c>
      <c r="D111" s="129" t="s">
        <v>120</v>
      </c>
      <c r="E111" s="130"/>
      <c r="F111" s="125"/>
      <c r="G111" s="101" t="s">
        <v>14</v>
      </c>
      <c r="H111" s="83" t="s">
        <v>14</v>
      </c>
      <c r="I111" s="115"/>
      <c r="J111" s="131">
        <f>J110</f>
        <v>13872</v>
      </c>
    </row>
    <row r="112" ht="15.75" customHeight="1">
      <c r="A112" s="4"/>
      <c r="B112" s="62"/>
      <c r="C112" s="132"/>
      <c r="D112" s="133"/>
      <c r="E112" s="134" t="s">
        <v>121</v>
      </c>
      <c r="F112" s="125"/>
      <c r="G112" s="135" t="e">
        <v>#REF!</v>
      </c>
      <c r="H112" s="135" t="e">
        <v>#REF!</v>
      </c>
      <c r="I112" s="115"/>
      <c r="J112" s="136">
        <f>J39+J41+J53+J69+J75+J94+J99+J109+J111</f>
        <v>17134248</v>
      </c>
    </row>
    <row r="113" ht="15.75" customHeight="1">
      <c r="A113" s="4"/>
      <c r="B113" s="4"/>
      <c r="C113" s="12"/>
      <c r="D113" s="4"/>
      <c r="E113" s="68"/>
      <c r="F113" s="1"/>
      <c r="G113" s="137"/>
      <c r="H113" s="137"/>
      <c r="I113" s="138"/>
      <c r="J113" s="139"/>
    </row>
    <row r="114" ht="15.75" customHeight="1">
      <c r="A114" s="4"/>
      <c r="B114" s="4"/>
      <c r="C114" s="12"/>
      <c r="D114" s="90"/>
      <c r="E114" s="140" t="s">
        <v>122</v>
      </c>
      <c r="F114" s="5"/>
      <c r="G114" s="141" t="e">
        <v>#REF!</v>
      </c>
      <c r="H114" s="141" t="e">
        <v>#REF!</v>
      </c>
      <c r="I114" s="142"/>
      <c r="J114" s="143">
        <f>J33-J112</f>
        <v>0</v>
      </c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1">
    <mergeCell ref="D14:D15"/>
    <mergeCell ref="D17:D28"/>
    <mergeCell ref="D30:D31"/>
    <mergeCell ref="D36:D38"/>
    <mergeCell ref="D39:E39"/>
    <mergeCell ref="D41:E41"/>
    <mergeCell ref="D42:D49"/>
    <mergeCell ref="D76:D93"/>
    <mergeCell ref="D94:E94"/>
    <mergeCell ref="D95:D98"/>
    <mergeCell ref="D99:E99"/>
    <mergeCell ref="D100:D108"/>
    <mergeCell ref="D109:E109"/>
    <mergeCell ref="D111:E111"/>
    <mergeCell ref="D50:D52"/>
    <mergeCell ref="D53:E53"/>
    <mergeCell ref="D54:D65"/>
    <mergeCell ref="D66:D68"/>
    <mergeCell ref="D69:E69"/>
    <mergeCell ref="D70:D74"/>
    <mergeCell ref="D75:E7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8.86"/>
    <col customWidth="1" min="2" max="2" width="21.71"/>
    <col customWidth="1" min="3" max="3" width="8.0"/>
    <col customWidth="1" min="4" max="4" width="11.86"/>
    <col customWidth="1" min="5" max="5" width="14.0"/>
    <col customWidth="1" hidden="1" min="6" max="6" width="12.86"/>
    <col customWidth="1" hidden="1" min="7" max="7" width="12.43"/>
    <col customWidth="1" hidden="1" min="8" max="8" width="12.71"/>
    <col customWidth="1" hidden="1" min="9" max="9" width="12.14"/>
    <col customWidth="1" hidden="1" min="10" max="10" width="12.29"/>
    <col customWidth="1" hidden="1" min="11" max="12" width="13.0"/>
    <col customWidth="1" hidden="1" min="13" max="14" width="12.71"/>
    <col customWidth="1" hidden="1" min="15" max="15" width="11.86"/>
    <col customWidth="1" min="16" max="16" width="16.43"/>
    <col customWidth="1" hidden="1" min="17" max="17" width="11.86"/>
    <col customWidth="1" hidden="1" min="18" max="18" width="2.43"/>
    <col customWidth="1" hidden="1" min="19" max="19" width="14.43"/>
    <col customWidth="1" hidden="1" min="20" max="20" width="4.86"/>
    <col customWidth="1" hidden="1" min="21" max="21" width="14.43"/>
    <col customWidth="1" hidden="1" min="22" max="22" width="11.0"/>
    <col customWidth="1" hidden="1" min="23" max="23" width="12.29"/>
  </cols>
  <sheetData>
    <row r="1">
      <c r="A1" s="144" t="s">
        <v>123</v>
      </c>
      <c r="B1" s="145"/>
      <c r="C1" s="145"/>
      <c r="D1" s="145"/>
      <c r="E1" s="146"/>
      <c r="F1" s="145"/>
      <c r="G1" s="145"/>
      <c r="H1" s="145"/>
      <c r="I1" s="145"/>
      <c r="J1" s="145"/>
      <c r="K1" s="145"/>
      <c r="L1" s="147"/>
      <c r="M1" s="147"/>
      <c r="N1" s="145"/>
      <c r="O1" s="145"/>
      <c r="P1" s="145"/>
      <c r="Q1" s="145"/>
      <c r="R1" s="145"/>
      <c r="S1" s="148"/>
    </row>
    <row r="2">
      <c r="A2" s="144" t="s">
        <v>124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8"/>
      <c r="U2" s="149"/>
      <c r="V2" s="150"/>
    </row>
    <row r="3">
      <c r="A3" s="151" t="s">
        <v>125</v>
      </c>
      <c r="B3" s="152"/>
      <c r="C3" s="145"/>
      <c r="D3" s="145"/>
      <c r="E3" s="145"/>
      <c r="F3" s="145"/>
      <c r="G3" s="145"/>
      <c r="H3" s="153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8"/>
    </row>
    <row r="4">
      <c r="A4" s="144"/>
      <c r="B4" s="145"/>
      <c r="C4" s="145"/>
      <c r="D4" s="154"/>
      <c r="E4" s="155" t="s">
        <v>126</v>
      </c>
      <c r="F4" s="156"/>
      <c r="G4" s="156"/>
      <c r="H4" s="156"/>
      <c r="I4" s="157"/>
      <c r="J4" s="156"/>
      <c r="K4" s="156"/>
      <c r="L4" s="158"/>
      <c r="M4" s="158"/>
      <c r="N4" s="158"/>
      <c r="O4" s="159"/>
      <c r="P4" s="160" t="s">
        <v>127</v>
      </c>
      <c r="Q4" s="161" t="s">
        <v>128</v>
      </c>
      <c r="R4" s="145"/>
      <c r="S4" s="162" t="s">
        <v>127</v>
      </c>
      <c r="U4" s="163" t="s">
        <v>129</v>
      </c>
      <c r="V4" s="163" t="s">
        <v>130</v>
      </c>
      <c r="W4" s="163" t="s">
        <v>131</v>
      </c>
    </row>
    <row r="5">
      <c r="A5" s="144"/>
      <c r="B5" s="145"/>
      <c r="C5" s="145"/>
      <c r="D5" s="164">
        <v>45495.0</v>
      </c>
      <c r="E5" s="164">
        <v>45526.0</v>
      </c>
      <c r="F5" s="164">
        <v>45557.0</v>
      </c>
      <c r="G5" s="164">
        <v>45587.0</v>
      </c>
      <c r="H5" s="164">
        <v>45618.0</v>
      </c>
      <c r="I5" s="164">
        <v>45648.0</v>
      </c>
      <c r="J5" s="164">
        <v>45679.0</v>
      </c>
      <c r="K5" s="164">
        <v>45710.0</v>
      </c>
      <c r="L5" s="164">
        <v>45738.0</v>
      </c>
      <c r="M5" s="164">
        <v>45769.0</v>
      </c>
      <c r="N5" s="164">
        <v>45799.0</v>
      </c>
      <c r="O5" s="164">
        <v>45830.0</v>
      </c>
      <c r="P5" s="165" t="s">
        <v>132</v>
      </c>
      <c r="Q5" s="166" t="s">
        <v>133</v>
      </c>
      <c r="R5" s="145"/>
      <c r="S5" s="167" t="s">
        <v>133</v>
      </c>
      <c r="U5" s="168" t="s">
        <v>10</v>
      </c>
      <c r="V5" s="169" t="s">
        <v>134</v>
      </c>
      <c r="W5" s="169" t="s">
        <v>134</v>
      </c>
    </row>
    <row r="6">
      <c r="A6" s="144" t="s">
        <v>135</v>
      </c>
      <c r="B6" s="145"/>
      <c r="C6" s="145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1"/>
      <c r="Q6" s="172"/>
      <c r="R6" s="145"/>
      <c r="S6" s="173"/>
      <c r="U6" s="174"/>
      <c r="V6" s="174"/>
      <c r="W6" s="175"/>
    </row>
    <row r="7">
      <c r="A7" s="144"/>
      <c r="B7" s="145" t="s">
        <v>136</v>
      </c>
      <c r="C7" s="145"/>
      <c r="D7" s="176">
        <v>0.0</v>
      </c>
      <c r="E7" s="177">
        <v>1566606.43</v>
      </c>
      <c r="F7" s="177">
        <v>1566606.43</v>
      </c>
      <c r="G7" s="177">
        <v>1566606.43</v>
      </c>
      <c r="H7" s="177">
        <v>1566606.43</v>
      </c>
      <c r="I7" s="177">
        <v>1566606.43</v>
      </c>
      <c r="J7" s="177">
        <v>1566606.43</v>
      </c>
      <c r="K7" s="177">
        <v>1566606.43</v>
      </c>
      <c r="L7" s="177">
        <v>1566606.43</v>
      </c>
      <c r="M7" s="177">
        <v>1566606.43</v>
      </c>
      <c r="N7" s="177">
        <v>1566606.43</v>
      </c>
      <c r="O7" s="178">
        <v>0.0</v>
      </c>
      <c r="P7" s="179">
        <f t="shared" ref="P7:P17" si="1">SUM(D7:O7)</f>
        <v>15666064.3</v>
      </c>
      <c r="Q7" s="180">
        <v>0.0</v>
      </c>
      <c r="R7" s="153"/>
      <c r="S7" s="181">
        <f t="shared" ref="S7:S17" si="2">P7+Q7</f>
        <v>15666064.3</v>
      </c>
      <c r="T7" s="182"/>
      <c r="U7" s="183">
        <v>1.106479655E7</v>
      </c>
      <c r="V7" s="183">
        <f t="shared" ref="V7:V13" si="3">S7-U7</f>
        <v>4601267.75</v>
      </c>
      <c r="W7" s="184">
        <f t="shared" ref="W7:W8" si="4">V7/U7</f>
        <v>0.4158474789</v>
      </c>
    </row>
    <row r="8">
      <c r="A8" s="144"/>
      <c r="B8" s="145" t="s">
        <v>137</v>
      </c>
      <c r="C8" s="145"/>
      <c r="D8" s="176">
        <v>0.0</v>
      </c>
      <c r="E8" s="176">
        <v>0.0</v>
      </c>
      <c r="F8" s="185">
        <v>0.0</v>
      </c>
      <c r="G8" s="176">
        <v>0.0</v>
      </c>
      <c r="H8" s="185">
        <v>78718.0</v>
      </c>
      <c r="I8" s="176">
        <v>0.0</v>
      </c>
      <c r="J8" s="185">
        <v>52500.0</v>
      </c>
      <c r="K8" s="185">
        <v>94248.0</v>
      </c>
      <c r="L8" s="176">
        <v>0.0</v>
      </c>
      <c r="M8" s="176">
        <v>0.0</v>
      </c>
      <c r="N8" s="185">
        <v>26218.0</v>
      </c>
      <c r="O8" s="176">
        <v>0.0</v>
      </c>
      <c r="P8" s="186">
        <f t="shared" si="1"/>
        <v>251684</v>
      </c>
      <c r="Q8" s="187">
        <v>0.0</v>
      </c>
      <c r="R8" s="188"/>
      <c r="S8" s="189">
        <f t="shared" si="2"/>
        <v>251684</v>
      </c>
      <c r="T8" s="190"/>
      <c r="U8" s="191">
        <v>0.0</v>
      </c>
      <c r="V8" s="191">
        <f t="shared" si="3"/>
        <v>251684</v>
      </c>
      <c r="W8" s="184" t="str">
        <f t="shared" si="4"/>
        <v>#DIV/0!</v>
      </c>
    </row>
    <row r="9">
      <c r="A9" s="144"/>
      <c r="B9" s="145" t="s">
        <v>138</v>
      </c>
      <c r="C9" s="145"/>
      <c r="D9" s="176">
        <v>0.0</v>
      </c>
      <c r="E9" s="176">
        <v>0.0</v>
      </c>
      <c r="F9" s="176">
        <v>0.0</v>
      </c>
      <c r="G9" s="176">
        <v>0.0</v>
      </c>
      <c r="H9" s="176">
        <v>0.0</v>
      </c>
      <c r="I9" s="176">
        <v>0.0</v>
      </c>
      <c r="J9" s="176">
        <v>0.0</v>
      </c>
      <c r="K9" s="176">
        <v>0.0</v>
      </c>
      <c r="L9" s="176">
        <v>0.0</v>
      </c>
      <c r="M9" s="176">
        <v>0.0</v>
      </c>
      <c r="N9" s="176">
        <v>0.0</v>
      </c>
      <c r="O9" s="176">
        <v>0.0</v>
      </c>
      <c r="P9" s="186">
        <f t="shared" si="1"/>
        <v>0</v>
      </c>
      <c r="Q9" s="187">
        <v>0.0</v>
      </c>
      <c r="R9" s="170"/>
      <c r="S9" s="189">
        <f t="shared" si="2"/>
        <v>0</v>
      </c>
      <c r="T9" s="190"/>
      <c r="U9" s="191">
        <v>1930720.0</v>
      </c>
      <c r="V9" s="191">
        <f t="shared" si="3"/>
        <v>-1930720</v>
      </c>
      <c r="W9" s="184">
        <v>1.0</v>
      </c>
    </row>
    <row r="10">
      <c r="A10" s="144"/>
      <c r="B10" s="145" t="s">
        <v>139</v>
      </c>
      <c r="C10" s="145"/>
      <c r="D10" s="192">
        <v>3890.0</v>
      </c>
      <c r="E10" s="178">
        <v>21389.0</v>
      </c>
      <c r="F10" s="178">
        <v>18472.0</v>
      </c>
      <c r="G10" s="178">
        <v>17500.0</v>
      </c>
      <c r="H10" s="178">
        <v>14583.0</v>
      </c>
      <c r="I10" s="178">
        <v>14583.0</v>
      </c>
      <c r="J10" s="178">
        <v>17500.0</v>
      </c>
      <c r="K10" s="178">
        <v>14583.0</v>
      </c>
      <c r="L10" s="178">
        <v>19444.0</v>
      </c>
      <c r="M10" s="178">
        <v>16528.0</v>
      </c>
      <c r="N10" s="178">
        <v>16528.0</v>
      </c>
      <c r="O10" s="178">
        <v>0.0</v>
      </c>
      <c r="P10" s="186">
        <f t="shared" si="1"/>
        <v>175000</v>
      </c>
      <c r="Q10" s="187">
        <v>0.0</v>
      </c>
      <c r="R10" s="188"/>
      <c r="S10" s="189">
        <f t="shared" si="2"/>
        <v>175000</v>
      </c>
      <c r="T10" s="190"/>
      <c r="U10" s="191">
        <v>0.0</v>
      </c>
      <c r="V10" s="191">
        <f t="shared" si="3"/>
        <v>175000</v>
      </c>
      <c r="W10" s="184" t="str">
        <f t="shared" ref="W10:W13" si="5">V10/U10</f>
        <v>#DIV/0!</v>
      </c>
    </row>
    <row r="11">
      <c r="A11" s="144"/>
      <c r="B11" s="145" t="s">
        <v>140</v>
      </c>
      <c r="C11" s="145"/>
      <c r="D11" s="192">
        <v>10000.0</v>
      </c>
      <c r="E11" s="178">
        <v>17000.0</v>
      </c>
      <c r="F11" s="178">
        <v>15000.0</v>
      </c>
      <c r="G11" s="178">
        <v>17000.0</v>
      </c>
      <c r="H11" s="178">
        <v>35000.0</v>
      </c>
      <c r="I11" s="178">
        <v>40000.0</v>
      </c>
      <c r="J11" s="178">
        <v>4000.0</v>
      </c>
      <c r="K11" s="178">
        <v>4000.0</v>
      </c>
      <c r="L11" s="178">
        <f>4000+30000</f>
        <v>34000</v>
      </c>
      <c r="M11" s="178">
        <v>6000.0</v>
      </c>
      <c r="N11" s="178">
        <v>10000.0</v>
      </c>
      <c r="O11" s="178">
        <v>8000.0</v>
      </c>
      <c r="P11" s="186">
        <f t="shared" si="1"/>
        <v>200000</v>
      </c>
      <c r="Q11" s="193">
        <v>0.0</v>
      </c>
      <c r="R11" s="188"/>
      <c r="S11" s="189">
        <f t="shared" si="2"/>
        <v>200000</v>
      </c>
      <c r="T11" s="194"/>
      <c r="U11" s="191">
        <v>233000.37</v>
      </c>
      <c r="V11" s="191">
        <f t="shared" si="3"/>
        <v>-33000.37</v>
      </c>
      <c r="W11" s="184">
        <f t="shared" si="5"/>
        <v>-0.1416322644</v>
      </c>
    </row>
    <row r="12">
      <c r="A12" s="144"/>
      <c r="B12" s="145" t="s">
        <v>141</v>
      </c>
      <c r="C12" s="145"/>
      <c r="D12" s="192">
        <v>2000.0</v>
      </c>
      <c r="E12" s="178">
        <v>33650.0</v>
      </c>
      <c r="F12" s="178">
        <v>38365.0</v>
      </c>
      <c r="G12" s="178">
        <v>45893.57</v>
      </c>
      <c r="H12" s="178">
        <v>50893.57</v>
      </c>
      <c r="I12" s="178">
        <v>43643.57</v>
      </c>
      <c r="J12" s="178">
        <v>52326.9</v>
      </c>
      <c r="K12" s="178">
        <v>54576.9</v>
      </c>
      <c r="L12" s="178">
        <v>55221.9</v>
      </c>
      <c r="M12" s="178">
        <v>47428.57</v>
      </c>
      <c r="N12" s="178">
        <v>30500.0</v>
      </c>
      <c r="O12" s="178">
        <v>0.0</v>
      </c>
      <c r="P12" s="186">
        <f t="shared" si="1"/>
        <v>454499.98</v>
      </c>
      <c r="Q12" s="187">
        <v>0.0</v>
      </c>
      <c r="R12" s="188"/>
      <c r="S12" s="189">
        <f t="shared" si="2"/>
        <v>454499.98</v>
      </c>
      <c r="T12" s="194"/>
      <c r="U12" s="191">
        <v>18979.0</v>
      </c>
      <c r="V12" s="191">
        <f t="shared" si="3"/>
        <v>435520.98</v>
      </c>
      <c r="W12" s="184">
        <f t="shared" si="5"/>
        <v>22.94751989</v>
      </c>
    </row>
    <row r="13">
      <c r="A13" s="144"/>
      <c r="B13" s="145" t="s">
        <v>142</v>
      </c>
      <c r="C13" s="145"/>
      <c r="D13" s="192">
        <v>5333.0</v>
      </c>
      <c r="E13" s="195">
        <v>29333.0</v>
      </c>
      <c r="F13" s="195">
        <v>25333.0</v>
      </c>
      <c r="G13" s="195">
        <v>24000.0</v>
      </c>
      <c r="H13" s="195">
        <v>20000.0</v>
      </c>
      <c r="I13" s="195">
        <v>20000.0</v>
      </c>
      <c r="J13" s="195">
        <v>24000.0</v>
      </c>
      <c r="K13" s="195">
        <v>20000.0</v>
      </c>
      <c r="L13" s="195">
        <v>26667.0</v>
      </c>
      <c r="M13" s="195">
        <v>22667.0</v>
      </c>
      <c r="N13" s="195">
        <v>22667.0</v>
      </c>
      <c r="O13" s="178">
        <v>0.0</v>
      </c>
      <c r="P13" s="186">
        <f t="shared" si="1"/>
        <v>240000</v>
      </c>
      <c r="Q13" s="187">
        <v>0.0</v>
      </c>
      <c r="R13" s="188"/>
      <c r="S13" s="189">
        <f t="shared" si="2"/>
        <v>240000</v>
      </c>
      <c r="T13" s="194"/>
      <c r="U13" s="191">
        <v>20688.54</v>
      </c>
      <c r="V13" s="191">
        <f t="shared" si="3"/>
        <v>219311.46</v>
      </c>
      <c r="W13" s="184">
        <f t="shared" si="5"/>
        <v>10.60062527</v>
      </c>
    </row>
    <row r="14">
      <c r="A14" s="144"/>
      <c r="B14" s="145" t="s">
        <v>30</v>
      </c>
      <c r="C14" s="145"/>
      <c r="D14" s="192">
        <v>0.0</v>
      </c>
      <c r="E14" s="178">
        <v>36500.0</v>
      </c>
      <c r="F14" s="178">
        <v>7500.0</v>
      </c>
      <c r="G14" s="178">
        <v>7500.0</v>
      </c>
      <c r="H14" s="178">
        <v>27000.0</v>
      </c>
      <c r="I14" s="178">
        <v>5000.0</v>
      </c>
      <c r="J14" s="178">
        <v>7500.0</v>
      </c>
      <c r="K14" s="178">
        <v>6000.0</v>
      </c>
      <c r="L14" s="178">
        <v>5000.0</v>
      </c>
      <c r="M14" s="178">
        <v>0.0</v>
      </c>
      <c r="N14" s="178">
        <v>0.0</v>
      </c>
      <c r="O14" s="178">
        <v>0.0</v>
      </c>
      <c r="P14" s="186">
        <f t="shared" si="1"/>
        <v>102000</v>
      </c>
      <c r="Q14" s="187"/>
      <c r="R14" s="188"/>
      <c r="S14" s="189">
        <f t="shared" si="2"/>
        <v>102000</v>
      </c>
      <c r="T14" s="190"/>
      <c r="U14" s="191"/>
      <c r="V14" s="191"/>
      <c r="W14" s="184"/>
    </row>
    <row r="15">
      <c r="A15" s="144"/>
      <c r="B15" s="145" t="s">
        <v>143</v>
      </c>
      <c r="C15" s="145"/>
      <c r="D15" s="192">
        <v>0.0</v>
      </c>
      <c r="E15" s="195">
        <v>2500.0</v>
      </c>
      <c r="F15" s="195">
        <v>2500.0</v>
      </c>
      <c r="G15" s="195">
        <v>2500.0</v>
      </c>
      <c r="H15" s="195">
        <v>2500.0</v>
      </c>
      <c r="I15" s="195">
        <v>2500.0</v>
      </c>
      <c r="J15" s="195">
        <v>2500.0</v>
      </c>
      <c r="K15" s="195">
        <v>2500.0</v>
      </c>
      <c r="L15" s="195">
        <v>2500.0</v>
      </c>
      <c r="M15" s="195">
        <v>2500.0</v>
      </c>
      <c r="N15" s="195">
        <v>2500.0</v>
      </c>
      <c r="O15" s="195">
        <v>0.0</v>
      </c>
      <c r="P15" s="186">
        <f t="shared" si="1"/>
        <v>25000</v>
      </c>
      <c r="Q15" s="187">
        <v>0.0</v>
      </c>
      <c r="R15" s="188"/>
      <c r="S15" s="189">
        <f t="shared" si="2"/>
        <v>25000</v>
      </c>
      <c r="T15" s="190"/>
      <c r="U15" s="191">
        <v>172290.78</v>
      </c>
      <c r="V15" s="191">
        <f t="shared" ref="V15:V17" si="6">S15-U15</f>
        <v>-147290.78</v>
      </c>
      <c r="W15" s="184">
        <f t="shared" ref="W15:W17" si="7">V15/U15</f>
        <v>-0.8548964721</v>
      </c>
    </row>
    <row r="16">
      <c r="A16" s="144"/>
      <c r="B16" s="145" t="s">
        <v>144</v>
      </c>
      <c r="C16" s="145"/>
      <c r="D16" s="195">
        <v>1666.67</v>
      </c>
      <c r="E16" s="195">
        <v>1666.67</v>
      </c>
      <c r="F16" s="195">
        <v>1666.67</v>
      </c>
      <c r="G16" s="195">
        <v>1666.67</v>
      </c>
      <c r="H16" s="195">
        <v>1666.67</v>
      </c>
      <c r="I16" s="195">
        <v>1666.67</v>
      </c>
      <c r="J16" s="195">
        <v>1666.67</v>
      </c>
      <c r="K16" s="195">
        <v>1666.67</v>
      </c>
      <c r="L16" s="195">
        <v>1666.67</v>
      </c>
      <c r="M16" s="195">
        <v>1666.67</v>
      </c>
      <c r="N16" s="195">
        <v>1666.67</v>
      </c>
      <c r="O16" s="195">
        <v>1666.67</v>
      </c>
      <c r="P16" s="186">
        <f t="shared" si="1"/>
        <v>20000.04</v>
      </c>
      <c r="Q16" s="187">
        <v>0.0</v>
      </c>
      <c r="R16" s="188"/>
      <c r="S16" s="189">
        <f t="shared" si="2"/>
        <v>20000.04</v>
      </c>
      <c r="T16" s="190"/>
      <c r="U16" s="191">
        <v>1167.2</v>
      </c>
      <c r="V16" s="191">
        <f t="shared" si="6"/>
        <v>18832.84</v>
      </c>
      <c r="W16" s="196">
        <f t="shared" si="7"/>
        <v>16.13505826</v>
      </c>
    </row>
    <row r="17">
      <c r="A17" s="144" t="s">
        <v>145</v>
      </c>
      <c r="B17" s="144"/>
      <c r="C17" s="144"/>
      <c r="D17" s="197">
        <f t="shared" ref="D17:O17" si="8">SUM(D6:D16)</f>
        <v>22889.67</v>
      </c>
      <c r="E17" s="197">
        <f t="shared" si="8"/>
        <v>1708645.1</v>
      </c>
      <c r="F17" s="197">
        <f t="shared" si="8"/>
        <v>1675443.1</v>
      </c>
      <c r="G17" s="197">
        <f t="shared" si="8"/>
        <v>1682666.67</v>
      </c>
      <c r="H17" s="197">
        <f t="shared" si="8"/>
        <v>1796967.67</v>
      </c>
      <c r="I17" s="197">
        <f t="shared" si="8"/>
        <v>1693999.67</v>
      </c>
      <c r="J17" s="197">
        <f t="shared" si="8"/>
        <v>1728600</v>
      </c>
      <c r="K17" s="197">
        <f t="shared" si="8"/>
        <v>1764181</v>
      </c>
      <c r="L17" s="197">
        <f t="shared" si="8"/>
        <v>1711106</v>
      </c>
      <c r="M17" s="197">
        <f t="shared" si="8"/>
        <v>1663396.67</v>
      </c>
      <c r="N17" s="197">
        <f t="shared" si="8"/>
        <v>1676686.1</v>
      </c>
      <c r="O17" s="197">
        <f t="shared" si="8"/>
        <v>9666.67</v>
      </c>
      <c r="P17" s="198">
        <f t="shared" si="1"/>
        <v>17134248.32</v>
      </c>
      <c r="Q17" s="197">
        <f>SUM(Q6:Q16)</f>
        <v>0</v>
      </c>
      <c r="R17" s="145"/>
      <c r="S17" s="199">
        <f t="shared" si="2"/>
        <v>17134248.32</v>
      </c>
      <c r="U17" s="200">
        <f>SUM(U7:U16)</f>
        <v>13441642.44</v>
      </c>
      <c r="V17" s="201">
        <f t="shared" si="6"/>
        <v>3692605.88</v>
      </c>
      <c r="W17" s="202">
        <f t="shared" si="7"/>
        <v>0.2747138898</v>
      </c>
    </row>
    <row r="18">
      <c r="A18" s="144"/>
      <c r="B18" s="145"/>
      <c r="C18" s="145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46"/>
      <c r="U18" s="203"/>
      <c r="V18" s="203"/>
      <c r="W18" s="204"/>
    </row>
    <row r="19">
      <c r="A19" s="144" t="s">
        <v>146</v>
      </c>
      <c r="B19" s="145"/>
      <c r="C19" s="14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153"/>
      <c r="Q19" s="153"/>
      <c r="R19" s="153"/>
      <c r="S19" s="146"/>
      <c r="U19" s="203"/>
      <c r="V19" s="203"/>
      <c r="W19" s="204"/>
    </row>
    <row r="20">
      <c r="A20" s="144"/>
      <c r="B20" s="145" t="s">
        <v>39</v>
      </c>
      <c r="C20" s="206"/>
      <c r="D20" s="207">
        <v>1160755.83</v>
      </c>
      <c r="E20" s="208">
        <v>1271227.83</v>
      </c>
      <c r="F20" s="208">
        <v>1364227.83</v>
      </c>
      <c r="G20" s="208">
        <v>1230852.83</v>
      </c>
      <c r="H20" s="208">
        <v>1225727.83</v>
      </c>
      <c r="I20" s="208">
        <v>1218227.83</v>
      </c>
      <c r="J20" s="208">
        <v>1218727.83</v>
      </c>
      <c r="K20" s="208">
        <v>1222227.83</v>
      </c>
      <c r="L20" s="208">
        <v>1228852.83</v>
      </c>
      <c r="M20" s="208">
        <v>1217227.83</v>
      </c>
      <c r="N20" s="208">
        <v>1226627.83</v>
      </c>
      <c r="O20" s="208">
        <v>1156155.83</v>
      </c>
      <c r="P20" s="209">
        <f t="shared" ref="P20:P31" si="9">SUM(D20:O20)</f>
        <v>14740839.96</v>
      </c>
      <c r="Q20" s="210">
        <v>0.0</v>
      </c>
      <c r="R20" s="145"/>
      <c r="S20" s="211">
        <f t="shared" ref="S20:S28" si="10">P20+Q20</f>
        <v>14740839.96</v>
      </c>
      <c r="T20" s="212"/>
      <c r="U20" s="213">
        <v>1.1176202E7</v>
      </c>
      <c r="V20" s="214">
        <f t="shared" ref="V20:V28" si="11">S20-U20</f>
        <v>3564637.96</v>
      </c>
      <c r="W20" s="184">
        <f t="shared" ref="W20:W28" si="12">V20/U20</f>
        <v>0.318948956</v>
      </c>
    </row>
    <row r="21" ht="15.75" customHeight="1">
      <c r="A21" s="144"/>
      <c r="B21" s="145" t="s">
        <v>45</v>
      </c>
      <c r="C21" s="206"/>
      <c r="D21" s="192">
        <v>0.0</v>
      </c>
      <c r="E21" s="215">
        <v>11000.0</v>
      </c>
      <c r="F21" s="215">
        <v>11620.0</v>
      </c>
      <c r="G21" s="215">
        <v>11000.0</v>
      </c>
      <c r="H21" s="215">
        <v>11000.0</v>
      </c>
      <c r="I21" s="215">
        <v>11500.0</v>
      </c>
      <c r="J21" s="215">
        <v>11000.0</v>
      </c>
      <c r="K21" s="215">
        <v>11000.0</v>
      </c>
      <c r="L21" s="215">
        <v>11500.0</v>
      </c>
      <c r="M21" s="215">
        <v>11000.0</v>
      </c>
      <c r="N21" s="215">
        <v>11500.0</v>
      </c>
      <c r="O21" s="215">
        <v>2600.0</v>
      </c>
      <c r="P21" s="216">
        <f t="shared" si="9"/>
        <v>114720</v>
      </c>
      <c r="Q21" s="187">
        <v>0.0</v>
      </c>
      <c r="R21" s="145"/>
      <c r="S21" s="173">
        <f t="shared" si="10"/>
        <v>114720</v>
      </c>
      <c r="T21" s="217"/>
      <c r="U21" s="218">
        <v>93015.0</v>
      </c>
      <c r="V21" s="191">
        <f t="shared" si="11"/>
        <v>21705</v>
      </c>
      <c r="W21" s="184">
        <f t="shared" si="12"/>
        <v>0.2333494598</v>
      </c>
    </row>
    <row r="22" ht="15.75" customHeight="1">
      <c r="A22" s="144"/>
      <c r="B22" s="145" t="s">
        <v>147</v>
      </c>
      <c r="C22" s="206"/>
      <c r="D22" s="192">
        <v>28658.52</v>
      </c>
      <c r="E22" s="215">
        <v>20676.52</v>
      </c>
      <c r="F22" s="215">
        <v>12719.52</v>
      </c>
      <c r="G22" s="215">
        <v>12019.52</v>
      </c>
      <c r="H22" s="215">
        <v>12641.52</v>
      </c>
      <c r="I22" s="215">
        <v>14144.52</v>
      </c>
      <c r="J22" s="215">
        <v>16541.52</v>
      </c>
      <c r="K22" s="215">
        <v>11819.52</v>
      </c>
      <c r="L22" s="215">
        <v>14619.52</v>
      </c>
      <c r="M22" s="215">
        <v>47119.52</v>
      </c>
      <c r="N22" s="215">
        <v>11806.8</v>
      </c>
      <c r="O22" s="215">
        <v>333.0</v>
      </c>
      <c r="P22" s="216">
        <f t="shared" si="9"/>
        <v>203100</v>
      </c>
      <c r="Q22" s="187">
        <v>0.0</v>
      </c>
      <c r="R22" s="145"/>
      <c r="S22" s="173">
        <f t="shared" si="10"/>
        <v>203100</v>
      </c>
      <c r="T22" s="212"/>
      <c r="U22" s="218">
        <v>198245.0</v>
      </c>
      <c r="V22" s="191">
        <f t="shared" si="11"/>
        <v>4855</v>
      </c>
      <c r="W22" s="184">
        <f t="shared" si="12"/>
        <v>0.02448989886</v>
      </c>
    </row>
    <row r="23" ht="15.75" customHeight="1">
      <c r="A23" s="144"/>
      <c r="B23" s="145" t="s">
        <v>148</v>
      </c>
      <c r="C23" s="206"/>
      <c r="D23" s="192">
        <f>500</f>
        <v>500</v>
      </c>
      <c r="E23" s="215">
        <f>35900-E29</f>
        <v>19400</v>
      </c>
      <c r="F23" s="215">
        <f>24655.56-F29</f>
        <v>16855.56</v>
      </c>
      <c r="G23" s="215">
        <f>20555.56-G29</f>
        <v>15555.56</v>
      </c>
      <c r="H23" s="215">
        <f>44055.56-H29</f>
        <v>24255.56</v>
      </c>
      <c r="I23" s="215">
        <f>31005.56-I29</f>
        <v>30755.56</v>
      </c>
      <c r="J23" s="215">
        <f>45605.56-J29</f>
        <v>34855.56</v>
      </c>
      <c r="K23" s="215">
        <f>41055.56-K29</f>
        <v>39055.56</v>
      </c>
      <c r="L23" s="215">
        <f>28255.56-L29</f>
        <v>27255.56</v>
      </c>
      <c r="M23" s="215">
        <v>9755.56</v>
      </c>
      <c r="N23" s="215">
        <f>18755.56-N29</f>
        <v>18755.56</v>
      </c>
      <c r="O23" s="215">
        <v>0.0</v>
      </c>
      <c r="P23" s="216">
        <f t="shared" si="9"/>
        <v>237000.04</v>
      </c>
      <c r="Q23" s="187">
        <v>0.0</v>
      </c>
      <c r="R23" s="145"/>
      <c r="S23" s="173">
        <f t="shared" si="10"/>
        <v>237000.04</v>
      </c>
      <c r="T23" s="217"/>
      <c r="U23" s="218">
        <v>72344.0</v>
      </c>
      <c r="V23" s="191">
        <f t="shared" si="11"/>
        <v>164656.04</v>
      </c>
      <c r="W23" s="184">
        <f t="shared" si="12"/>
        <v>2.27601515</v>
      </c>
    </row>
    <row r="24" ht="15.75" customHeight="1">
      <c r="A24" s="144"/>
      <c r="B24" s="145" t="s">
        <v>149</v>
      </c>
      <c r="C24" s="206"/>
      <c r="D24" s="192">
        <v>6556.0</v>
      </c>
      <c r="E24" s="215">
        <v>39111.0</v>
      </c>
      <c r="F24" s="215">
        <v>33778.0</v>
      </c>
      <c r="G24" s="215">
        <v>32000.0</v>
      </c>
      <c r="H24" s="215">
        <v>26666.0</v>
      </c>
      <c r="I24" s="215">
        <v>26666.0</v>
      </c>
      <c r="J24" s="215">
        <f>32000</f>
        <v>32000</v>
      </c>
      <c r="K24" s="215">
        <f>26666</f>
        <v>26666</v>
      </c>
      <c r="L24" s="215">
        <f>35556</f>
        <v>35556</v>
      </c>
      <c r="M24" s="215">
        <f t="shared" ref="M24:N24" si="13">30223-M29</f>
        <v>30223</v>
      </c>
      <c r="N24" s="215">
        <f t="shared" si="13"/>
        <v>30223</v>
      </c>
      <c r="O24" s="215">
        <v>555.0</v>
      </c>
      <c r="P24" s="216">
        <f t="shared" si="9"/>
        <v>320000</v>
      </c>
      <c r="Q24" s="187">
        <v>0.0</v>
      </c>
      <c r="R24" s="145"/>
      <c r="S24" s="173">
        <f t="shared" si="10"/>
        <v>320000</v>
      </c>
      <c r="T24" s="217"/>
      <c r="U24" s="218">
        <v>307574.0</v>
      </c>
      <c r="V24" s="191">
        <f t="shared" si="11"/>
        <v>12426</v>
      </c>
      <c r="W24" s="184">
        <f t="shared" si="12"/>
        <v>0.04040003381</v>
      </c>
    </row>
    <row r="25" ht="15.75" customHeight="1">
      <c r="A25" s="144"/>
      <c r="B25" s="145" t="s">
        <v>59</v>
      </c>
      <c r="C25" s="206"/>
      <c r="D25" s="219">
        <v>174367.0</v>
      </c>
      <c r="E25" s="220">
        <v>33911.0</v>
      </c>
      <c r="F25" s="220">
        <v>35990.0</v>
      </c>
      <c r="G25" s="220">
        <v>57861.0</v>
      </c>
      <c r="H25" s="220">
        <v>35865.0</v>
      </c>
      <c r="I25" s="220">
        <v>55036.0</v>
      </c>
      <c r="J25" s="220">
        <v>51485.0</v>
      </c>
      <c r="K25" s="220">
        <v>37361.0</v>
      </c>
      <c r="L25" s="220">
        <v>39518.0</v>
      </c>
      <c r="M25" s="220">
        <v>57561.0</v>
      </c>
      <c r="N25" s="220">
        <v>35865.0</v>
      </c>
      <c r="O25" s="220">
        <v>52936.0</v>
      </c>
      <c r="P25" s="216">
        <f t="shared" si="9"/>
        <v>667756</v>
      </c>
      <c r="Q25" s="187">
        <v>0.0</v>
      </c>
      <c r="R25" s="145"/>
      <c r="S25" s="173">
        <f t="shared" si="10"/>
        <v>667756</v>
      </c>
      <c r="T25" s="221"/>
      <c r="U25" s="218">
        <v>794915.0</v>
      </c>
      <c r="V25" s="191">
        <f t="shared" si="11"/>
        <v>-127159</v>
      </c>
      <c r="W25" s="184">
        <f t="shared" si="12"/>
        <v>-0.1599655309</v>
      </c>
    </row>
    <row r="26" ht="15.75" customHeight="1">
      <c r="A26" s="144"/>
      <c r="B26" s="145" t="s">
        <v>150</v>
      </c>
      <c r="C26" s="206"/>
      <c r="D26" s="192">
        <v>2000.0</v>
      </c>
      <c r="E26" s="215">
        <v>2500.0</v>
      </c>
      <c r="F26" s="215">
        <v>7500.0</v>
      </c>
      <c r="G26" s="215">
        <v>26000.0</v>
      </c>
      <c r="H26" s="215">
        <v>7000.0</v>
      </c>
      <c r="I26" s="215">
        <v>7000.0</v>
      </c>
      <c r="J26" s="215">
        <v>7000.0</v>
      </c>
      <c r="K26" s="215">
        <v>7000.0</v>
      </c>
      <c r="L26" s="215">
        <v>2000.0</v>
      </c>
      <c r="M26" s="215">
        <v>21000.0</v>
      </c>
      <c r="N26" s="215">
        <v>2000.0</v>
      </c>
      <c r="O26" s="215">
        <v>2000.0</v>
      </c>
      <c r="P26" s="216">
        <f t="shared" si="9"/>
        <v>93000</v>
      </c>
      <c r="Q26" s="187">
        <v>0.0</v>
      </c>
      <c r="R26" s="145"/>
      <c r="S26" s="173">
        <f t="shared" si="10"/>
        <v>93000</v>
      </c>
      <c r="T26" s="212"/>
      <c r="U26" s="218">
        <v>87856.0</v>
      </c>
      <c r="V26" s="191">
        <f t="shared" si="11"/>
        <v>5144</v>
      </c>
      <c r="W26" s="184">
        <f t="shared" si="12"/>
        <v>0.05855035513</v>
      </c>
    </row>
    <row r="27" ht="15.75" customHeight="1">
      <c r="A27" s="144"/>
      <c r="B27" s="145" t="s">
        <v>151</v>
      </c>
      <c r="C27" s="206"/>
      <c r="D27" s="219">
        <v>47921.33</v>
      </c>
      <c r="E27" s="220">
        <v>44470.33</v>
      </c>
      <c r="F27" s="220">
        <v>32445.33</v>
      </c>
      <c r="G27" s="220">
        <v>41945.33</v>
      </c>
      <c r="H27" s="220">
        <v>39300.33</v>
      </c>
      <c r="I27" s="220">
        <v>51245.33</v>
      </c>
      <c r="J27" s="220">
        <v>39745.33</v>
      </c>
      <c r="K27" s="220">
        <v>39445.33</v>
      </c>
      <c r="L27" s="220">
        <v>38245.33</v>
      </c>
      <c r="M27" s="220">
        <v>34545.33</v>
      </c>
      <c r="N27" s="220">
        <v>29620.33</v>
      </c>
      <c r="O27" s="220">
        <f>18270.33+13872.33</f>
        <v>32142.66</v>
      </c>
      <c r="P27" s="216">
        <f t="shared" si="9"/>
        <v>471072.29</v>
      </c>
      <c r="Q27" s="187">
        <v>0.0</v>
      </c>
      <c r="R27" s="145"/>
      <c r="S27" s="173">
        <f t="shared" si="10"/>
        <v>471072.29</v>
      </c>
      <c r="T27" s="212"/>
      <c r="U27" s="218">
        <v>503727.0</v>
      </c>
      <c r="V27" s="191">
        <f t="shared" si="11"/>
        <v>-32654.71</v>
      </c>
      <c r="W27" s="184">
        <f t="shared" si="12"/>
        <v>-0.06482620546</v>
      </c>
    </row>
    <row r="28" ht="15.75" customHeight="1">
      <c r="A28" s="144"/>
      <c r="B28" s="145" t="s">
        <v>152</v>
      </c>
      <c r="C28" s="206"/>
      <c r="D28" s="192">
        <v>0.0</v>
      </c>
      <c r="E28" s="215">
        <v>4000.0</v>
      </c>
      <c r="F28" s="215">
        <v>8000.0</v>
      </c>
      <c r="G28" s="215">
        <v>1000.0</v>
      </c>
      <c r="H28" s="192">
        <v>0.0</v>
      </c>
      <c r="I28" s="192">
        <v>0.0</v>
      </c>
      <c r="J28" s="215">
        <v>7500.0</v>
      </c>
      <c r="K28" s="215">
        <v>5000.0</v>
      </c>
      <c r="L28" s="215">
        <v>7500.0</v>
      </c>
      <c r="M28" s="192">
        <v>0.0</v>
      </c>
      <c r="N28" s="192">
        <v>0.0</v>
      </c>
      <c r="O28" s="215">
        <v>3000.0</v>
      </c>
      <c r="P28" s="216">
        <f t="shared" si="9"/>
        <v>36000</v>
      </c>
      <c r="Q28" s="187">
        <v>0.0</v>
      </c>
      <c r="R28" s="145"/>
      <c r="S28" s="173">
        <f t="shared" si="10"/>
        <v>36000</v>
      </c>
      <c r="T28" s="217"/>
      <c r="U28" s="218">
        <v>44569.0</v>
      </c>
      <c r="V28" s="191">
        <f t="shared" si="11"/>
        <v>-8569</v>
      </c>
      <c r="W28" s="184">
        <f t="shared" si="12"/>
        <v>-0.192263681</v>
      </c>
    </row>
    <row r="29" ht="15.75" customHeight="1">
      <c r="A29" s="144"/>
      <c r="B29" s="145" t="s">
        <v>30</v>
      </c>
      <c r="C29" s="206"/>
      <c r="D29" s="192">
        <v>0.0</v>
      </c>
      <c r="E29" s="215">
        <v>16500.0</v>
      </c>
      <c r="F29" s="215">
        <v>7800.0</v>
      </c>
      <c r="G29" s="215">
        <v>5000.0</v>
      </c>
      <c r="H29" s="215">
        <v>19800.0</v>
      </c>
      <c r="I29" s="215">
        <v>250.0</v>
      </c>
      <c r="J29" s="215">
        <v>10750.0</v>
      </c>
      <c r="K29" s="215">
        <v>2000.0</v>
      </c>
      <c r="L29" s="215">
        <v>1000.0</v>
      </c>
      <c r="M29" s="215">
        <v>0.0</v>
      </c>
      <c r="N29" s="215">
        <v>0.0</v>
      </c>
      <c r="O29" s="215">
        <v>0.0</v>
      </c>
      <c r="P29" s="216">
        <f t="shared" si="9"/>
        <v>63100</v>
      </c>
      <c r="Q29" s="222"/>
      <c r="R29" s="145"/>
      <c r="S29" s="173"/>
      <c r="T29" s="217"/>
      <c r="U29" s="218"/>
      <c r="V29" s="191"/>
      <c r="W29" s="184"/>
    </row>
    <row r="30" ht="15.75" customHeight="1">
      <c r="A30" s="144"/>
      <c r="B30" s="145" t="s">
        <v>153</v>
      </c>
      <c r="C30" s="206"/>
      <c r="D30" s="219">
        <v>9346.67</v>
      </c>
      <c r="E30" s="220">
        <v>10846.67</v>
      </c>
      <c r="F30" s="220">
        <v>8646.67</v>
      </c>
      <c r="G30" s="220">
        <v>8646.67</v>
      </c>
      <c r="H30" s="220">
        <v>8646.67</v>
      </c>
      <c r="I30" s="220">
        <v>8646.67</v>
      </c>
      <c r="J30" s="220">
        <v>9646.67</v>
      </c>
      <c r="K30" s="220">
        <v>8646.67</v>
      </c>
      <c r="L30" s="220">
        <v>88646.67</v>
      </c>
      <c r="M30" s="220">
        <v>8646.67</v>
      </c>
      <c r="N30" s="220">
        <v>8646.67</v>
      </c>
      <c r="O30" s="220">
        <v>8646.67</v>
      </c>
      <c r="P30" s="216">
        <f t="shared" si="9"/>
        <v>187660.04</v>
      </c>
      <c r="Q30" s="223">
        <v>0.0</v>
      </c>
      <c r="R30" s="145"/>
      <c r="S30" s="173">
        <f t="shared" ref="S30:S31" si="15">P30+Q30</f>
        <v>187660.04</v>
      </c>
      <c r="T30" s="217"/>
      <c r="U30" s="218">
        <v>163195.0</v>
      </c>
      <c r="V30" s="191">
        <f t="shared" ref="V30:V31" si="16">S30-U30</f>
        <v>24465.04</v>
      </c>
      <c r="W30" s="184">
        <f t="shared" ref="W30:W31" si="17">V30/U30</f>
        <v>0.1499129263</v>
      </c>
    </row>
    <row r="31" ht="15.75" customHeight="1">
      <c r="A31" s="144" t="s">
        <v>154</v>
      </c>
      <c r="B31" s="144"/>
      <c r="C31" s="224"/>
      <c r="D31" s="225">
        <f t="shared" ref="D31:O31" si="14">SUM(D20:D30)</f>
        <v>1430105.35</v>
      </c>
      <c r="E31" s="225">
        <f t="shared" si="14"/>
        <v>1473643.35</v>
      </c>
      <c r="F31" s="226">
        <f t="shared" si="14"/>
        <v>1539582.91</v>
      </c>
      <c r="G31" s="226">
        <f t="shared" si="14"/>
        <v>1441880.91</v>
      </c>
      <c r="H31" s="226">
        <f t="shared" si="14"/>
        <v>1410902.91</v>
      </c>
      <c r="I31" s="226">
        <f t="shared" si="14"/>
        <v>1423471.91</v>
      </c>
      <c r="J31" s="226">
        <f t="shared" si="14"/>
        <v>1439251.91</v>
      </c>
      <c r="K31" s="226">
        <f t="shared" si="14"/>
        <v>1410221.91</v>
      </c>
      <c r="L31" s="226">
        <f t="shared" si="14"/>
        <v>1494693.91</v>
      </c>
      <c r="M31" s="226">
        <f t="shared" si="14"/>
        <v>1437078.91</v>
      </c>
      <c r="N31" s="226">
        <f t="shared" si="14"/>
        <v>1375045.19</v>
      </c>
      <c r="O31" s="226">
        <f t="shared" si="14"/>
        <v>1258369.16</v>
      </c>
      <c r="P31" s="227">
        <f t="shared" si="9"/>
        <v>17134248.33</v>
      </c>
      <c r="Q31" s="228">
        <f>SUM(Q20:Q30)</f>
        <v>0</v>
      </c>
      <c r="R31" s="145"/>
      <c r="S31" s="199">
        <f t="shared" si="15"/>
        <v>17134248.33</v>
      </c>
      <c r="U31" s="200">
        <f>SUM(U20:U30)</f>
        <v>13441642</v>
      </c>
      <c r="V31" s="201">
        <f t="shared" si="16"/>
        <v>3692606.33</v>
      </c>
      <c r="W31" s="202">
        <f t="shared" si="17"/>
        <v>0.2747139323</v>
      </c>
    </row>
    <row r="32" ht="15.75" customHeight="1">
      <c r="A32" s="145"/>
      <c r="B32" s="145"/>
      <c r="C32" s="145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  <c r="Q32" s="153"/>
      <c r="R32" s="145"/>
      <c r="S32" s="231"/>
      <c r="U32" s="232"/>
      <c r="V32" s="232"/>
      <c r="W32" s="184"/>
    </row>
    <row r="33" ht="15.75" customHeight="1">
      <c r="A33" s="233" t="s">
        <v>155</v>
      </c>
      <c r="B33" s="145"/>
      <c r="C33" s="145"/>
      <c r="D33" s="234">
        <f t="shared" ref="D33:O33" si="18">D17-D31</f>
        <v>-1407215.68</v>
      </c>
      <c r="E33" s="234">
        <f t="shared" si="18"/>
        <v>235001.75</v>
      </c>
      <c r="F33" s="234">
        <f t="shared" si="18"/>
        <v>135860.19</v>
      </c>
      <c r="G33" s="234">
        <f t="shared" si="18"/>
        <v>240785.76</v>
      </c>
      <c r="H33" s="234">
        <f t="shared" si="18"/>
        <v>386064.76</v>
      </c>
      <c r="I33" s="234">
        <f t="shared" si="18"/>
        <v>270527.76</v>
      </c>
      <c r="J33" s="234">
        <f t="shared" si="18"/>
        <v>289348.09</v>
      </c>
      <c r="K33" s="234">
        <f t="shared" si="18"/>
        <v>353959.09</v>
      </c>
      <c r="L33" s="234">
        <f t="shared" si="18"/>
        <v>216412.09</v>
      </c>
      <c r="M33" s="234">
        <f t="shared" si="18"/>
        <v>226317.76</v>
      </c>
      <c r="N33" s="234">
        <f t="shared" si="18"/>
        <v>301640.91</v>
      </c>
      <c r="O33" s="234">
        <f t="shared" si="18"/>
        <v>-1248702.49</v>
      </c>
      <c r="P33" s="198">
        <f>SUM(D33:O33)</f>
        <v>-0.01000000304</v>
      </c>
      <c r="Q33" s="235">
        <f>Q17-Q31</f>
        <v>0</v>
      </c>
      <c r="R33" s="236"/>
      <c r="S33" s="237">
        <f>P33+Q33</f>
        <v>-0.01000000304</v>
      </c>
      <c r="U33" s="200">
        <f>U17-U31</f>
        <v>0.4399999976</v>
      </c>
      <c r="V33" s="201">
        <f>S33-U33</f>
        <v>-0.4500000007</v>
      </c>
      <c r="W33" s="202">
        <f>V33/U33</f>
        <v>-1.02272728</v>
      </c>
    </row>
    <row r="34" ht="15.75" customHeight="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230"/>
      <c r="Q34" s="236"/>
      <c r="R34" s="236"/>
      <c r="S34" s="238"/>
      <c r="U34" s="232"/>
      <c r="V34" s="232"/>
      <c r="W34" s="184"/>
    </row>
    <row r="35" ht="15.75" customHeight="1">
      <c r="A35" s="144" t="s">
        <v>156</v>
      </c>
      <c r="B35" s="145"/>
      <c r="C35" s="239" t="s">
        <v>157</v>
      </c>
      <c r="D35" s="240">
        <f>sum('Cash Balances'!I6:I21)</f>
        <v>3348584.82</v>
      </c>
      <c r="E35" s="240">
        <f t="shared" ref="E35:O35" si="19">D35+E33</f>
        <v>3583586.57</v>
      </c>
      <c r="F35" s="240">
        <f t="shared" si="19"/>
        <v>3719446.76</v>
      </c>
      <c r="G35" s="240">
        <f t="shared" si="19"/>
        <v>3960232.52</v>
      </c>
      <c r="H35" s="240">
        <f t="shared" si="19"/>
        <v>4346297.28</v>
      </c>
      <c r="I35" s="240">
        <f t="shared" si="19"/>
        <v>4616825.04</v>
      </c>
      <c r="J35" s="240">
        <f t="shared" si="19"/>
        <v>4906173.13</v>
      </c>
      <c r="K35" s="240">
        <f t="shared" si="19"/>
        <v>5260132.22</v>
      </c>
      <c r="L35" s="240">
        <f t="shared" si="19"/>
        <v>5476544.31</v>
      </c>
      <c r="M35" s="240">
        <f t="shared" si="19"/>
        <v>5702862.07</v>
      </c>
      <c r="N35" s="240">
        <f t="shared" si="19"/>
        <v>6004502.98</v>
      </c>
      <c r="O35" s="240">
        <f t="shared" si="19"/>
        <v>4755800.49</v>
      </c>
      <c r="P35" s="198">
        <f>O35</f>
        <v>4755800.49</v>
      </c>
      <c r="Q35" s="240">
        <f>+O35+Q33</f>
        <v>4755800.49</v>
      </c>
      <c r="R35" s="145"/>
      <c r="S35" s="199">
        <f>P35</f>
        <v>4755800.49</v>
      </c>
      <c r="U35" s="200">
        <v>1746924.75</v>
      </c>
      <c r="V35" s="200">
        <f>S35-U35</f>
        <v>3008875.74</v>
      </c>
      <c r="W35" s="202">
        <f>V35/U35</f>
        <v>1.722384287</v>
      </c>
    </row>
    <row r="36" ht="15.75" customHeight="1">
      <c r="A36" s="144"/>
      <c r="B36" s="145"/>
      <c r="C36" s="145"/>
      <c r="D36" s="241" t="s">
        <v>158</v>
      </c>
      <c r="E36" s="241" t="s">
        <v>158</v>
      </c>
      <c r="F36" s="241" t="s">
        <v>158</v>
      </c>
      <c r="G36" s="241" t="s">
        <v>158</v>
      </c>
      <c r="H36" s="241" t="s">
        <v>158</v>
      </c>
      <c r="I36" s="241" t="s">
        <v>158</v>
      </c>
      <c r="J36" s="241" t="s">
        <v>158</v>
      </c>
      <c r="K36" s="241" t="s">
        <v>158</v>
      </c>
      <c r="L36" s="241" t="s">
        <v>158</v>
      </c>
      <c r="M36" s="241" t="s">
        <v>158</v>
      </c>
      <c r="N36" s="241" t="s">
        <v>158</v>
      </c>
      <c r="O36" s="241" t="s">
        <v>158</v>
      </c>
      <c r="P36" s="242"/>
      <c r="Q36" s="241" t="s">
        <v>158</v>
      </c>
      <c r="R36" s="145"/>
      <c r="S36" s="243"/>
      <c r="U36" s="244"/>
      <c r="V36" s="244"/>
      <c r="W36" s="202"/>
    </row>
    <row r="37" ht="15.75" customHeight="1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8"/>
    </row>
    <row r="38" ht="15.75" customHeight="1">
      <c r="A38" s="144"/>
      <c r="B38" s="145"/>
      <c r="C38" s="145"/>
      <c r="D38" s="245" t="s">
        <v>159</v>
      </c>
      <c r="E38" s="236"/>
      <c r="F38" s="236"/>
      <c r="G38" s="236"/>
      <c r="H38" s="236"/>
      <c r="I38" s="236"/>
      <c r="J38" s="236"/>
      <c r="K38" s="236"/>
      <c r="L38" s="145"/>
      <c r="M38" s="145"/>
      <c r="N38" s="145"/>
      <c r="O38" s="145"/>
      <c r="P38" s="145"/>
      <c r="Q38" s="145"/>
      <c r="R38" s="145"/>
      <c r="S38" s="148"/>
    </row>
    <row r="39" ht="15.75" customHeight="1">
      <c r="A39" s="144"/>
      <c r="B39" s="145"/>
      <c r="C39" s="145"/>
      <c r="D39" s="245"/>
      <c r="E39" s="236"/>
      <c r="F39" s="236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8"/>
    </row>
    <row r="40" ht="15.75" customHeight="1"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S40" s="148"/>
    </row>
    <row r="41" ht="15.75" customHeight="1">
      <c r="D41" s="247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S41" s="148"/>
    </row>
    <row r="42" ht="15.75" customHeight="1"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S42" s="148"/>
    </row>
    <row r="43" ht="15.75" customHeight="1">
      <c r="D43" s="246"/>
      <c r="E43" s="246"/>
      <c r="F43" s="246"/>
      <c r="G43" s="246"/>
      <c r="H43" s="246"/>
      <c r="I43" s="246"/>
      <c r="J43" s="246"/>
      <c r="K43" s="246"/>
      <c r="L43" s="248"/>
      <c r="M43" s="246"/>
      <c r="N43" s="246"/>
      <c r="O43" s="246"/>
      <c r="S43" s="148"/>
    </row>
    <row r="44" ht="15.75" customHeight="1"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S44" s="148"/>
    </row>
    <row r="45" ht="15.75" customHeight="1"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S45" s="148"/>
    </row>
    <row r="46" ht="15.75" customHeight="1"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S46" s="148"/>
    </row>
    <row r="47" ht="15.75" customHeight="1"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S47" s="148"/>
    </row>
    <row r="48" ht="15.75" customHeight="1"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S48" s="148"/>
    </row>
    <row r="49" ht="15.75" customHeight="1"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S49" s="148"/>
    </row>
    <row r="50" ht="15.75" customHeight="1"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S50" s="148"/>
    </row>
    <row r="51" ht="15.75" customHeight="1"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S51" s="148"/>
    </row>
    <row r="52" ht="15.75" customHeight="1"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S52" s="148"/>
    </row>
    <row r="53" ht="15.75" customHeight="1"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S53" s="148"/>
    </row>
    <row r="54" ht="15.75" customHeight="1"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S54" s="148"/>
    </row>
    <row r="55" ht="15.75" customHeight="1"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S55" s="148"/>
    </row>
    <row r="56" ht="15.75" customHeight="1"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S56" s="148"/>
    </row>
    <row r="57" ht="15.75" customHeight="1"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S57" s="148"/>
    </row>
    <row r="58" ht="15.75" customHeight="1"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S58" s="148"/>
    </row>
    <row r="59" ht="15.75" customHeight="1"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S59" s="148"/>
    </row>
    <row r="60" ht="15.75" customHeight="1"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S60" s="148"/>
    </row>
    <row r="61" ht="15.75" customHeight="1"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S61" s="148"/>
    </row>
    <row r="62" ht="15.75" customHeight="1"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S62" s="148"/>
    </row>
    <row r="63" ht="15.75" customHeight="1"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S63" s="148"/>
    </row>
    <row r="64" ht="15.75" customHeight="1"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S64" s="148"/>
    </row>
    <row r="65" ht="15.75" customHeight="1"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S65" s="148"/>
    </row>
    <row r="66" ht="15.75" customHeight="1"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S66" s="148"/>
    </row>
    <row r="67" ht="15.75" customHeight="1"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S67" s="148"/>
    </row>
    <row r="68" ht="15.75" customHeight="1"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S68" s="148"/>
    </row>
    <row r="69" ht="15.75" customHeight="1"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S69" s="148"/>
    </row>
    <row r="70" ht="15.75" customHeight="1"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S70" s="148"/>
    </row>
    <row r="71" ht="15.75" customHeight="1"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S71" s="148"/>
    </row>
    <row r="72" ht="15.75" customHeight="1"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S72" s="148"/>
    </row>
    <row r="73" ht="15.75" customHeight="1"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S73" s="148"/>
    </row>
    <row r="74" ht="15.75" customHeight="1"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S74" s="148"/>
    </row>
    <row r="75" ht="15.75" customHeight="1"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S75" s="148"/>
    </row>
    <row r="76" ht="15.75" customHeight="1"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S76" s="148"/>
    </row>
    <row r="77" ht="15.75" customHeight="1"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S77" s="148"/>
    </row>
    <row r="78" ht="15.75" customHeight="1"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S78" s="148"/>
    </row>
    <row r="79" ht="15.75" customHeight="1"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S79" s="148"/>
    </row>
    <row r="80" ht="15.75" customHeight="1"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S80" s="148"/>
    </row>
    <row r="81" ht="15.75" customHeight="1"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S81" s="148"/>
    </row>
    <row r="82" ht="15.75" customHeight="1"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S82" s="148"/>
    </row>
    <row r="83" ht="15.75" customHeight="1"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S83" s="148"/>
    </row>
    <row r="84" ht="15.75" customHeight="1"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S84" s="148"/>
    </row>
    <row r="85" ht="15.75" customHeight="1"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S85" s="148"/>
    </row>
    <row r="86" ht="15.75" customHeight="1"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S86" s="148"/>
    </row>
    <row r="87" ht="15.75" customHeight="1"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S87" s="148"/>
    </row>
    <row r="88" ht="15.75" customHeight="1"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S88" s="148"/>
    </row>
    <row r="89" ht="15.75" customHeight="1"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S89" s="148"/>
    </row>
    <row r="90" ht="15.75" customHeight="1"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S90" s="148"/>
    </row>
    <row r="91" ht="15.75" customHeight="1"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S91" s="148"/>
    </row>
    <row r="92" ht="15.75" customHeight="1"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S92" s="148"/>
    </row>
    <row r="93" ht="15.75" customHeight="1"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S93" s="148"/>
    </row>
    <row r="94" ht="15.75" customHeight="1"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S94" s="148"/>
    </row>
    <row r="95" ht="15.75" customHeight="1"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S95" s="148"/>
    </row>
    <row r="96" ht="15.75" customHeight="1"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S96" s="148"/>
    </row>
    <row r="97" ht="15.75" customHeight="1"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S97" s="148"/>
    </row>
    <row r="98" ht="15.75" customHeight="1"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S98" s="148"/>
    </row>
    <row r="99" ht="15.75" customHeight="1"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S99" s="148"/>
    </row>
    <row r="100" ht="15.75" customHeight="1"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S100" s="148"/>
    </row>
    <row r="101" ht="15.75" customHeight="1"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S101" s="148"/>
    </row>
    <row r="102" ht="15.75" customHeight="1"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S102" s="148"/>
    </row>
    <row r="103" ht="15.75" customHeight="1"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S103" s="148"/>
    </row>
    <row r="104" ht="15.75" customHeight="1"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S104" s="148"/>
    </row>
    <row r="105" ht="15.75" customHeight="1"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S105" s="148"/>
    </row>
    <row r="106" ht="15.75" customHeight="1"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S106" s="148"/>
    </row>
    <row r="107" ht="15.75" customHeight="1"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S107" s="148"/>
    </row>
    <row r="108" ht="15.75" customHeight="1"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S108" s="148"/>
    </row>
    <row r="109" ht="15.75" customHeight="1"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S109" s="148"/>
    </row>
    <row r="110" ht="15.75" customHeight="1"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S110" s="148"/>
    </row>
    <row r="111" ht="15.75" customHeight="1"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S111" s="148"/>
    </row>
    <row r="112" ht="15.75" customHeight="1"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S112" s="148"/>
    </row>
    <row r="113" ht="15.75" customHeight="1"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S113" s="148"/>
    </row>
    <row r="114" ht="15.75" customHeight="1"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S114" s="148"/>
    </row>
    <row r="115" ht="15.75" customHeight="1"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S115" s="148"/>
    </row>
    <row r="116" ht="15.75" customHeight="1"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S116" s="148"/>
    </row>
    <row r="117" ht="15.75" customHeight="1"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S117" s="148"/>
    </row>
    <row r="118" ht="15.75" customHeight="1"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S118" s="148"/>
    </row>
    <row r="119" ht="15.75" customHeight="1"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S119" s="148"/>
    </row>
    <row r="120" ht="15.75" customHeight="1"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S120" s="148"/>
    </row>
    <row r="121" ht="15.75" customHeight="1"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S121" s="148"/>
    </row>
    <row r="122" ht="15.75" customHeight="1"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S122" s="148"/>
    </row>
    <row r="123" ht="15.75" customHeight="1"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S123" s="148"/>
    </row>
    <row r="124" ht="15.75" customHeight="1"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S124" s="148"/>
    </row>
    <row r="125" ht="15.75" customHeight="1"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S125" s="148"/>
    </row>
    <row r="126" ht="15.75" customHeight="1"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S126" s="148"/>
    </row>
    <row r="127" ht="15.75" customHeight="1"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S127" s="148"/>
    </row>
    <row r="128" ht="15.75" customHeight="1"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S128" s="148"/>
    </row>
    <row r="129" ht="15.75" customHeight="1"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S129" s="148"/>
    </row>
    <row r="130" ht="15.75" customHeight="1"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S130" s="148"/>
    </row>
    <row r="131" ht="15.75" customHeight="1"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S131" s="148"/>
    </row>
    <row r="132" ht="15.75" customHeight="1"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S132" s="148"/>
    </row>
    <row r="133" ht="15.75" customHeight="1"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S133" s="148"/>
    </row>
    <row r="134" ht="15.75" customHeight="1"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S134" s="148"/>
    </row>
    <row r="135" ht="15.75" customHeight="1"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S135" s="148"/>
    </row>
    <row r="136" ht="15.75" customHeight="1"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S136" s="148"/>
    </row>
    <row r="137" ht="15.75" customHeight="1"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S137" s="148"/>
    </row>
    <row r="138" ht="15.75" customHeight="1"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S138" s="148"/>
    </row>
    <row r="139" ht="15.75" customHeight="1"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S139" s="148"/>
    </row>
    <row r="140" ht="15.75" customHeight="1"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S140" s="148"/>
    </row>
    <row r="141" ht="15.75" customHeight="1"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S141" s="148"/>
    </row>
    <row r="142" ht="15.75" customHeight="1"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S142" s="148"/>
    </row>
    <row r="143" ht="15.75" customHeight="1"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S143" s="148"/>
    </row>
    <row r="144" ht="15.75" customHeight="1"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S144" s="148"/>
    </row>
    <row r="145" ht="15.75" customHeight="1"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S145" s="148"/>
    </row>
    <row r="146" ht="15.75" customHeight="1"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S146" s="148"/>
    </row>
    <row r="147" ht="15.75" customHeight="1"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S147" s="148"/>
    </row>
    <row r="148" ht="15.75" customHeight="1"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S148" s="148"/>
    </row>
    <row r="149" ht="15.75" customHeight="1"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S149" s="148"/>
    </row>
    <row r="150" ht="15.75" customHeight="1"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S150" s="148"/>
    </row>
    <row r="151" ht="15.75" customHeight="1"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S151" s="148"/>
    </row>
    <row r="152" ht="15.75" customHeight="1"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S152" s="148"/>
    </row>
    <row r="153" ht="15.75" customHeight="1"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S153" s="148"/>
    </row>
    <row r="154" ht="15.75" customHeight="1"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S154" s="148"/>
    </row>
    <row r="155" ht="15.75" customHeight="1"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S155" s="148"/>
    </row>
    <row r="156" ht="15.75" customHeight="1"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S156" s="148"/>
    </row>
    <row r="157" ht="15.75" customHeight="1"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S157" s="148"/>
    </row>
    <row r="158" ht="15.75" customHeight="1"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S158" s="148"/>
    </row>
    <row r="159" ht="15.75" customHeight="1"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S159" s="148"/>
    </row>
    <row r="160" ht="15.75" customHeight="1"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S160" s="148"/>
    </row>
    <row r="161" ht="15.75" customHeight="1"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S161" s="148"/>
    </row>
    <row r="162" ht="15.75" customHeight="1"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S162" s="148"/>
    </row>
    <row r="163" ht="15.75" customHeight="1"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S163" s="148"/>
    </row>
    <row r="164" ht="15.75" customHeight="1"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S164" s="148"/>
    </row>
    <row r="165" ht="15.75" customHeight="1"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S165" s="148"/>
    </row>
    <row r="166" ht="15.75" customHeight="1"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S166" s="148"/>
    </row>
    <row r="167" ht="15.75" customHeight="1"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S167" s="148"/>
    </row>
    <row r="168" ht="15.75" customHeight="1"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S168" s="148"/>
    </row>
    <row r="169" ht="15.75" customHeight="1"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S169" s="148"/>
    </row>
    <row r="170" ht="15.75" customHeight="1"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S170" s="148"/>
    </row>
    <row r="171" ht="15.75" customHeight="1"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S171" s="148"/>
    </row>
    <row r="172" ht="15.75" customHeight="1"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S172" s="148"/>
    </row>
    <row r="173" ht="15.75" customHeight="1"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S173" s="148"/>
    </row>
    <row r="174" ht="15.75" customHeight="1"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S174" s="148"/>
    </row>
    <row r="175" ht="15.75" customHeight="1"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S175" s="148"/>
    </row>
    <row r="176" ht="15.75" customHeight="1"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S176" s="148"/>
    </row>
    <row r="177" ht="15.75" customHeight="1"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S177" s="148"/>
    </row>
    <row r="178" ht="15.75" customHeight="1"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S178" s="148"/>
    </row>
    <row r="179" ht="15.75" customHeight="1"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S179" s="148"/>
    </row>
    <row r="180" ht="15.75" customHeight="1"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S180" s="148"/>
    </row>
    <row r="181" ht="15.75" customHeight="1"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S181" s="148"/>
    </row>
    <row r="182" ht="15.75" customHeight="1"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S182" s="148"/>
    </row>
    <row r="183" ht="15.75" customHeight="1"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S183" s="148"/>
    </row>
    <row r="184" ht="15.75" customHeight="1"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S184" s="148"/>
    </row>
    <row r="185" ht="15.75" customHeight="1"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S185" s="148"/>
    </row>
    <row r="186" ht="15.75" customHeight="1"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S186" s="148"/>
    </row>
    <row r="187" ht="15.75" customHeight="1"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S187" s="148"/>
    </row>
    <row r="188" ht="15.75" customHeight="1"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S188" s="148"/>
    </row>
    <row r="189" ht="15.75" customHeight="1"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S189" s="148"/>
    </row>
    <row r="190" ht="15.75" customHeight="1"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S190" s="148"/>
    </row>
    <row r="191" ht="15.75" customHeight="1"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S191" s="148"/>
    </row>
    <row r="192" ht="15.75" customHeight="1"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S192" s="148"/>
    </row>
    <row r="193" ht="15.75" customHeight="1"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S193" s="148"/>
    </row>
    <row r="194" ht="15.75" customHeight="1"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S194" s="148"/>
    </row>
    <row r="195" ht="15.75" customHeight="1"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S195" s="148"/>
    </row>
    <row r="196" ht="15.75" customHeight="1"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S196" s="148"/>
    </row>
    <row r="197" ht="15.75" customHeight="1"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S197" s="148"/>
    </row>
    <row r="198" ht="15.75" customHeight="1"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S198" s="148"/>
    </row>
    <row r="199" ht="15.75" customHeight="1"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S199" s="148"/>
    </row>
    <row r="200" ht="15.75" customHeight="1"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S200" s="148"/>
    </row>
    <row r="201" ht="15.75" customHeight="1"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S201" s="148"/>
    </row>
    <row r="202" ht="15.75" customHeight="1"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S202" s="148"/>
    </row>
    <row r="203" ht="15.75" customHeight="1"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S203" s="148"/>
    </row>
    <row r="204" ht="15.75" customHeight="1"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S204" s="148"/>
    </row>
    <row r="205" ht="15.75" customHeight="1"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S205" s="148"/>
    </row>
    <row r="206" ht="15.75" customHeight="1"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S206" s="148"/>
    </row>
    <row r="207" ht="15.75" customHeight="1"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S207" s="148"/>
    </row>
    <row r="208" ht="15.75" customHeight="1"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S208" s="148"/>
    </row>
    <row r="209" ht="15.75" customHeight="1"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S209" s="148"/>
    </row>
    <row r="210" ht="15.75" customHeight="1"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S210" s="148"/>
    </row>
    <row r="211" ht="15.75" customHeight="1"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S211" s="148"/>
    </row>
    <row r="212" ht="15.75" customHeight="1"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S212" s="148"/>
    </row>
    <row r="213" ht="15.75" customHeight="1"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S213" s="148"/>
    </row>
    <row r="214" ht="15.75" customHeight="1"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S214" s="148"/>
    </row>
    <row r="215" ht="15.75" customHeight="1"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S215" s="148"/>
    </row>
    <row r="216" ht="15.75" customHeight="1"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S216" s="148"/>
    </row>
    <row r="217" ht="15.75" customHeight="1"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S217" s="148"/>
    </row>
    <row r="218" ht="15.75" customHeight="1"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S218" s="148"/>
    </row>
    <row r="219" ht="15.75" customHeight="1"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S219" s="148"/>
    </row>
    <row r="220" ht="15.75" customHeight="1"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S220" s="148"/>
    </row>
    <row r="221" ht="15.75" customHeight="1"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S221" s="148"/>
    </row>
    <row r="222" ht="15.75" customHeight="1"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S222" s="148"/>
    </row>
    <row r="223" ht="15.75" customHeight="1"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S223" s="148"/>
    </row>
    <row r="224" ht="15.75" customHeight="1"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S224" s="148"/>
    </row>
    <row r="225" ht="15.75" customHeight="1"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S225" s="148"/>
    </row>
    <row r="226" ht="15.75" customHeight="1"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S226" s="148"/>
    </row>
    <row r="227" ht="15.75" customHeight="1"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S227" s="148"/>
    </row>
    <row r="228" ht="15.75" customHeight="1"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S228" s="148"/>
    </row>
    <row r="229" ht="15.75" customHeight="1"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S229" s="148"/>
    </row>
    <row r="230" ht="15.75" customHeight="1"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S230" s="148"/>
    </row>
    <row r="231" ht="15.75" customHeight="1"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S231" s="148"/>
    </row>
    <row r="232" ht="15.75" customHeight="1"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S232" s="148"/>
    </row>
    <row r="233" ht="15.75" customHeight="1"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S233" s="148"/>
    </row>
    <row r="234" ht="15.75" customHeight="1"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S234" s="148"/>
    </row>
    <row r="235" ht="15.75" customHeight="1"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S235" s="148"/>
    </row>
    <row r="236" ht="15.75" customHeight="1"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S236" s="148"/>
    </row>
    <row r="237" ht="15.75" customHeight="1"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S237" s="148"/>
    </row>
    <row r="238" ht="15.75" customHeight="1"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S238" s="148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E4:H4"/>
    <mergeCell ref="I4:K4"/>
  </mergeCell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4.43" defaultRowHeight="15.0"/>
  <cols>
    <col customWidth="1" min="1" max="1" width="11.29"/>
    <col customWidth="1" min="2" max="2" width="28.86"/>
    <col customWidth="1" min="3" max="3" width="3.43"/>
    <col customWidth="1" min="4" max="4" width="13.71"/>
    <col customWidth="1" min="5" max="5" width="13.57"/>
    <col customWidth="1" hidden="1" min="6" max="6" width="12.86"/>
    <col customWidth="1" hidden="1" min="7" max="7" width="10.86"/>
    <col customWidth="1" hidden="1" min="8" max="9" width="13.0"/>
    <col customWidth="1" hidden="1" min="10" max="10" width="11.29"/>
    <col customWidth="1" hidden="1" min="11" max="11" width="12.29"/>
    <col customWidth="1" hidden="1" min="12" max="12" width="13.86"/>
    <col customWidth="1" hidden="1" min="13" max="13" width="11.0"/>
    <col customWidth="1" hidden="1" min="14" max="14" width="13.14"/>
    <col customWidth="1" hidden="1" min="15" max="15" width="11.43"/>
    <col customWidth="1" min="16" max="16" width="1.86"/>
    <col customWidth="1" min="17" max="17" width="13.43"/>
    <col customWidth="1" min="18" max="18" width="4.86"/>
    <col customWidth="1" min="19" max="20" width="13.43"/>
    <col customWidth="1" min="21" max="21" width="5.0"/>
    <col customWidth="1" min="22" max="22" width="12.86"/>
  </cols>
  <sheetData>
    <row r="1">
      <c r="A1" s="144" t="s">
        <v>123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>
      <c r="A2" s="144" t="s">
        <v>160</v>
      </c>
      <c r="B2" s="145"/>
      <c r="C2" s="145"/>
      <c r="D2" s="145"/>
      <c r="E2" s="153"/>
      <c r="F2" s="153"/>
      <c r="G2" s="145"/>
      <c r="H2" s="145"/>
      <c r="I2" s="249"/>
      <c r="J2" s="249"/>
      <c r="K2" s="153"/>
      <c r="L2" s="145"/>
      <c r="M2" s="145"/>
      <c r="N2" s="145"/>
      <c r="O2" s="145"/>
      <c r="P2" s="145"/>
    </row>
    <row r="3">
      <c r="A3" s="250">
        <v>45535.0</v>
      </c>
      <c r="B3" s="251"/>
      <c r="C3" s="145"/>
      <c r="D3" s="145"/>
      <c r="E3" s="145"/>
      <c r="F3" s="145"/>
      <c r="G3" s="145"/>
      <c r="H3" s="145"/>
      <c r="I3" s="145"/>
      <c r="J3" s="145"/>
      <c r="K3" s="145"/>
      <c r="L3" s="145"/>
      <c r="N3" s="145"/>
      <c r="O3" s="145"/>
      <c r="P3" s="145"/>
    </row>
    <row r="4">
      <c r="A4" s="144"/>
      <c r="B4" s="145"/>
      <c r="C4" s="145"/>
      <c r="D4" s="154"/>
      <c r="E4" s="155" t="s">
        <v>126</v>
      </c>
      <c r="F4" s="156"/>
      <c r="G4" s="156"/>
      <c r="H4" s="156"/>
      <c r="I4" s="157"/>
      <c r="J4" s="156"/>
      <c r="K4" s="156"/>
      <c r="L4" s="158"/>
      <c r="M4" s="158"/>
      <c r="N4" s="158"/>
      <c r="O4" s="158"/>
      <c r="P4" s="145"/>
      <c r="Q4" s="252" t="s">
        <v>161</v>
      </c>
      <c r="U4" s="253"/>
    </row>
    <row r="5">
      <c r="A5" s="144"/>
      <c r="B5" s="145"/>
      <c r="C5" s="145"/>
      <c r="D5" s="164">
        <v>45495.0</v>
      </c>
      <c r="E5" s="164">
        <v>45526.0</v>
      </c>
      <c r="F5" s="164">
        <v>45557.0</v>
      </c>
      <c r="G5" s="164">
        <v>45587.0</v>
      </c>
      <c r="H5" s="164">
        <v>45618.0</v>
      </c>
      <c r="I5" s="164">
        <v>45648.0</v>
      </c>
      <c r="J5" s="164">
        <v>45679.0</v>
      </c>
      <c r="K5" s="164">
        <v>45710.0</v>
      </c>
      <c r="L5" s="164">
        <v>45738.0</v>
      </c>
      <c r="M5" s="164">
        <v>45769.0</v>
      </c>
      <c r="N5" s="164">
        <v>45799.0</v>
      </c>
      <c r="O5" s="164">
        <v>45830.0</v>
      </c>
      <c r="P5" s="145"/>
      <c r="Q5" s="254" t="s">
        <v>3</v>
      </c>
      <c r="U5" s="255"/>
    </row>
    <row r="6">
      <c r="A6" s="144" t="s">
        <v>135</v>
      </c>
      <c r="B6" s="145"/>
      <c r="C6" s="145"/>
      <c r="D6" s="256"/>
      <c r="E6" s="257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145"/>
      <c r="Q6" s="259"/>
      <c r="U6" s="204"/>
    </row>
    <row r="7">
      <c r="A7" s="144"/>
      <c r="B7" s="145" t="s">
        <v>136</v>
      </c>
      <c r="C7" s="145"/>
      <c r="D7" s="260">
        <v>0.0</v>
      </c>
      <c r="E7" s="261">
        <v>1570889.47</v>
      </c>
      <c r="F7" s="260"/>
      <c r="G7" s="260"/>
      <c r="H7" s="260"/>
      <c r="I7" s="260"/>
      <c r="J7" s="195"/>
      <c r="K7" s="260"/>
      <c r="L7" s="260"/>
      <c r="M7" s="260"/>
      <c r="N7" s="260"/>
      <c r="O7" s="260"/>
      <c r="P7" s="145"/>
      <c r="Q7" s="262">
        <f t="shared" ref="Q7:Q17" si="1">SUM(D7:O7)</f>
        <v>1570889.47</v>
      </c>
      <c r="U7" s="238"/>
    </row>
    <row r="8">
      <c r="A8" s="144"/>
      <c r="B8" s="145" t="s">
        <v>162</v>
      </c>
      <c r="C8" s="145"/>
      <c r="D8" s="263">
        <v>145.53</v>
      </c>
      <c r="E8" s="264">
        <v>11060.64</v>
      </c>
      <c r="F8" s="265"/>
      <c r="G8" s="266"/>
      <c r="H8" s="170"/>
      <c r="I8" s="170"/>
      <c r="J8" s="195"/>
      <c r="K8" s="265"/>
      <c r="L8" s="265"/>
      <c r="M8" s="170"/>
      <c r="N8" s="170"/>
      <c r="O8" s="170"/>
      <c r="P8" s="145"/>
      <c r="Q8" s="262">
        <f t="shared" si="1"/>
        <v>11206.17</v>
      </c>
      <c r="U8" s="238"/>
    </row>
    <row r="9">
      <c r="A9" s="144"/>
      <c r="B9" s="145" t="s">
        <v>138</v>
      </c>
      <c r="C9" s="145"/>
      <c r="D9" s="267">
        <v>28225.0</v>
      </c>
      <c r="E9" s="264">
        <v>970.0</v>
      </c>
      <c r="F9" s="265"/>
      <c r="G9" s="268"/>
      <c r="H9" s="170"/>
      <c r="I9" s="170"/>
      <c r="J9" s="195"/>
      <c r="K9" s="265"/>
      <c r="L9" s="265"/>
      <c r="M9" s="170"/>
      <c r="N9" s="170"/>
      <c r="O9" s="170"/>
      <c r="P9" s="145"/>
      <c r="Q9" s="262">
        <f t="shared" si="1"/>
        <v>29195</v>
      </c>
      <c r="U9" s="238"/>
    </row>
    <row r="10">
      <c r="A10" s="144"/>
      <c r="B10" s="145" t="s">
        <v>139</v>
      </c>
      <c r="C10" s="145"/>
      <c r="D10" s="267">
        <v>0.0</v>
      </c>
      <c r="E10" s="264">
        <v>0.0</v>
      </c>
      <c r="F10" s="265"/>
      <c r="G10" s="265"/>
      <c r="H10" s="170"/>
      <c r="I10" s="170"/>
      <c r="J10" s="195"/>
      <c r="K10" s="265"/>
      <c r="L10" s="265"/>
      <c r="M10" s="170"/>
      <c r="N10" s="170"/>
      <c r="O10" s="170"/>
      <c r="P10" s="145"/>
      <c r="Q10" s="262">
        <f t="shared" si="1"/>
        <v>0</v>
      </c>
      <c r="U10" s="238"/>
    </row>
    <row r="11">
      <c r="A11" s="144"/>
      <c r="B11" s="145" t="s">
        <v>140</v>
      </c>
      <c r="C11" s="145"/>
      <c r="D11" s="267">
        <v>17079.36</v>
      </c>
      <c r="E11" s="264">
        <v>21369.29</v>
      </c>
      <c r="F11" s="265"/>
      <c r="G11" s="269"/>
      <c r="H11" s="270"/>
      <c r="I11" s="170"/>
      <c r="J11" s="195"/>
      <c r="K11" s="265"/>
      <c r="L11" s="265"/>
      <c r="M11" s="170"/>
      <c r="N11" s="170"/>
      <c r="O11" s="170"/>
      <c r="P11" s="145"/>
      <c r="Q11" s="262">
        <f t="shared" si="1"/>
        <v>38448.65</v>
      </c>
      <c r="U11" s="238"/>
    </row>
    <row r="12">
      <c r="A12" s="144"/>
      <c r="B12" s="145" t="s">
        <v>141</v>
      </c>
      <c r="C12" s="145"/>
      <c r="D12" s="267">
        <f>2200.95+37</f>
        <v>2237.95</v>
      </c>
      <c r="E12" s="264">
        <f>34591.57+751</f>
        <v>35342.57</v>
      </c>
      <c r="F12" s="265"/>
      <c r="G12" s="266"/>
      <c r="H12" s="271"/>
      <c r="I12" s="170"/>
      <c r="J12" s="195"/>
      <c r="K12" s="265"/>
      <c r="L12" s="265"/>
      <c r="M12" s="170"/>
      <c r="N12" s="170"/>
      <c r="O12" s="170"/>
      <c r="P12" s="145"/>
      <c r="Q12" s="262">
        <f t="shared" si="1"/>
        <v>37580.52</v>
      </c>
      <c r="U12" s="238"/>
    </row>
    <row r="13">
      <c r="A13" s="144"/>
      <c r="B13" s="145" t="s">
        <v>142</v>
      </c>
      <c r="C13" s="145"/>
      <c r="D13" s="272">
        <v>3436.25</v>
      </c>
      <c r="E13" s="264">
        <v>40325.25</v>
      </c>
      <c r="F13" s="269"/>
      <c r="G13" s="266"/>
      <c r="H13" s="271"/>
      <c r="I13" s="170"/>
      <c r="J13" s="195"/>
      <c r="K13" s="265"/>
      <c r="L13" s="265"/>
      <c r="M13" s="170"/>
      <c r="N13" s="170"/>
      <c r="O13" s="170"/>
      <c r="P13" s="145"/>
      <c r="Q13" s="262">
        <f t="shared" si="1"/>
        <v>43761.5</v>
      </c>
      <c r="U13" s="238"/>
    </row>
    <row r="14">
      <c r="A14" s="144"/>
      <c r="B14" s="145" t="s">
        <v>30</v>
      </c>
      <c r="C14" s="145"/>
      <c r="D14" s="260">
        <v>0.0</v>
      </c>
      <c r="E14" s="264">
        <v>3600.0</v>
      </c>
      <c r="F14" s="269"/>
      <c r="G14" s="266"/>
      <c r="H14" s="271"/>
      <c r="I14" s="170"/>
      <c r="J14" s="195"/>
      <c r="K14" s="265"/>
      <c r="L14" s="265"/>
      <c r="M14" s="170"/>
      <c r="N14" s="170"/>
      <c r="O14" s="170"/>
      <c r="P14" s="145"/>
      <c r="Q14" s="262">
        <f t="shared" si="1"/>
        <v>3600</v>
      </c>
      <c r="U14" s="238"/>
    </row>
    <row r="15">
      <c r="A15" s="144"/>
      <c r="B15" s="145" t="s">
        <v>143</v>
      </c>
      <c r="C15" s="145"/>
      <c r="D15" s="260">
        <v>401.04</v>
      </c>
      <c r="E15" s="264">
        <v>15314.18</v>
      </c>
      <c r="F15" s="269"/>
      <c r="G15" s="266"/>
      <c r="H15" s="271"/>
      <c r="I15" s="170"/>
      <c r="J15" s="195"/>
      <c r="K15" s="265"/>
      <c r="L15" s="265"/>
      <c r="M15" s="170"/>
      <c r="N15" s="170"/>
      <c r="O15" s="170"/>
      <c r="P15" s="145"/>
      <c r="Q15" s="262">
        <f t="shared" si="1"/>
        <v>15715.22</v>
      </c>
      <c r="U15" s="238"/>
    </row>
    <row r="16">
      <c r="A16" s="144"/>
      <c r="B16" s="145" t="s">
        <v>144</v>
      </c>
      <c r="C16" s="145"/>
      <c r="D16" s="260">
        <v>2227.26</v>
      </c>
      <c r="E16" s="273">
        <v>4498.37</v>
      </c>
      <c r="F16" s="265"/>
      <c r="G16" s="265"/>
      <c r="H16" s="170"/>
      <c r="I16" s="170"/>
      <c r="J16" s="170"/>
      <c r="K16" s="274"/>
      <c r="L16" s="265"/>
      <c r="M16" s="170"/>
      <c r="N16" s="170"/>
      <c r="O16" s="170"/>
      <c r="P16" s="145"/>
      <c r="Q16" s="262">
        <f t="shared" si="1"/>
        <v>6725.63</v>
      </c>
      <c r="U16" s="238"/>
    </row>
    <row r="17">
      <c r="A17" s="144" t="s">
        <v>145</v>
      </c>
      <c r="B17" s="144"/>
      <c r="C17" s="144"/>
      <c r="D17" s="275">
        <f>SUM(D7:D16)</f>
        <v>53752.39</v>
      </c>
      <c r="E17" s="275">
        <f t="shared" ref="E17:O17" si="2">SUM(E6:E16)</f>
        <v>1703369.77</v>
      </c>
      <c r="F17" s="275">
        <f t="shared" si="2"/>
        <v>0</v>
      </c>
      <c r="G17" s="275">
        <f t="shared" si="2"/>
        <v>0</v>
      </c>
      <c r="H17" s="275">
        <f t="shared" si="2"/>
        <v>0</v>
      </c>
      <c r="I17" s="275">
        <f t="shared" si="2"/>
        <v>0</v>
      </c>
      <c r="J17" s="275">
        <f t="shared" si="2"/>
        <v>0</v>
      </c>
      <c r="K17" s="275">
        <f t="shared" si="2"/>
        <v>0</v>
      </c>
      <c r="L17" s="275">
        <f t="shared" si="2"/>
        <v>0</v>
      </c>
      <c r="M17" s="275">
        <f t="shared" si="2"/>
        <v>0</v>
      </c>
      <c r="N17" s="275">
        <f t="shared" si="2"/>
        <v>0</v>
      </c>
      <c r="O17" s="275">
        <f t="shared" si="2"/>
        <v>0</v>
      </c>
      <c r="P17" s="145"/>
      <c r="Q17" s="276">
        <f t="shared" si="1"/>
        <v>1757122.16</v>
      </c>
      <c r="U17" s="238"/>
    </row>
    <row r="18">
      <c r="A18" s="144"/>
      <c r="B18" s="145"/>
      <c r="C18" s="145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45"/>
      <c r="Q18" s="146"/>
      <c r="U18" s="277"/>
    </row>
    <row r="19">
      <c r="A19" s="144" t="s">
        <v>146</v>
      </c>
      <c r="B19" s="145"/>
      <c r="C19" s="145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45"/>
      <c r="Q19" s="145"/>
      <c r="U19" s="236"/>
    </row>
    <row r="20">
      <c r="A20" s="144"/>
      <c r="B20" s="145" t="s">
        <v>39</v>
      </c>
      <c r="C20" s="145"/>
      <c r="D20" s="278">
        <v>1020203.7</v>
      </c>
      <c r="E20" s="279">
        <f>1146732.34+2192</f>
        <v>1148924.34</v>
      </c>
      <c r="F20" s="280"/>
      <c r="G20" s="280"/>
      <c r="H20" s="280"/>
      <c r="I20" s="281"/>
      <c r="J20" s="282"/>
      <c r="K20" s="281"/>
      <c r="L20" s="281"/>
      <c r="M20" s="281"/>
      <c r="N20" s="281"/>
      <c r="O20" s="281"/>
      <c r="P20" s="145"/>
      <c r="Q20" s="283">
        <f t="shared" ref="Q20:Q31" si="3">SUM(D20:O20)</f>
        <v>2169128.04</v>
      </c>
      <c r="U20" s="238"/>
    </row>
    <row r="21" ht="15.75" customHeight="1">
      <c r="A21" s="144"/>
      <c r="B21" s="145" t="s">
        <v>45</v>
      </c>
      <c r="C21" s="145"/>
      <c r="D21" s="284">
        <f>22812.06-7756.27</f>
        <v>15055.79</v>
      </c>
      <c r="E21" s="285">
        <v>14974.79</v>
      </c>
      <c r="F21" s="267"/>
      <c r="G21" s="267"/>
      <c r="H21" s="267"/>
      <c r="I21" s="260"/>
      <c r="J21" s="192"/>
      <c r="K21" s="260"/>
      <c r="L21" s="260"/>
      <c r="M21" s="260"/>
      <c r="N21" s="260"/>
      <c r="O21" s="260"/>
      <c r="P21" s="145"/>
      <c r="Q21" s="262">
        <f t="shared" si="3"/>
        <v>30030.58</v>
      </c>
      <c r="U21" s="238"/>
    </row>
    <row r="22" ht="15.75" customHeight="1">
      <c r="A22" s="144"/>
      <c r="B22" s="145" t="s">
        <v>147</v>
      </c>
      <c r="C22" s="145"/>
      <c r="D22" s="286">
        <v>33602.26</v>
      </c>
      <c r="E22" s="285">
        <v>18470.17</v>
      </c>
      <c r="F22" s="267"/>
      <c r="G22" s="267"/>
      <c r="H22" s="267"/>
      <c r="I22" s="260"/>
      <c r="J22" s="192"/>
      <c r="K22" s="260"/>
      <c r="L22" s="260"/>
      <c r="M22" s="260"/>
      <c r="N22" s="260"/>
      <c r="O22" s="260"/>
      <c r="P22" s="145"/>
      <c r="Q22" s="262">
        <f t="shared" si="3"/>
        <v>52072.43</v>
      </c>
      <c r="U22" s="238"/>
    </row>
    <row r="23" ht="15.75" customHeight="1">
      <c r="A23" s="144"/>
      <c r="B23" s="145" t="s">
        <v>148</v>
      </c>
      <c r="C23" s="145"/>
      <c r="D23" s="265">
        <v>1539.29</v>
      </c>
      <c r="E23" s="285">
        <v>13882.21</v>
      </c>
      <c r="F23" s="267"/>
      <c r="G23" s="267"/>
      <c r="H23" s="267"/>
      <c r="I23" s="260"/>
      <c r="J23" s="192"/>
      <c r="K23" s="260"/>
      <c r="L23" s="260"/>
      <c r="M23" s="260"/>
      <c r="N23" s="260"/>
      <c r="O23" s="260"/>
      <c r="P23" s="145"/>
      <c r="Q23" s="262">
        <f t="shared" si="3"/>
        <v>15421.5</v>
      </c>
      <c r="U23" s="238"/>
      <c r="V23" s="287"/>
    </row>
    <row r="24" ht="15.75" customHeight="1">
      <c r="A24" s="144"/>
      <c r="B24" s="145" t="s">
        <v>149</v>
      </c>
      <c r="C24" s="145"/>
      <c r="D24" s="265">
        <v>173.86</v>
      </c>
      <c r="E24" s="288">
        <v>41592.17</v>
      </c>
      <c r="F24" s="267"/>
      <c r="G24" s="267"/>
      <c r="H24" s="267"/>
      <c r="I24" s="260"/>
      <c r="J24" s="192"/>
      <c r="K24" s="260"/>
      <c r="L24" s="260"/>
      <c r="M24" s="260"/>
      <c r="N24" s="260"/>
      <c r="O24" s="260"/>
      <c r="P24" s="145"/>
      <c r="Q24" s="262">
        <f t="shared" si="3"/>
        <v>41766.03</v>
      </c>
      <c r="U24" s="238"/>
      <c r="V24" s="287"/>
    </row>
    <row r="25" ht="15.75" customHeight="1">
      <c r="A25" s="144"/>
      <c r="B25" s="145" t="s">
        <v>59</v>
      </c>
      <c r="C25" s="145"/>
      <c r="D25" s="265">
        <f>21470.27+18116.07+90768.28</f>
        <v>130354.62</v>
      </c>
      <c r="E25" s="289">
        <f>33326.2+21770.38+52019.62</f>
        <v>107116.2</v>
      </c>
      <c r="F25" s="267"/>
      <c r="G25" s="267"/>
      <c r="H25" s="267"/>
      <c r="I25" s="260"/>
      <c r="J25" s="192"/>
      <c r="K25" s="260"/>
      <c r="L25" s="260"/>
      <c r="M25" s="260"/>
      <c r="N25" s="260"/>
      <c r="O25" s="260"/>
      <c r="P25" s="145"/>
      <c r="Q25" s="262">
        <f t="shared" si="3"/>
        <v>237470.82</v>
      </c>
      <c r="U25" s="238"/>
      <c r="V25" s="287"/>
    </row>
    <row r="26" ht="15.75" customHeight="1">
      <c r="A26" s="144"/>
      <c r="B26" s="145" t="s">
        <v>150</v>
      </c>
      <c r="C26" s="145"/>
      <c r="D26" s="265">
        <v>2665.5</v>
      </c>
      <c r="E26" s="285">
        <v>3481.5</v>
      </c>
      <c r="F26" s="267"/>
      <c r="G26" s="267"/>
      <c r="H26" s="267"/>
      <c r="I26" s="260"/>
      <c r="J26" s="192"/>
      <c r="K26" s="260"/>
      <c r="L26" s="260"/>
      <c r="M26" s="260"/>
      <c r="N26" s="260"/>
      <c r="O26" s="260"/>
      <c r="P26" s="145"/>
      <c r="Q26" s="262">
        <f t="shared" si="3"/>
        <v>6147</v>
      </c>
      <c r="U26" s="238"/>
      <c r="V26" s="287"/>
    </row>
    <row r="27" ht="15.75" customHeight="1">
      <c r="A27" s="144"/>
      <c r="B27" s="145" t="s">
        <v>151</v>
      </c>
      <c r="C27" s="145"/>
      <c r="D27" s="265">
        <f>32122.69-1572.89+7756.27</f>
        <v>38306.07</v>
      </c>
      <c r="E27" s="290">
        <f>57672.14-4650.34+108.09</f>
        <v>53129.89</v>
      </c>
      <c r="F27" s="267"/>
      <c r="G27" s="291"/>
      <c r="H27" s="267"/>
      <c r="I27" s="260"/>
      <c r="J27" s="192"/>
      <c r="K27" s="260"/>
      <c r="L27" s="260"/>
      <c r="M27" s="260"/>
      <c r="N27" s="260"/>
      <c r="O27" s="260"/>
      <c r="P27" s="145"/>
      <c r="Q27" s="262">
        <f t="shared" si="3"/>
        <v>91435.96</v>
      </c>
      <c r="U27" s="238"/>
      <c r="V27" s="287"/>
    </row>
    <row r="28" ht="15.75" customHeight="1">
      <c r="A28" s="144"/>
      <c r="B28" s="145" t="s">
        <v>152</v>
      </c>
      <c r="C28" s="145"/>
      <c r="D28" s="265">
        <v>20.7</v>
      </c>
      <c r="E28" s="292">
        <v>73.19</v>
      </c>
      <c r="F28" s="272"/>
      <c r="G28" s="272"/>
      <c r="H28" s="272"/>
      <c r="I28" s="260"/>
      <c r="J28" s="192"/>
      <c r="K28" s="260"/>
      <c r="L28" s="260"/>
      <c r="M28" s="260"/>
      <c r="N28" s="260"/>
      <c r="O28" s="260"/>
      <c r="P28" s="145"/>
      <c r="Q28" s="262">
        <f t="shared" si="3"/>
        <v>93.89</v>
      </c>
      <c r="U28" s="238"/>
      <c r="V28" s="287"/>
    </row>
    <row r="29" ht="15.75" customHeight="1">
      <c r="A29" s="144"/>
      <c r="B29" s="145" t="s">
        <v>30</v>
      </c>
      <c r="C29" s="145"/>
      <c r="D29" s="265">
        <v>0.0</v>
      </c>
      <c r="E29" s="293">
        <v>5301.0</v>
      </c>
      <c r="F29" s="260"/>
      <c r="G29" s="260"/>
      <c r="H29" s="260"/>
      <c r="I29" s="260"/>
      <c r="J29" s="192"/>
      <c r="K29" s="260"/>
      <c r="L29" s="260"/>
      <c r="M29" s="260"/>
      <c r="N29" s="260"/>
      <c r="O29" s="260"/>
      <c r="P29" s="145"/>
      <c r="Q29" s="262">
        <f t="shared" si="3"/>
        <v>5301</v>
      </c>
      <c r="U29" s="238"/>
      <c r="V29" s="287"/>
    </row>
    <row r="30" ht="15.75" customHeight="1">
      <c r="A30" s="144"/>
      <c r="B30" s="145" t="s">
        <v>153</v>
      </c>
      <c r="C30" s="145"/>
      <c r="D30" s="294">
        <f>1572.89+1988.59+2133.45</f>
        <v>5694.93</v>
      </c>
      <c r="E30" s="295">
        <f>4650.34+9813.99+4698.86</f>
        <v>19163.19</v>
      </c>
      <c r="F30" s="296"/>
      <c r="G30" s="296"/>
      <c r="H30" s="296"/>
      <c r="I30" s="296"/>
      <c r="J30" s="192"/>
      <c r="K30" s="296"/>
      <c r="L30" s="296"/>
      <c r="M30" s="296"/>
      <c r="N30" s="296"/>
      <c r="O30" s="296"/>
      <c r="P30" s="145"/>
      <c r="Q30" s="262">
        <f t="shared" si="3"/>
        <v>24858.12</v>
      </c>
      <c r="U30" s="238"/>
      <c r="V30" s="287"/>
    </row>
    <row r="31" ht="15.75" customHeight="1">
      <c r="A31" s="144" t="s">
        <v>154</v>
      </c>
      <c r="B31" s="144"/>
      <c r="C31" s="144"/>
      <c r="D31" s="297">
        <f t="shared" ref="D31:O31" si="4">SUM(D20:D30)</f>
        <v>1247616.72</v>
      </c>
      <c r="E31" s="297">
        <f t="shared" si="4"/>
        <v>1426108.65</v>
      </c>
      <c r="F31" s="297">
        <f t="shared" si="4"/>
        <v>0</v>
      </c>
      <c r="G31" s="297">
        <f t="shared" si="4"/>
        <v>0</v>
      </c>
      <c r="H31" s="297">
        <f t="shared" si="4"/>
        <v>0</v>
      </c>
      <c r="I31" s="297">
        <f t="shared" si="4"/>
        <v>0</v>
      </c>
      <c r="J31" s="298">
        <f t="shared" si="4"/>
        <v>0</v>
      </c>
      <c r="K31" s="297">
        <f t="shared" si="4"/>
        <v>0</v>
      </c>
      <c r="L31" s="297">
        <f t="shared" si="4"/>
        <v>0</v>
      </c>
      <c r="M31" s="297">
        <f t="shared" si="4"/>
        <v>0</v>
      </c>
      <c r="N31" s="297">
        <f t="shared" si="4"/>
        <v>0</v>
      </c>
      <c r="O31" s="297">
        <f t="shared" si="4"/>
        <v>0</v>
      </c>
      <c r="P31" s="145"/>
      <c r="Q31" s="276">
        <f t="shared" si="3"/>
        <v>2673725.37</v>
      </c>
      <c r="U31" s="238"/>
    </row>
    <row r="32" ht="15.75" customHeight="1">
      <c r="A32" s="145"/>
      <c r="B32" s="146"/>
      <c r="C32" s="145"/>
      <c r="D32" s="152"/>
      <c r="E32" s="152"/>
      <c r="F32" s="152"/>
      <c r="G32" s="152"/>
      <c r="H32" s="152"/>
      <c r="I32" s="152"/>
      <c r="J32" s="152"/>
      <c r="K32" s="299"/>
      <c r="L32" s="299"/>
      <c r="M32" s="152"/>
      <c r="N32" s="152"/>
      <c r="O32" s="152"/>
      <c r="P32" s="145"/>
      <c r="Q32" s="230"/>
      <c r="U32" s="230"/>
    </row>
    <row r="33" ht="15.75" customHeight="1">
      <c r="A33" s="233" t="s">
        <v>155</v>
      </c>
      <c r="B33" s="145"/>
      <c r="C33" s="145"/>
      <c r="D33" s="300">
        <f t="shared" ref="D33:O33" si="5">D17-D31</f>
        <v>-1193864.33</v>
      </c>
      <c r="E33" s="300">
        <f t="shared" si="5"/>
        <v>277261.12</v>
      </c>
      <c r="F33" s="300">
        <f t="shared" si="5"/>
        <v>0</v>
      </c>
      <c r="G33" s="300">
        <f t="shared" si="5"/>
        <v>0</v>
      </c>
      <c r="H33" s="300">
        <f t="shared" si="5"/>
        <v>0</v>
      </c>
      <c r="I33" s="300">
        <f t="shared" si="5"/>
        <v>0</v>
      </c>
      <c r="J33" s="300">
        <f t="shared" si="5"/>
        <v>0</v>
      </c>
      <c r="K33" s="237">
        <f t="shared" si="5"/>
        <v>0</v>
      </c>
      <c r="L33" s="237">
        <f t="shared" si="5"/>
        <v>0</v>
      </c>
      <c r="M33" s="300">
        <f t="shared" si="5"/>
        <v>0</v>
      </c>
      <c r="N33" s="300">
        <f t="shared" si="5"/>
        <v>0</v>
      </c>
      <c r="O33" s="300">
        <f t="shared" si="5"/>
        <v>0</v>
      </c>
      <c r="P33" s="145"/>
      <c r="Q33" s="301">
        <f>SUM(D33:O33)</f>
        <v>-916603.21</v>
      </c>
      <c r="U33" s="238"/>
    </row>
    <row r="34" ht="15.75" customHeight="1">
      <c r="A34" s="233"/>
      <c r="B34" s="145"/>
      <c r="C34" s="145"/>
      <c r="D34" s="302"/>
      <c r="E34" s="302"/>
      <c r="F34" s="302"/>
      <c r="G34" s="302"/>
      <c r="H34" s="302"/>
      <c r="I34" s="302"/>
      <c r="J34" s="302"/>
      <c r="K34" s="238"/>
      <c r="L34" s="238"/>
      <c r="M34" s="302"/>
      <c r="N34" s="302"/>
      <c r="O34" s="303"/>
      <c r="P34" s="145"/>
      <c r="Q34" s="238"/>
      <c r="U34" s="238"/>
    </row>
    <row r="35" ht="15.75" hidden="1" customHeight="1">
      <c r="A35" s="233"/>
      <c r="B35" s="145" t="s">
        <v>163</v>
      </c>
      <c r="C35" s="206"/>
      <c r="D35" s="235">
        <v>0.0</v>
      </c>
      <c r="E35" s="235">
        <v>0.0</v>
      </c>
      <c r="F35" s="235">
        <v>0.0</v>
      </c>
      <c r="G35" s="235">
        <v>0.0</v>
      </c>
      <c r="H35" s="235">
        <v>0.0</v>
      </c>
      <c r="I35" s="235">
        <f>-36408.14+36408.14</f>
        <v>0</v>
      </c>
      <c r="J35" s="235">
        <v>0.0</v>
      </c>
      <c r="K35" s="234">
        <v>0.0</v>
      </c>
      <c r="L35" s="234">
        <v>0.0</v>
      </c>
      <c r="M35" s="234">
        <v>0.0</v>
      </c>
      <c r="N35" s="234">
        <v>0.0</v>
      </c>
      <c r="O35" s="304">
        <v>0.0</v>
      </c>
      <c r="P35" s="145"/>
      <c r="Q35" s="301">
        <f t="shared" ref="Q35:Q38" si="6">SUM(D35:O35)</f>
        <v>0</v>
      </c>
      <c r="U35" s="238"/>
    </row>
    <row r="36" ht="15.75" hidden="1" customHeight="1">
      <c r="A36" s="233"/>
      <c r="B36" s="145" t="s">
        <v>164</v>
      </c>
      <c r="C36" s="206"/>
      <c r="D36" s="235">
        <v>0.0</v>
      </c>
      <c r="E36" s="235">
        <v>0.0</v>
      </c>
      <c r="F36" s="235">
        <v>0.0</v>
      </c>
      <c r="G36" s="235">
        <v>0.0</v>
      </c>
      <c r="H36" s="235">
        <v>0.0</v>
      </c>
      <c r="I36" s="235">
        <v>0.0</v>
      </c>
      <c r="J36" s="235">
        <v>0.0</v>
      </c>
      <c r="K36" s="234">
        <v>0.0</v>
      </c>
      <c r="L36" s="234">
        <v>0.0</v>
      </c>
      <c r="M36" s="234">
        <v>0.0</v>
      </c>
      <c r="N36" s="234">
        <v>0.0</v>
      </c>
      <c r="O36" s="305">
        <v>0.0</v>
      </c>
      <c r="P36" s="145"/>
      <c r="Q36" s="301">
        <f t="shared" si="6"/>
        <v>0</v>
      </c>
      <c r="U36" s="238"/>
    </row>
    <row r="37" ht="31.5" customHeight="1">
      <c r="A37" s="233"/>
      <c r="B37" s="306" t="s">
        <v>165</v>
      </c>
      <c r="C37" s="206"/>
      <c r="D37" s="234">
        <v>8896.31</v>
      </c>
      <c r="E37" s="307">
        <v>13866.35</v>
      </c>
      <c r="F37" s="234">
        <v>0.0</v>
      </c>
      <c r="G37" s="234">
        <v>0.0</v>
      </c>
      <c r="H37" s="234">
        <v>0.0</v>
      </c>
      <c r="I37" s="234">
        <v>0.0</v>
      </c>
      <c r="J37" s="234">
        <v>0.0</v>
      </c>
      <c r="K37" s="234">
        <v>0.0</v>
      </c>
      <c r="L37" s="234">
        <v>0.0</v>
      </c>
      <c r="M37" s="234">
        <v>0.0</v>
      </c>
      <c r="N37" s="234">
        <v>0.0</v>
      </c>
      <c r="O37" s="308">
        <v>0.0</v>
      </c>
      <c r="P37" s="309"/>
      <c r="Q37" s="301">
        <f t="shared" si="6"/>
        <v>22762.66</v>
      </c>
      <c r="U37" s="238"/>
    </row>
    <row r="38" ht="15.75" customHeight="1">
      <c r="A38" s="233"/>
      <c r="B38" s="145"/>
      <c r="C38" s="145"/>
      <c r="D38" s="310">
        <f t="shared" ref="D38:N38" si="7">D37</f>
        <v>8896.31</v>
      </c>
      <c r="E38" s="310">
        <f t="shared" si="7"/>
        <v>13866.35</v>
      </c>
      <c r="F38" s="310">
        <f t="shared" si="7"/>
        <v>0</v>
      </c>
      <c r="G38" s="310">
        <f t="shared" si="7"/>
        <v>0</v>
      </c>
      <c r="H38" s="310">
        <f t="shared" si="7"/>
        <v>0</v>
      </c>
      <c r="I38" s="310">
        <f t="shared" si="7"/>
        <v>0</v>
      </c>
      <c r="J38" s="310">
        <f t="shared" si="7"/>
        <v>0</v>
      </c>
      <c r="K38" s="310">
        <f t="shared" si="7"/>
        <v>0</v>
      </c>
      <c r="L38" s="310">
        <f t="shared" si="7"/>
        <v>0</v>
      </c>
      <c r="M38" s="310">
        <f t="shared" si="7"/>
        <v>0</v>
      </c>
      <c r="N38" s="310">
        <f t="shared" si="7"/>
        <v>0</v>
      </c>
      <c r="O38" s="311">
        <f>O35-O36</f>
        <v>0</v>
      </c>
      <c r="P38" s="145"/>
      <c r="Q38" s="312">
        <f t="shared" si="6"/>
        <v>22762.66</v>
      </c>
      <c r="U38" s="238"/>
    </row>
    <row r="39" ht="15.75" customHeight="1">
      <c r="A39" s="233"/>
      <c r="B39" s="145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5"/>
      <c r="Q39" s="230"/>
      <c r="U39" s="230"/>
    </row>
    <row r="40" ht="15.75" customHeight="1">
      <c r="A40" s="233" t="s">
        <v>166</v>
      </c>
      <c r="B40" s="145"/>
      <c r="C40" s="145"/>
      <c r="D40" s="300">
        <f t="shared" ref="D40:O40" si="8">D33+D38</f>
        <v>-1184968.02</v>
      </c>
      <c r="E40" s="300">
        <f t="shared" si="8"/>
        <v>291127.47</v>
      </c>
      <c r="F40" s="300">
        <f t="shared" si="8"/>
        <v>0</v>
      </c>
      <c r="G40" s="300">
        <f t="shared" si="8"/>
        <v>0</v>
      </c>
      <c r="H40" s="300">
        <f t="shared" si="8"/>
        <v>0</v>
      </c>
      <c r="I40" s="300">
        <f t="shared" si="8"/>
        <v>0</v>
      </c>
      <c r="J40" s="300">
        <f t="shared" si="8"/>
        <v>0</v>
      </c>
      <c r="K40" s="300">
        <f t="shared" si="8"/>
        <v>0</v>
      </c>
      <c r="L40" s="300">
        <f t="shared" si="8"/>
        <v>0</v>
      </c>
      <c r="M40" s="300">
        <f t="shared" si="8"/>
        <v>0</v>
      </c>
      <c r="N40" s="300">
        <f t="shared" si="8"/>
        <v>0</v>
      </c>
      <c r="O40" s="300">
        <f t="shared" si="8"/>
        <v>0</v>
      </c>
      <c r="P40" s="145"/>
      <c r="Q40" s="301">
        <f>SUM(D40:O40)</f>
        <v>-893840.55</v>
      </c>
      <c r="U40" s="238"/>
    </row>
    <row r="41" ht="15.75" customHeight="1">
      <c r="A41" s="144"/>
      <c r="B41" s="145"/>
      <c r="C41" s="145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45"/>
      <c r="Q41" s="230"/>
      <c r="U41" s="230"/>
    </row>
    <row r="42" ht="15.75" customHeight="1">
      <c r="A42" s="144" t="s">
        <v>156</v>
      </c>
      <c r="C42" s="237">
        <v>0.0</v>
      </c>
      <c r="D42" s="313">
        <f>SUM('Cash Balances'!I6:I21)</f>
        <v>3348584.82</v>
      </c>
      <c r="E42" s="313">
        <f>SUM('Cash Balances'!J6:J21)</f>
        <v>3623179.8</v>
      </c>
      <c r="F42" s="313">
        <f>SUM('Cash Balances'!K6:K21)</f>
        <v>0</v>
      </c>
      <c r="G42" s="313">
        <f>SUM('Cash Balances'!L6:L21)</f>
        <v>0</v>
      </c>
      <c r="H42" s="313">
        <f>SUM('Cash Balances'!M6:M21)</f>
        <v>0</v>
      </c>
      <c r="I42" s="313">
        <f>SUM('Cash Balances'!N6:N21)</f>
        <v>0</v>
      </c>
      <c r="J42" s="313">
        <f>SUM('Cash Balances'!O6:O21)</f>
        <v>0</v>
      </c>
      <c r="K42" s="313">
        <f>SUM('Cash Balances'!P6:P21)</f>
        <v>0</v>
      </c>
      <c r="L42" s="313">
        <f>SUM('Cash Balances'!Q6:Q21)</f>
        <v>0</v>
      </c>
      <c r="M42" s="313">
        <f>SUM('Cash Balances'!R6:R21)</f>
        <v>0</v>
      </c>
      <c r="N42" s="313">
        <f>SUM('Cash Balances'!S6:S21)</f>
        <v>0</v>
      </c>
      <c r="O42" s="313">
        <f>SUM('Cash Balances'!T6:T20)</f>
        <v>0</v>
      </c>
      <c r="P42" s="145"/>
    </row>
    <row r="43" ht="15.75" customHeight="1">
      <c r="A43" s="144"/>
      <c r="B43" s="145"/>
      <c r="C43" s="239"/>
      <c r="D43" s="314" t="s">
        <v>167</v>
      </c>
      <c r="E43" s="315" t="s">
        <v>167</v>
      </c>
      <c r="F43" s="316" t="s">
        <v>167</v>
      </c>
      <c r="G43" s="316" t="s">
        <v>167</v>
      </c>
      <c r="H43" s="316" t="s">
        <v>167</v>
      </c>
      <c r="I43" s="316" t="s">
        <v>167</v>
      </c>
      <c r="J43" s="316" t="s">
        <v>167</v>
      </c>
      <c r="K43" s="316" t="s">
        <v>167</v>
      </c>
      <c r="L43" s="316" t="s">
        <v>167</v>
      </c>
      <c r="M43" s="316" t="s">
        <v>167</v>
      </c>
      <c r="N43" s="316" t="s">
        <v>167</v>
      </c>
      <c r="O43" s="316" t="s">
        <v>167</v>
      </c>
      <c r="P43" s="145"/>
      <c r="Q43" s="204"/>
      <c r="R43" s="204"/>
      <c r="S43" s="204"/>
      <c r="T43" s="204"/>
      <c r="U43" s="204"/>
    </row>
    <row r="44" ht="15.75" customHeight="1">
      <c r="A44" s="317"/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</row>
    <row r="45" ht="15.75" customHeight="1">
      <c r="A45" s="317"/>
      <c r="B45" s="317" t="s">
        <v>168</v>
      </c>
      <c r="C45" s="317"/>
      <c r="D45" s="318">
        <f>D42-(SUM('Cash Balances'!H6:H21))</f>
        <v>-1164902.15</v>
      </c>
      <c r="E45" s="148">
        <f t="shared" ref="E45:O45" si="9">E42-D42</f>
        <v>274594.98</v>
      </c>
      <c r="F45" s="318">
        <f t="shared" si="9"/>
        <v>-3623179.8</v>
      </c>
      <c r="G45" s="318">
        <f t="shared" si="9"/>
        <v>0</v>
      </c>
      <c r="H45" s="318">
        <f t="shared" si="9"/>
        <v>0</v>
      </c>
      <c r="I45" s="318">
        <f t="shared" si="9"/>
        <v>0</v>
      </c>
      <c r="J45" s="318">
        <f t="shared" si="9"/>
        <v>0</v>
      </c>
      <c r="K45" s="318">
        <f t="shared" si="9"/>
        <v>0</v>
      </c>
      <c r="L45" s="318">
        <f t="shared" si="9"/>
        <v>0</v>
      </c>
      <c r="M45" s="318">
        <f t="shared" si="9"/>
        <v>0</v>
      </c>
      <c r="N45" s="318">
        <f t="shared" si="9"/>
        <v>0</v>
      </c>
      <c r="O45" s="318">
        <f t="shared" si="9"/>
        <v>0</v>
      </c>
    </row>
    <row r="46" ht="15.75" customHeight="1">
      <c r="A46" s="317"/>
      <c r="B46" s="317" t="s">
        <v>169</v>
      </c>
      <c r="C46" s="317"/>
      <c r="D46" s="318">
        <f t="shared" ref="D46:O46" si="10">D40</f>
        <v>-1184968.02</v>
      </c>
      <c r="E46" s="318">
        <f t="shared" si="10"/>
        <v>291127.47</v>
      </c>
      <c r="F46" s="318">
        <f t="shared" si="10"/>
        <v>0</v>
      </c>
      <c r="G46" s="318">
        <f t="shared" si="10"/>
        <v>0</v>
      </c>
      <c r="H46" s="318">
        <f t="shared" si="10"/>
        <v>0</v>
      </c>
      <c r="I46" s="318">
        <f t="shared" si="10"/>
        <v>0</v>
      </c>
      <c r="J46" s="318">
        <f t="shared" si="10"/>
        <v>0</v>
      </c>
      <c r="K46" s="318">
        <f t="shared" si="10"/>
        <v>0</v>
      </c>
      <c r="L46" s="318">
        <f t="shared" si="10"/>
        <v>0</v>
      </c>
      <c r="M46" s="318">
        <f t="shared" si="10"/>
        <v>0</v>
      </c>
      <c r="N46" s="318">
        <f t="shared" si="10"/>
        <v>0</v>
      </c>
      <c r="O46" s="318">
        <f t="shared" si="10"/>
        <v>0</v>
      </c>
    </row>
    <row r="47" ht="15.75" customHeight="1">
      <c r="A47" s="317"/>
      <c r="B47" s="317" t="s">
        <v>134</v>
      </c>
      <c r="C47" s="317"/>
      <c r="D47" s="319">
        <f t="shared" ref="D47:O47" si="11">D45-D46</f>
        <v>20065.87</v>
      </c>
      <c r="E47" s="319">
        <f t="shared" si="11"/>
        <v>-16532.49</v>
      </c>
      <c r="F47" s="319">
        <f t="shared" si="11"/>
        <v>-3623179.8</v>
      </c>
      <c r="G47" s="319">
        <f t="shared" si="11"/>
        <v>0</v>
      </c>
      <c r="H47" s="319">
        <f t="shared" si="11"/>
        <v>0</v>
      </c>
      <c r="I47" s="319">
        <f t="shared" si="11"/>
        <v>0</v>
      </c>
      <c r="J47" s="319">
        <f t="shared" si="11"/>
        <v>0</v>
      </c>
      <c r="K47" s="319">
        <f t="shared" si="11"/>
        <v>0</v>
      </c>
      <c r="L47" s="319">
        <f t="shared" si="11"/>
        <v>0</v>
      </c>
      <c r="M47" s="319">
        <f t="shared" si="11"/>
        <v>0</v>
      </c>
      <c r="N47" s="319">
        <f t="shared" si="11"/>
        <v>0</v>
      </c>
      <c r="O47" s="319">
        <f t="shared" si="11"/>
        <v>0</v>
      </c>
    </row>
    <row r="48" ht="15.75" customHeight="1">
      <c r="K48" s="320"/>
    </row>
    <row r="49" ht="15.75" customHeight="1"/>
    <row r="50" ht="15.75" hidden="1" customHeight="1">
      <c r="E50" s="321" t="s">
        <v>170</v>
      </c>
    </row>
    <row r="51" ht="15.75" hidden="1" customHeight="1">
      <c r="E51" s="322" t="s">
        <v>171</v>
      </c>
      <c r="F51" s="323" t="s">
        <v>172</v>
      </c>
    </row>
    <row r="52" ht="15.75" customHeight="1"/>
    <row r="53" ht="15.75" customHeight="1"/>
    <row r="54" ht="15.75" customHeight="1"/>
    <row r="55" ht="15.75" customHeight="1"/>
    <row r="56" ht="15.75" customHeight="1">
      <c r="D56" s="148"/>
      <c r="E56" s="148"/>
      <c r="F56" s="148"/>
      <c r="G56" s="148"/>
      <c r="H56" s="148"/>
      <c r="I56" s="148"/>
      <c r="J56" s="148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E4:H4"/>
    <mergeCell ref="I4:K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0.43"/>
    <col customWidth="1" min="2" max="2" width="16.29"/>
    <col customWidth="1" min="3" max="3" width="33.14"/>
    <col customWidth="1" hidden="1" min="4" max="4" width="15.29"/>
    <col customWidth="1" min="5" max="5" width="13.43"/>
    <col customWidth="1" min="6" max="6" width="3.14"/>
    <col customWidth="1" min="7" max="7" width="13.14"/>
    <col customWidth="1" min="8" max="8" width="2.57"/>
    <col customWidth="1" min="9" max="9" width="13.43"/>
    <col customWidth="1" min="10" max="10" width="11.0"/>
    <col customWidth="1" min="11" max="11" width="3.86"/>
    <col customWidth="1" min="13" max="13" width="10.86"/>
    <col customWidth="1" hidden="1" min="14" max="14" width="10.86"/>
    <col customWidth="1" min="15" max="15" width="1.29"/>
    <col customWidth="1" min="16" max="16" width="4.43"/>
    <col customWidth="1" min="17" max="17" width="18.86"/>
    <col customWidth="1" min="18" max="18" width="5.43"/>
  </cols>
  <sheetData>
    <row r="1">
      <c r="B1" s="144" t="s">
        <v>123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317"/>
      <c r="Q1" s="324"/>
      <c r="R1" s="325"/>
      <c r="S1" s="326"/>
    </row>
    <row r="2">
      <c r="B2" s="144" t="s">
        <v>173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317"/>
      <c r="R2" s="327"/>
    </row>
    <row r="3">
      <c r="B3" s="251">
        <f>'Cash Flow - Actual'!A3</f>
        <v>45535</v>
      </c>
      <c r="C3" s="145"/>
      <c r="D3" s="145"/>
      <c r="E3" s="328"/>
      <c r="F3" s="328"/>
      <c r="G3" s="329"/>
      <c r="H3" s="328"/>
      <c r="I3" s="328"/>
      <c r="J3" s="328"/>
      <c r="K3" s="144"/>
      <c r="L3" s="328"/>
      <c r="M3" s="328"/>
      <c r="N3" s="317"/>
      <c r="O3" s="317"/>
    </row>
    <row r="4">
      <c r="B4" s="144"/>
      <c r="C4" s="145"/>
      <c r="D4" s="330" t="s">
        <v>174</v>
      </c>
      <c r="E4" s="331" t="s">
        <v>175</v>
      </c>
      <c r="F4" s="332"/>
      <c r="G4" s="333" t="s">
        <v>176</v>
      </c>
      <c r="H4" s="332"/>
      <c r="I4" s="333" t="s">
        <v>176</v>
      </c>
      <c r="J4" s="334" t="s">
        <v>176</v>
      </c>
      <c r="K4" s="154"/>
      <c r="L4" s="335" t="s">
        <v>177</v>
      </c>
      <c r="M4" s="336" t="s">
        <v>178</v>
      </c>
      <c r="N4" s="336" t="s">
        <v>179</v>
      </c>
      <c r="O4" s="317"/>
      <c r="U4" s="326"/>
    </row>
    <row r="5">
      <c r="B5" s="144"/>
      <c r="C5" s="145"/>
      <c r="D5" s="337" t="s">
        <v>167</v>
      </c>
      <c r="E5" s="338" t="s">
        <v>167</v>
      </c>
      <c r="F5" s="328"/>
      <c r="G5" s="339" t="s">
        <v>180</v>
      </c>
      <c r="H5" s="328"/>
      <c r="I5" s="340" t="s">
        <v>181</v>
      </c>
      <c r="J5" s="341" t="s">
        <v>182</v>
      </c>
      <c r="K5" s="154"/>
      <c r="L5" s="342" t="s">
        <v>180</v>
      </c>
      <c r="M5" s="343" t="s">
        <v>180</v>
      </c>
      <c r="N5" s="343" t="s">
        <v>183</v>
      </c>
      <c r="O5" s="317"/>
      <c r="Q5" s="344" t="s">
        <v>184</v>
      </c>
    </row>
    <row r="6">
      <c r="B6" s="144" t="s">
        <v>11</v>
      </c>
      <c r="C6" s="145"/>
      <c r="D6" s="345"/>
      <c r="E6" s="346"/>
      <c r="F6" s="347"/>
      <c r="G6" s="348"/>
      <c r="H6" s="349"/>
      <c r="I6" s="350"/>
      <c r="J6" s="347"/>
      <c r="K6" s="145"/>
      <c r="L6" s="351"/>
      <c r="M6" s="352"/>
      <c r="N6" s="353"/>
      <c r="O6" s="317"/>
      <c r="Q6" s="354"/>
    </row>
    <row r="7">
      <c r="B7" s="144"/>
      <c r="C7" s="145" t="s">
        <v>136</v>
      </c>
      <c r="D7" s="355">
        <f>8738926.01+52824.49</f>
        <v>8791750.5</v>
      </c>
      <c r="E7" s="356">
        <f>'Cash Flow - Actual'!Q7</f>
        <v>1570889.47</v>
      </c>
      <c r="F7" s="357"/>
      <c r="G7" s="356">
        <f>SUM('Cash Flow BOP '!D7:E7)</f>
        <v>1566606.43</v>
      </c>
      <c r="H7" s="358"/>
      <c r="I7" s="277">
        <f t="shared" ref="I7:I17" si="1">E7-G7</f>
        <v>4283.04</v>
      </c>
      <c r="J7" s="359">
        <f t="shared" ref="J7:J17" si="2">E7/G7</f>
        <v>1.00273396</v>
      </c>
      <c r="K7" s="360"/>
      <c r="L7" s="361">
        <f>'Cash Flow BOP '!S7</f>
        <v>15666064.3</v>
      </c>
      <c r="M7" s="362">
        <f t="shared" ref="M7:M17" si="3">E7/L7</f>
        <v>0.100273396</v>
      </c>
      <c r="N7" s="363"/>
      <c r="O7" s="317"/>
      <c r="Q7" s="364">
        <f>'Cash Flow - Actual'!E7-'Cash Flow BOP '!E7</f>
        <v>4283.04</v>
      </c>
    </row>
    <row r="8">
      <c r="B8" s="144"/>
      <c r="C8" s="145" t="s">
        <v>162</v>
      </c>
      <c r="D8" s="355"/>
      <c r="E8" s="356">
        <f>'Cash Flow - Actual'!Q8</f>
        <v>11206.17</v>
      </c>
      <c r="F8" s="357"/>
      <c r="G8" s="356">
        <f>SUM('Cash Flow BOP '!D8:E8)</f>
        <v>0</v>
      </c>
      <c r="H8" s="358"/>
      <c r="I8" s="365">
        <f t="shared" si="1"/>
        <v>11206.17</v>
      </c>
      <c r="J8" s="366" t="str">
        <f t="shared" si="2"/>
        <v>#DIV/0!</v>
      </c>
      <c r="K8" s="367" t="s">
        <v>185</v>
      </c>
      <c r="L8" s="361">
        <f>'Cash Flow BOP '!S8</f>
        <v>251684</v>
      </c>
      <c r="M8" s="362">
        <f t="shared" si="3"/>
        <v>0.04452476121</v>
      </c>
      <c r="N8" s="363"/>
      <c r="O8" s="317"/>
      <c r="Q8" s="364">
        <f>'Cash Flow - Actual'!E8-'Cash Flow BOP '!E8</f>
        <v>11060.64</v>
      </c>
    </row>
    <row r="9">
      <c r="B9" s="144"/>
      <c r="C9" s="145" t="s">
        <v>138</v>
      </c>
      <c r="D9" s="368">
        <v>31599.4</v>
      </c>
      <c r="E9" s="356">
        <f>'Cash Flow - Actual'!Q9</f>
        <v>29195</v>
      </c>
      <c r="F9" s="357"/>
      <c r="G9" s="356">
        <f>SUM('Cash Flow BOP '!D9:E9)</f>
        <v>0</v>
      </c>
      <c r="H9" s="358"/>
      <c r="I9" s="365">
        <f t="shared" si="1"/>
        <v>29195</v>
      </c>
      <c r="J9" s="369" t="str">
        <f t="shared" si="2"/>
        <v>#DIV/0!</v>
      </c>
      <c r="K9" s="370" t="s">
        <v>186</v>
      </c>
      <c r="L9" s="361">
        <f>'Cash Flow BOP '!S9</f>
        <v>0</v>
      </c>
      <c r="M9" s="362" t="str">
        <f t="shared" si="3"/>
        <v>#DIV/0!</v>
      </c>
      <c r="N9" s="363"/>
      <c r="O9" s="317"/>
      <c r="Q9" s="364">
        <f>'Cash Flow - Actual'!E9-'Cash Flow BOP '!E9</f>
        <v>970</v>
      </c>
    </row>
    <row r="10">
      <c r="B10" s="144"/>
      <c r="C10" s="145" t="s">
        <v>139</v>
      </c>
      <c r="D10" s="371">
        <v>1000.0</v>
      </c>
      <c r="E10" s="356">
        <f>'Cash Flow - Actual'!Q10</f>
        <v>0</v>
      </c>
      <c r="F10" s="357"/>
      <c r="G10" s="356">
        <f>SUM('Cash Flow BOP '!D10:E10)</f>
        <v>25279</v>
      </c>
      <c r="H10" s="358"/>
      <c r="I10" s="365">
        <f t="shared" si="1"/>
        <v>-25279</v>
      </c>
      <c r="J10" s="366">
        <f t="shared" si="2"/>
        <v>0</v>
      </c>
      <c r="K10" s="370" t="s">
        <v>187</v>
      </c>
      <c r="L10" s="361">
        <f>'Cash Flow BOP '!S10</f>
        <v>175000</v>
      </c>
      <c r="M10" s="362">
        <f t="shared" si="3"/>
        <v>0</v>
      </c>
      <c r="N10" s="363"/>
      <c r="O10" s="317"/>
      <c r="Q10" s="364">
        <f>'Cash Flow - Actual'!E10-'Cash Flow BOP '!E10</f>
        <v>-21389</v>
      </c>
    </row>
    <row r="11">
      <c r="B11" s="144"/>
      <c r="C11" s="145" t="s">
        <v>140</v>
      </c>
      <c r="D11" s="372">
        <f>123388.42+96458</f>
        <v>219846.42</v>
      </c>
      <c r="E11" s="356">
        <f>'Cash Flow - Actual'!Q11</f>
        <v>38448.65</v>
      </c>
      <c r="F11" s="357"/>
      <c r="G11" s="356">
        <f>SUM('Cash Flow BOP '!D11:E11)</f>
        <v>27000</v>
      </c>
      <c r="H11" s="358"/>
      <c r="I11" s="373">
        <f t="shared" si="1"/>
        <v>11448.65</v>
      </c>
      <c r="J11" s="369">
        <f t="shared" si="2"/>
        <v>1.424024074</v>
      </c>
      <c r="K11" s="374" t="s">
        <v>188</v>
      </c>
      <c r="L11" s="361">
        <f>'Cash Flow BOP '!S11</f>
        <v>200000</v>
      </c>
      <c r="M11" s="362">
        <f t="shared" si="3"/>
        <v>0.19224325</v>
      </c>
      <c r="N11" s="363"/>
      <c r="O11" s="317"/>
      <c r="Q11" s="364">
        <f>'Cash Flow - Actual'!E11-'Cash Flow BOP '!E11</f>
        <v>4369.29</v>
      </c>
    </row>
    <row r="12">
      <c r="B12" s="144"/>
      <c r="C12" s="145" t="s">
        <v>141</v>
      </c>
      <c r="D12" s="368">
        <f>451295.95+9636.58</f>
        <v>460932.53</v>
      </c>
      <c r="E12" s="356">
        <f>'Cash Flow - Actual'!Q12</f>
        <v>37580.52</v>
      </c>
      <c r="F12" s="357"/>
      <c r="G12" s="356">
        <f>SUM('Cash Flow BOP '!D12:E12)</f>
        <v>35650</v>
      </c>
      <c r="H12" s="358"/>
      <c r="I12" s="277">
        <f t="shared" si="1"/>
        <v>1930.52</v>
      </c>
      <c r="J12" s="359">
        <f t="shared" si="2"/>
        <v>1.054152034</v>
      </c>
      <c r="K12" s="360"/>
      <c r="L12" s="361">
        <f>'Cash Flow BOP '!S12</f>
        <v>454499.98</v>
      </c>
      <c r="M12" s="362">
        <f t="shared" si="3"/>
        <v>0.08268541618</v>
      </c>
      <c r="N12" s="363"/>
      <c r="O12" s="317"/>
      <c r="Q12" s="364">
        <f>'Cash Flow - Actual'!E12-'Cash Flow BOP '!E12</f>
        <v>1692.57</v>
      </c>
    </row>
    <row r="13">
      <c r="B13" s="144"/>
      <c r="C13" s="145" t="s">
        <v>189</v>
      </c>
      <c r="D13" s="371">
        <v>272916.48</v>
      </c>
      <c r="E13" s="356">
        <f>'Cash Flow - Actual'!Q13</f>
        <v>43761.5</v>
      </c>
      <c r="F13" s="357"/>
      <c r="G13" s="356">
        <f>SUM('Cash Flow BOP '!D13:E13)</f>
        <v>34666</v>
      </c>
      <c r="H13" s="358"/>
      <c r="I13" s="365">
        <f t="shared" si="1"/>
        <v>9095.5</v>
      </c>
      <c r="J13" s="366">
        <f t="shared" si="2"/>
        <v>1.262375238</v>
      </c>
      <c r="K13" s="370" t="s">
        <v>190</v>
      </c>
      <c r="L13" s="361">
        <f>'Cash Flow BOP '!S13</f>
        <v>240000</v>
      </c>
      <c r="M13" s="362">
        <f t="shared" si="3"/>
        <v>0.1823395833</v>
      </c>
      <c r="N13" s="363"/>
      <c r="O13" s="317"/>
      <c r="Q13" s="364">
        <f>'Cash Flow - Actual'!E13-'Cash Flow BOP '!E13</f>
        <v>10992.25</v>
      </c>
    </row>
    <row r="14">
      <c r="B14" s="144"/>
      <c r="C14" s="145" t="s">
        <v>30</v>
      </c>
      <c r="D14" s="371"/>
      <c r="E14" s="356">
        <f>'Cash Flow - Actual'!Q14</f>
        <v>3600</v>
      </c>
      <c r="F14" s="357"/>
      <c r="G14" s="356">
        <f>SUM('Cash Flow BOP '!D14:E14)</f>
        <v>36500</v>
      </c>
      <c r="H14" s="358"/>
      <c r="I14" s="277">
        <f t="shared" si="1"/>
        <v>-32900</v>
      </c>
      <c r="J14" s="359">
        <f t="shared" si="2"/>
        <v>0.09863013699</v>
      </c>
      <c r="K14" s="370"/>
      <c r="L14" s="361">
        <f>'Cash Flow BOP '!S14</f>
        <v>102000</v>
      </c>
      <c r="M14" s="362">
        <f t="shared" si="3"/>
        <v>0.03529411765</v>
      </c>
      <c r="N14" s="363"/>
      <c r="O14" s="317"/>
      <c r="Q14" s="364">
        <f>'Cash Flow - Actual'!E14-'Cash Flow BOP '!E14</f>
        <v>-32900</v>
      </c>
    </row>
    <row r="15">
      <c r="B15" s="144"/>
      <c r="C15" s="145" t="s">
        <v>143</v>
      </c>
      <c r="D15" s="371">
        <f>26184.59+4509.12</f>
        <v>30693.71</v>
      </c>
      <c r="E15" s="356">
        <f>'Cash Flow - Actual'!Q15</f>
        <v>15715.22</v>
      </c>
      <c r="F15" s="357"/>
      <c r="G15" s="356">
        <f>SUM('Cash Flow BOP '!D15:E15)</f>
        <v>2500</v>
      </c>
      <c r="H15" s="358"/>
      <c r="I15" s="365">
        <f t="shared" si="1"/>
        <v>13215.22</v>
      </c>
      <c r="J15" s="366">
        <f t="shared" si="2"/>
        <v>6.286088</v>
      </c>
      <c r="K15" s="370" t="s">
        <v>191</v>
      </c>
      <c r="L15" s="361">
        <f>'Cash Flow BOP '!S15</f>
        <v>25000</v>
      </c>
      <c r="M15" s="362">
        <f t="shared" si="3"/>
        <v>0.6286088</v>
      </c>
      <c r="N15" s="363"/>
      <c r="O15" s="317"/>
      <c r="Q15" s="364">
        <f>'Cash Flow - Actual'!E15-'Cash Flow BOP '!E15</f>
        <v>12814.18</v>
      </c>
    </row>
    <row r="16">
      <c r="B16" s="144"/>
      <c r="C16" s="145" t="s">
        <v>144</v>
      </c>
      <c r="D16" s="371"/>
      <c r="E16" s="356">
        <f>'Cash Flow - Actual'!Q16</f>
        <v>6725.63</v>
      </c>
      <c r="F16" s="375"/>
      <c r="G16" s="356">
        <f>SUM('Cash Flow BOP '!D16:E16)</f>
        <v>3333.34</v>
      </c>
      <c r="H16" s="376"/>
      <c r="I16" s="377">
        <f t="shared" si="1"/>
        <v>3392.29</v>
      </c>
      <c r="J16" s="366">
        <f t="shared" si="2"/>
        <v>2.017684965</v>
      </c>
      <c r="K16" s="370" t="s">
        <v>192</v>
      </c>
      <c r="L16" s="361">
        <f>'Cash Flow BOP '!S16</f>
        <v>20000.04</v>
      </c>
      <c r="M16" s="362">
        <f t="shared" si="3"/>
        <v>0.3362808274</v>
      </c>
      <c r="N16" s="363"/>
      <c r="O16" s="317"/>
      <c r="Q16" s="364">
        <f>'Cash Flow - Actual'!E16-'Cash Flow BOP '!E16</f>
        <v>2831.7</v>
      </c>
    </row>
    <row r="17">
      <c r="B17" s="144" t="s">
        <v>37</v>
      </c>
      <c r="C17" s="145"/>
      <c r="D17" s="378">
        <f>SUM(D7:D15)</f>
        <v>9808739.04</v>
      </c>
      <c r="E17" s="379">
        <f>SUM(E7:E16)</f>
        <v>1757122.16</v>
      </c>
      <c r="F17" s="380"/>
      <c r="G17" s="379">
        <f>SUM(G7:G16)</f>
        <v>1731534.77</v>
      </c>
      <c r="H17" s="381"/>
      <c r="I17" s="382">
        <f t="shared" si="1"/>
        <v>25587.39</v>
      </c>
      <c r="J17" s="383">
        <f t="shared" si="2"/>
        <v>1.014777289</v>
      </c>
      <c r="K17" s="384"/>
      <c r="L17" s="385">
        <f>SUM(L7:L16)</f>
        <v>17134248.32</v>
      </c>
      <c r="M17" s="386">
        <f t="shared" si="3"/>
        <v>0.1025502915</v>
      </c>
      <c r="N17" s="387"/>
      <c r="O17" s="317"/>
    </row>
    <row r="18">
      <c r="B18" s="144"/>
      <c r="C18" s="145"/>
      <c r="D18" s="388"/>
      <c r="E18" s="153"/>
      <c r="F18" s="153"/>
      <c r="G18" s="153"/>
      <c r="H18" s="153"/>
      <c r="I18" s="153"/>
      <c r="J18" s="153"/>
      <c r="K18" s="389"/>
      <c r="L18" s="153"/>
      <c r="M18" s="153"/>
      <c r="N18" s="360"/>
      <c r="O18" s="317"/>
    </row>
    <row r="19">
      <c r="B19" s="144" t="s">
        <v>146</v>
      </c>
      <c r="C19" s="145"/>
      <c r="D19" s="388"/>
      <c r="E19" s="153"/>
      <c r="F19" s="153"/>
      <c r="G19" s="390"/>
      <c r="H19" s="153"/>
      <c r="I19" s="153"/>
      <c r="J19" s="153"/>
      <c r="K19" s="389"/>
      <c r="L19" s="153"/>
      <c r="M19" s="153"/>
      <c r="N19" s="360"/>
      <c r="O19" s="317"/>
    </row>
    <row r="20">
      <c r="B20" s="144"/>
      <c r="C20" s="145" t="s">
        <v>39</v>
      </c>
      <c r="D20" s="323">
        <f>7185483.45+291207.79</f>
        <v>7476691.24</v>
      </c>
      <c r="E20" s="391">
        <f>'Cash Flow - Actual'!Q20</f>
        <v>2169128.04</v>
      </c>
      <c r="F20" s="392"/>
      <c r="G20" s="356">
        <f>SUM('Cash Flow BOP '!D20:E20)</f>
        <v>2431983.66</v>
      </c>
      <c r="H20" s="393"/>
      <c r="I20" s="394">
        <f t="shared" ref="I20:I32" si="4">E20-G20</f>
        <v>-262855.62</v>
      </c>
      <c r="J20" s="395">
        <f t="shared" ref="J20:J32" si="5">E20/G20</f>
        <v>0.8919171932</v>
      </c>
      <c r="K20" s="370" t="s">
        <v>193</v>
      </c>
      <c r="L20" s="396">
        <f>'Cash Flow BOP '!S20</f>
        <v>14740839.96</v>
      </c>
      <c r="M20" s="397">
        <f t="shared" ref="M20:M31" si="6">E20/L20</f>
        <v>0.1471509117</v>
      </c>
      <c r="N20" s="398"/>
      <c r="O20" s="317"/>
      <c r="Q20" s="364">
        <f>'Cash Flow - Actual'!E20-'Cash Flow BOP '!E20</f>
        <v>-122303.49</v>
      </c>
    </row>
    <row r="21" ht="15.75" customHeight="1">
      <c r="B21" s="144"/>
      <c r="C21" s="145" t="s">
        <v>45</v>
      </c>
      <c r="D21" s="323">
        <v>72688.06</v>
      </c>
      <c r="E21" s="356">
        <f>'Cash Flow - Actual'!Q21</f>
        <v>30030.58</v>
      </c>
      <c r="F21" s="399"/>
      <c r="G21" s="356">
        <f>SUM('Cash Flow BOP '!D21:E21)</f>
        <v>11000</v>
      </c>
      <c r="H21" s="188"/>
      <c r="I21" s="365">
        <f t="shared" si="4"/>
        <v>19030.58</v>
      </c>
      <c r="J21" s="366">
        <f t="shared" si="5"/>
        <v>2.730052727</v>
      </c>
      <c r="K21" s="370" t="s">
        <v>194</v>
      </c>
      <c r="L21" s="361">
        <f>'Cash Flow BOP '!S21</f>
        <v>114720</v>
      </c>
      <c r="M21" s="400">
        <f t="shared" si="6"/>
        <v>0.2617728382</v>
      </c>
      <c r="N21" s="363"/>
      <c r="O21" s="317"/>
      <c r="Q21" s="364">
        <f>'Cash Flow - Actual'!E21-'Cash Flow BOP '!E21</f>
        <v>3974.79</v>
      </c>
    </row>
    <row r="22" ht="15.75" customHeight="1">
      <c r="B22" s="144"/>
      <c r="C22" s="145" t="s">
        <v>147</v>
      </c>
      <c r="D22" s="323">
        <v>164827.46</v>
      </c>
      <c r="E22" s="356">
        <f>'Cash Flow - Actual'!Q22</f>
        <v>52072.43</v>
      </c>
      <c r="F22" s="399"/>
      <c r="G22" s="356">
        <f>SUM('Cash Flow BOP '!D22:E22)</f>
        <v>49335.04</v>
      </c>
      <c r="H22" s="188"/>
      <c r="I22" s="277">
        <f t="shared" si="4"/>
        <v>2737.39</v>
      </c>
      <c r="J22" s="359">
        <f t="shared" si="5"/>
        <v>1.055485716</v>
      </c>
      <c r="K22" s="360"/>
      <c r="L22" s="361">
        <f>'Cash Flow BOP '!S22</f>
        <v>203100</v>
      </c>
      <c r="M22" s="400">
        <f t="shared" si="6"/>
        <v>0.2563881339</v>
      </c>
      <c r="N22" s="363"/>
      <c r="O22" s="317"/>
      <c r="Q22" s="364">
        <f>'Cash Flow - Actual'!E22-'Cash Flow BOP '!E22</f>
        <v>-2206.35</v>
      </c>
    </row>
    <row r="23" ht="15.75" customHeight="1">
      <c r="B23" s="144"/>
      <c r="C23" s="145" t="s">
        <v>148</v>
      </c>
      <c r="D23" s="323">
        <v>104723.64</v>
      </c>
      <c r="E23" s="356">
        <f>'Cash Flow - Actual'!Q23</f>
        <v>15421.5</v>
      </c>
      <c r="F23" s="399"/>
      <c r="G23" s="356">
        <f>SUM('Cash Flow BOP '!D23:E23)</f>
        <v>19900</v>
      </c>
      <c r="H23" s="188"/>
      <c r="I23" s="277">
        <f t="shared" si="4"/>
        <v>-4478.5</v>
      </c>
      <c r="J23" s="359">
        <f t="shared" si="5"/>
        <v>0.7749497487</v>
      </c>
      <c r="K23" s="360"/>
      <c r="L23" s="361">
        <f>'Cash Flow BOP '!S23</f>
        <v>237000.04</v>
      </c>
      <c r="M23" s="400">
        <f t="shared" si="6"/>
        <v>0.06506960927</v>
      </c>
      <c r="N23" s="363"/>
      <c r="O23" s="317"/>
      <c r="Q23" s="364">
        <f>'Cash Flow - Actual'!E23-'Cash Flow BOP '!E23</f>
        <v>-5517.79</v>
      </c>
    </row>
    <row r="24" ht="15.75" customHeight="1">
      <c r="B24" s="144"/>
      <c r="C24" s="145" t="s">
        <v>195</v>
      </c>
      <c r="D24" s="323">
        <v>171644.0</v>
      </c>
      <c r="E24" s="356">
        <f>'Cash Flow - Actual'!Q24</f>
        <v>41766.03</v>
      </c>
      <c r="F24" s="399"/>
      <c r="G24" s="356">
        <f>SUM('Cash Flow BOP '!D24:E24)</f>
        <v>45667</v>
      </c>
      <c r="H24" s="188"/>
      <c r="I24" s="277">
        <f t="shared" si="4"/>
        <v>-3900.97</v>
      </c>
      <c r="J24" s="359">
        <f t="shared" si="5"/>
        <v>0.9145779228</v>
      </c>
      <c r="K24" s="360"/>
      <c r="L24" s="361">
        <f>'Cash Flow BOP '!S24</f>
        <v>320000</v>
      </c>
      <c r="M24" s="400">
        <f t="shared" si="6"/>
        <v>0.1305188438</v>
      </c>
      <c r="N24" s="363"/>
      <c r="O24" s="317"/>
      <c r="Q24" s="364">
        <f>'Cash Flow - Actual'!E24-'Cash Flow BOP '!E24</f>
        <v>2481.17</v>
      </c>
    </row>
    <row r="25" ht="15.75" customHeight="1">
      <c r="B25" s="144"/>
      <c r="C25" s="145" t="s">
        <v>196</v>
      </c>
      <c r="D25" s="323">
        <f>116150.21+166111.77+196285.65</f>
        <v>478547.63</v>
      </c>
      <c r="E25" s="356">
        <f>'Cash Flow - Actual'!Q25</f>
        <v>237470.82</v>
      </c>
      <c r="F25" s="399"/>
      <c r="G25" s="356">
        <f>SUM('Cash Flow BOP '!D25:E25)</f>
        <v>208278</v>
      </c>
      <c r="H25" s="188"/>
      <c r="I25" s="373">
        <f t="shared" si="4"/>
        <v>29192.82</v>
      </c>
      <c r="J25" s="369">
        <f t="shared" si="5"/>
        <v>1.140162763</v>
      </c>
      <c r="K25" s="370" t="s">
        <v>197</v>
      </c>
      <c r="L25" s="361">
        <f>'Cash Flow BOP '!S25</f>
        <v>667756</v>
      </c>
      <c r="M25" s="400">
        <f t="shared" si="6"/>
        <v>0.3556251385</v>
      </c>
      <c r="N25" s="363"/>
      <c r="O25" s="317"/>
      <c r="Q25" s="364">
        <f>'Cash Flow - Actual'!E25-'Cash Flow BOP '!E25</f>
        <v>73205.2</v>
      </c>
    </row>
    <row r="26" ht="15.75" customHeight="1">
      <c r="B26" s="144"/>
      <c r="C26" s="145" t="s">
        <v>150</v>
      </c>
      <c r="D26" s="323">
        <v>60401.63</v>
      </c>
      <c r="E26" s="356">
        <f>'Cash Flow - Actual'!Q26</f>
        <v>6147</v>
      </c>
      <c r="F26" s="399"/>
      <c r="G26" s="356">
        <f>SUM('Cash Flow BOP '!D26:E26)</f>
        <v>4500</v>
      </c>
      <c r="H26" s="188"/>
      <c r="I26" s="277">
        <f t="shared" si="4"/>
        <v>1647</v>
      </c>
      <c r="J26" s="359">
        <f t="shared" si="5"/>
        <v>1.366</v>
      </c>
      <c r="K26" s="360"/>
      <c r="L26" s="361">
        <f>'Cash Flow BOP '!S26</f>
        <v>93000</v>
      </c>
      <c r="M26" s="400">
        <f t="shared" si="6"/>
        <v>0.06609677419</v>
      </c>
      <c r="N26" s="363"/>
      <c r="O26" s="317"/>
      <c r="Q26" s="364">
        <f>'Cash Flow - Actual'!E26-'Cash Flow BOP '!E26</f>
        <v>981.5</v>
      </c>
    </row>
    <row r="27" ht="15.75" customHeight="1">
      <c r="B27" s="144"/>
      <c r="C27" s="145" t="s">
        <v>198</v>
      </c>
      <c r="D27" s="323">
        <v>182589.96</v>
      </c>
      <c r="E27" s="356">
        <f>'Cash Flow - Actual'!Q27</f>
        <v>91435.96</v>
      </c>
      <c r="F27" s="399"/>
      <c r="G27" s="356">
        <f>SUM('Cash Flow BOP '!D27:E27)</f>
        <v>92391.66</v>
      </c>
      <c r="H27" s="401"/>
      <c r="I27" s="402">
        <f t="shared" si="4"/>
        <v>-955.7</v>
      </c>
      <c r="J27" s="403">
        <f t="shared" si="5"/>
        <v>0.9896559928</v>
      </c>
      <c r="K27" s="360"/>
      <c r="L27" s="361">
        <f>'Cash Flow BOP '!S27</f>
        <v>471072.29</v>
      </c>
      <c r="M27" s="404">
        <f t="shared" si="6"/>
        <v>0.1941017588</v>
      </c>
      <c r="N27" s="363"/>
      <c r="O27" s="317"/>
      <c r="Q27" s="364">
        <f>'Cash Flow - Actual'!E27-'Cash Flow BOP '!E27</f>
        <v>8659.56</v>
      </c>
    </row>
    <row r="28" ht="15.75" customHeight="1">
      <c r="B28" s="144"/>
      <c r="C28" s="145" t="s">
        <v>152</v>
      </c>
      <c r="E28" s="356">
        <f>'Cash Flow - Actual'!Q28</f>
        <v>93.89</v>
      </c>
      <c r="F28" s="399"/>
      <c r="G28" s="356">
        <f>SUM('Cash Flow BOP '!D28:E28)</f>
        <v>4000</v>
      </c>
      <c r="H28" s="188"/>
      <c r="I28" s="277">
        <f t="shared" si="4"/>
        <v>-3906.11</v>
      </c>
      <c r="J28" s="359">
        <f t="shared" si="5"/>
        <v>0.0234725</v>
      </c>
      <c r="K28" s="360"/>
      <c r="L28" s="361">
        <f>'Cash Flow BOP '!S28</f>
        <v>36000</v>
      </c>
      <c r="M28" s="404">
        <f t="shared" si="6"/>
        <v>0.002608055556</v>
      </c>
      <c r="N28" s="405"/>
      <c r="O28" s="317"/>
      <c r="Q28" s="364">
        <f>'Cash Flow - Actual'!E28-'Cash Flow BOP '!E28</f>
        <v>-3926.81</v>
      </c>
    </row>
    <row r="29" ht="15.75" customHeight="1">
      <c r="B29" s="144"/>
      <c r="C29" s="145" t="s">
        <v>30</v>
      </c>
      <c r="D29" s="406"/>
      <c r="E29" s="407">
        <f>'Cash Flow - Actual'!Q29</f>
        <v>5301</v>
      </c>
      <c r="F29" s="408"/>
      <c r="G29" s="356">
        <f>SUM('Cash Flow BOP '!D29:E29)</f>
        <v>16500</v>
      </c>
      <c r="H29" s="409"/>
      <c r="I29" s="277">
        <f t="shared" si="4"/>
        <v>-11199</v>
      </c>
      <c r="J29" s="359">
        <f t="shared" si="5"/>
        <v>0.3212727273</v>
      </c>
      <c r="K29" s="370"/>
      <c r="L29" s="361">
        <f>'Cash Flow BOP '!P29</f>
        <v>63100</v>
      </c>
      <c r="M29" s="404">
        <f t="shared" si="6"/>
        <v>0.08400950872</v>
      </c>
      <c r="N29" s="410"/>
      <c r="O29" s="317"/>
      <c r="Q29" s="364">
        <f>'Cash Flow - Actual'!E29-'Cash Flow BOP '!E29</f>
        <v>-11199</v>
      </c>
    </row>
    <row r="30" ht="15.75" customHeight="1">
      <c r="B30" s="144"/>
      <c r="C30" s="145" t="s">
        <v>153</v>
      </c>
      <c r="D30" s="371">
        <v>47459.73</v>
      </c>
      <c r="E30" s="407">
        <f>'Cash Flow - Actual'!Q30</f>
        <v>24858.12</v>
      </c>
      <c r="F30" s="411"/>
      <c r="G30" s="356">
        <f>SUM('Cash Flow BOP '!D30:E30)</f>
        <v>20193.34</v>
      </c>
      <c r="H30" s="412"/>
      <c r="I30" s="377">
        <f t="shared" si="4"/>
        <v>4664.78</v>
      </c>
      <c r="J30" s="366">
        <f t="shared" si="5"/>
        <v>1.231005866</v>
      </c>
      <c r="K30" s="370" t="s">
        <v>199</v>
      </c>
      <c r="L30" s="413">
        <f>'Cash Flow BOP '!S30</f>
        <v>187660.04</v>
      </c>
      <c r="M30" s="414">
        <f t="shared" si="6"/>
        <v>0.1324635762</v>
      </c>
      <c r="N30" s="415"/>
      <c r="O30" s="317"/>
      <c r="Q30" s="364">
        <f>'Cash Flow - Actual'!E30-'Cash Flow BOP '!E30</f>
        <v>8316.52</v>
      </c>
    </row>
    <row r="31" ht="15.75" customHeight="1">
      <c r="B31" s="144" t="s">
        <v>200</v>
      </c>
      <c r="C31" s="145"/>
      <c r="D31" s="416">
        <f t="shared" ref="D31:E31" si="7">SUM(D20:D30)</f>
        <v>8759573.35</v>
      </c>
      <c r="E31" s="417">
        <f t="shared" si="7"/>
        <v>2673725.37</v>
      </c>
      <c r="F31" s="418"/>
      <c r="G31" s="419">
        <f>SUM(G20:G30)</f>
        <v>2903748.7</v>
      </c>
      <c r="H31" s="419"/>
      <c r="I31" s="419">
        <f t="shared" si="4"/>
        <v>-230023.33</v>
      </c>
      <c r="J31" s="420">
        <f t="shared" si="5"/>
        <v>0.9207840093</v>
      </c>
      <c r="K31" s="384"/>
      <c r="L31" s="421">
        <f>SUM(L20:L30)</f>
        <v>17134248.33</v>
      </c>
      <c r="M31" s="420">
        <f t="shared" si="6"/>
        <v>0.1560456764</v>
      </c>
      <c r="N31" s="422"/>
      <c r="O31" s="317"/>
    </row>
    <row r="32" ht="15.75" customHeight="1">
      <c r="B32" s="144"/>
      <c r="C32" s="145" t="s">
        <v>201</v>
      </c>
      <c r="D32" s="423">
        <f t="shared" ref="D32:E32" si="8">D17-D31</f>
        <v>1049165.69</v>
      </c>
      <c r="E32" s="424">
        <f t="shared" si="8"/>
        <v>-916603.21</v>
      </c>
      <c r="F32" s="425"/>
      <c r="G32" s="426">
        <f>G17-G31</f>
        <v>-1172213.93</v>
      </c>
      <c r="H32" s="427"/>
      <c r="I32" s="427">
        <f t="shared" si="4"/>
        <v>255610.72</v>
      </c>
      <c r="J32" s="428">
        <f t="shared" si="5"/>
        <v>0.7819419191</v>
      </c>
      <c r="K32" s="429"/>
      <c r="L32" s="430">
        <f t="shared" ref="L32:L34" si="9">L17-L31</f>
        <v>-0.009999997914</v>
      </c>
      <c r="M32" s="420"/>
      <c r="N32" s="431"/>
      <c r="O32" s="317"/>
      <c r="Q32" s="432"/>
    </row>
    <row r="33" ht="27.0" customHeight="1">
      <c r="B33" s="233"/>
      <c r="C33" s="306" t="s">
        <v>202</v>
      </c>
      <c r="D33" s="317"/>
      <c r="E33" s="433">
        <f>'Cash Flow - Actual'!Q38</f>
        <v>22762.66</v>
      </c>
      <c r="F33" s="434"/>
      <c r="G33" s="435"/>
      <c r="H33" s="436"/>
      <c r="I33" s="436"/>
      <c r="J33" s="434"/>
      <c r="K33" s="363"/>
      <c r="L33" s="430">
        <f t="shared" si="9"/>
        <v>0.009999997914</v>
      </c>
      <c r="M33" s="420"/>
      <c r="N33" s="431"/>
      <c r="O33" s="317"/>
      <c r="Q33" s="437" t="s">
        <v>203</v>
      </c>
      <c r="R33" s="437"/>
      <c r="S33" s="437"/>
    </row>
    <row r="34" ht="15.75" customHeight="1">
      <c r="B34" s="233" t="s">
        <v>204</v>
      </c>
      <c r="C34" s="145"/>
      <c r="D34" s="438"/>
      <c r="E34" s="433">
        <f>'Cash Flow - Actual'!Q40</f>
        <v>-893840.55</v>
      </c>
      <c r="F34" s="434"/>
      <c r="G34" s="435"/>
      <c r="H34" s="436"/>
      <c r="I34" s="436"/>
      <c r="J34" s="434"/>
      <c r="K34" s="439"/>
      <c r="L34" s="430">
        <f t="shared" si="9"/>
        <v>-0.009999997914</v>
      </c>
      <c r="M34" s="440"/>
      <c r="N34" s="441"/>
      <c r="O34" s="317"/>
      <c r="Q34" s="442" t="s">
        <v>205</v>
      </c>
      <c r="R34" s="442"/>
      <c r="S34" s="442"/>
    </row>
    <row r="35">
      <c r="B35" s="233"/>
      <c r="C35" s="145"/>
      <c r="D35" s="438"/>
      <c r="E35" s="443"/>
      <c r="F35" s="444"/>
      <c r="G35" s="445"/>
      <c r="H35" s="446"/>
      <c r="I35" s="446"/>
      <c r="J35" s="444"/>
      <c r="K35" s="439"/>
      <c r="L35" s="447"/>
      <c r="M35" s="448"/>
      <c r="N35" s="449"/>
      <c r="O35" s="317"/>
    </row>
    <row r="36" ht="15.75" hidden="1" customHeight="1">
      <c r="B36" s="233"/>
      <c r="C36" s="145"/>
      <c r="D36" s="438"/>
      <c r="E36" s="450" t="s">
        <v>206</v>
      </c>
      <c r="F36" s="332"/>
      <c r="G36" s="333" t="s">
        <v>176</v>
      </c>
      <c r="H36" s="332"/>
      <c r="I36" s="333" t="s">
        <v>176</v>
      </c>
      <c r="J36" s="334" t="s">
        <v>176</v>
      </c>
      <c r="K36" s="439"/>
      <c r="L36" s="335" t="s">
        <v>207</v>
      </c>
      <c r="M36" s="336" t="s">
        <v>178</v>
      </c>
      <c r="N36" s="336" t="s">
        <v>179</v>
      </c>
      <c r="O36" s="317"/>
    </row>
    <row r="37" ht="15.75" hidden="1" customHeight="1">
      <c r="B37" s="233"/>
      <c r="C37" s="145"/>
      <c r="D37" s="438"/>
      <c r="E37" s="338" t="s">
        <v>167</v>
      </c>
      <c r="F37" s="328"/>
      <c r="G37" s="339" t="s">
        <v>180</v>
      </c>
      <c r="H37" s="328"/>
      <c r="I37" s="339" t="s">
        <v>208</v>
      </c>
      <c r="J37" s="341" t="s">
        <v>182</v>
      </c>
      <c r="K37" s="439"/>
      <c r="L37" s="342" t="s">
        <v>180</v>
      </c>
      <c r="M37" s="343" t="s">
        <v>180</v>
      </c>
      <c r="N37" s="343" t="s">
        <v>183</v>
      </c>
      <c r="O37" s="317"/>
    </row>
    <row r="38" ht="15.75" hidden="1" customHeight="1">
      <c r="B38" s="451" t="s">
        <v>209</v>
      </c>
      <c r="C38" s="145"/>
      <c r="D38" s="438"/>
      <c r="E38" s="443"/>
      <c r="F38" s="444"/>
      <c r="G38" s="445"/>
      <c r="H38" s="446"/>
      <c r="I38" s="446"/>
      <c r="J38" s="444"/>
      <c r="K38" s="439"/>
      <c r="L38" s="447"/>
      <c r="M38" s="448"/>
      <c r="N38" s="449"/>
      <c r="O38" s="317"/>
    </row>
    <row r="39" ht="15.75" hidden="1" customHeight="1">
      <c r="B39" s="233"/>
      <c r="C39" s="145" t="s">
        <v>210</v>
      </c>
      <c r="D39" s="438"/>
      <c r="E39" s="452">
        <v>0.0</v>
      </c>
      <c r="F39" s="444"/>
      <c r="G39" s="445"/>
      <c r="H39" s="446"/>
      <c r="I39" s="446"/>
      <c r="J39" s="444"/>
      <c r="K39" s="439"/>
      <c r="L39" s="447"/>
      <c r="M39" s="448"/>
      <c r="N39" s="449"/>
      <c r="O39" s="317"/>
    </row>
    <row r="40" ht="15.75" hidden="1" customHeight="1">
      <c r="B40" s="233"/>
      <c r="C40" s="145" t="s">
        <v>211</v>
      </c>
      <c r="D40" s="438"/>
      <c r="E40" s="452">
        <v>0.0</v>
      </c>
      <c r="F40" s="444"/>
      <c r="G40" s="445"/>
      <c r="H40" s="446"/>
      <c r="I40" s="446"/>
      <c r="J40" s="444"/>
      <c r="K40" s="439"/>
      <c r="L40" s="447"/>
      <c r="M40" s="448"/>
      <c r="N40" s="449"/>
      <c r="O40" s="317"/>
    </row>
    <row r="41" ht="15.75" hidden="1" customHeight="1">
      <c r="B41" s="233"/>
      <c r="C41" s="145" t="s">
        <v>212</v>
      </c>
      <c r="D41" s="438"/>
      <c r="E41" s="452">
        <v>0.0</v>
      </c>
      <c r="F41" s="444"/>
      <c r="G41" s="445"/>
      <c r="H41" s="446"/>
      <c r="I41" s="446"/>
      <c r="J41" s="444"/>
      <c r="K41" s="439"/>
      <c r="L41" s="447"/>
      <c r="M41" s="448"/>
      <c r="N41" s="449"/>
      <c r="O41" s="317"/>
    </row>
    <row r="42" ht="15.75" hidden="1" customHeight="1">
      <c r="B42" s="233"/>
      <c r="C42" s="145" t="s">
        <v>213</v>
      </c>
      <c r="D42" s="438"/>
      <c r="E42" s="452">
        <v>0.0</v>
      </c>
      <c r="F42" s="444"/>
      <c r="G42" s="445"/>
      <c r="H42" s="446"/>
      <c r="I42" s="446"/>
      <c r="J42" s="444"/>
      <c r="K42" s="439"/>
      <c r="L42" s="447"/>
      <c r="M42" s="448"/>
      <c r="N42" s="449"/>
      <c r="O42" s="317"/>
    </row>
    <row r="43" ht="15.75" hidden="1" customHeight="1">
      <c r="B43" s="233"/>
      <c r="C43" s="145" t="s">
        <v>214</v>
      </c>
      <c r="D43" s="438"/>
      <c r="E43" s="452">
        <v>0.0</v>
      </c>
      <c r="F43" s="444"/>
      <c r="G43" s="445"/>
      <c r="H43" s="446"/>
      <c r="I43" s="446"/>
      <c r="J43" s="444"/>
      <c r="K43" s="439"/>
      <c r="L43" s="447"/>
      <c r="M43" s="448"/>
      <c r="N43" s="449"/>
      <c r="O43" s="317"/>
    </row>
    <row r="44" ht="15.75" hidden="1" customHeight="1">
      <c r="B44" s="233"/>
      <c r="C44" s="144" t="s">
        <v>215</v>
      </c>
      <c r="D44" s="438"/>
      <c r="E44" s="443">
        <f>SUM(E39:E43)</f>
        <v>0</v>
      </c>
      <c r="F44" s="444"/>
      <c r="G44" s="453"/>
      <c r="H44" s="446"/>
      <c r="I44" s="454"/>
      <c r="J44" s="455"/>
      <c r="K44" s="439"/>
      <c r="L44" s="456"/>
      <c r="M44" s="457"/>
      <c r="N44" s="449"/>
      <c r="O44" s="317"/>
    </row>
    <row r="45" ht="15.75" hidden="1" customHeight="1">
      <c r="B45" s="233"/>
      <c r="C45" s="144"/>
      <c r="D45" s="438"/>
      <c r="E45" s="443"/>
      <c r="F45" s="444"/>
      <c r="G45" s="453"/>
      <c r="H45" s="446"/>
      <c r="I45" s="454"/>
      <c r="J45" s="455"/>
      <c r="K45" s="439"/>
      <c r="L45" s="456"/>
      <c r="M45" s="457"/>
      <c r="N45" s="449"/>
      <c r="O45" s="317"/>
    </row>
    <row r="46" ht="15.75" hidden="1" customHeight="1">
      <c r="B46" s="233"/>
      <c r="C46" s="144" t="s">
        <v>216</v>
      </c>
      <c r="D46" s="438"/>
      <c r="E46" s="443">
        <f>E25+E44</f>
        <v>237470.82</v>
      </c>
      <c r="F46" s="444"/>
      <c r="G46" s="458">
        <f>G25</f>
        <v>208278</v>
      </c>
      <c r="H46" s="446"/>
      <c r="I46" s="459">
        <f>E46-G46</f>
        <v>29192.82</v>
      </c>
      <c r="J46" s="455">
        <f>E46/G46</f>
        <v>1.140162763</v>
      </c>
      <c r="K46" s="439"/>
      <c r="L46" s="460">
        <f>L25</f>
        <v>667756</v>
      </c>
      <c r="M46" s="461">
        <f>E46/L46</f>
        <v>0.3556251385</v>
      </c>
      <c r="N46" s="449"/>
      <c r="O46" s="317"/>
    </row>
    <row r="47" ht="15.75" hidden="1" customHeight="1">
      <c r="A47" s="462"/>
      <c r="B47" s="463"/>
      <c r="C47" s="317"/>
      <c r="D47" s="317"/>
      <c r="E47" s="445"/>
      <c r="F47" s="444"/>
      <c r="G47" s="445"/>
      <c r="H47" s="446"/>
      <c r="I47" s="446"/>
      <c r="J47" s="444"/>
      <c r="K47" s="317"/>
      <c r="L47" s="464"/>
      <c r="M47" s="462"/>
      <c r="N47" s="444"/>
      <c r="O47" s="317"/>
    </row>
    <row r="48" ht="15.75" hidden="1" customHeight="1">
      <c r="A48" s="462"/>
      <c r="B48" s="144" t="s">
        <v>154</v>
      </c>
      <c r="D48" s="144"/>
      <c r="E48" s="465">
        <f>E31+E44</f>
        <v>2673725.37</v>
      </c>
      <c r="F48" s="466"/>
      <c r="G48" s="465">
        <f>G31</f>
        <v>2903748.7</v>
      </c>
      <c r="H48" s="454"/>
      <c r="I48" s="459">
        <f>E48-G48</f>
        <v>-230023.33</v>
      </c>
      <c r="J48" s="455">
        <f>E48/G48</f>
        <v>0.9207840093</v>
      </c>
      <c r="K48" s="144"/>
      <c r="L48" s="467">
        <f>L31</f>
        <v>17134248.33</v>
      </c>
      <c r="M48" s="468">
        <f>E48/L48</f>
        <v>0.1560456764</v>
      </c>
      <c r="N48" s="444"/>
      <c r="O48" s="317"/>
    </row>
    <row r="49" ht="17.25" customHeight="1">
      <c r="A49" s="317"/>
      <c r="B49" s="463"/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</row>
    <row r="50" ht="358.5" customHeight="1">
      <c r="A50" s="317"/>
      <c r="B50" s="469" t="s">
        <v>217</v>
      </c>
    </row>
    <row r="51" ht="15.75" customHeight="1"/>
    <row r="52" ht="15.75" customHeight="1">
      <c r="B52" s="470"/>
    </row>
    <row r="53" ht="15.75" customHeight="1"/>
    <row r="54" ht="15.75" customHeight="1">
      <c r="B54" s="471"/>
    </row>
    <row r="55" ht="15.75" customHeight="1"/>
    <row r="56" ht="15.75" customHeight="1">
      <c r="B56" s="471"/>
    </row>
    <row r="57" ht="15.75" customHeight="1"/>
    <row r="58" ht="15.75" customHeight="1">
      <c r="B58" s="471"/>
    </row>
    <row r="59" ht="15.75" customHeight="1"/>
    <row r="60" ht="15.75" customHeight="1">
      <c r="B60" s="471"/>
    </row>
    <row r="61" ht="15.75" customHeight="1"/>
    <row r="62" ht="15.75" customHeight="1">
      <c r="B62" s="471"/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50:Q50"/>
  </mergeCells>
  <printOptions/>
  <pageMargins bottom="0.75" footer="0.0" header="0.0" left="0.7" right="0.7" top="0.75"/>
  <pageSetup orientation="landscape"/>
  <colBreaks count="1" manualBreakCount="1">
    <brk id="1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7.0" topLeftCell="H1" activePane="topRight" state="frozen"/>
      <selection activeCell="I2" sqref="I2" pane="topRight"/>
    </sheetView>
  </sheetViews>
  <sheetFormatPr customHeight="1" defaultColWidth="14.43" defaultRowHeight="15.0" outlineLevelCol="1"/>
  <cols>
    <col customWidth="1" min="1" max="1" width="31.71"/>
    <col customWidth="1" min="2" max="2" width="15.86"/>
    <col customWidth="1" min="3" max="3" width="14.86"/>
    <col customWidth="1" min="4" max="4" width="16.43"/>
    <col customWidth="1" min="5" max="5" width="4.43"/>
    <col customWidth="1" min="6" max="6" width="8.86" outlineLevel="1"/>
    <col customWidth="1" min="7" max="7" width="33.57" outlineLevel="1"/>
    <col customWidth="1" min="8" max="8" width="10.71" outlineLevel="1"/>
    <col customWidth="1" min="9" max="9" width="10.29" outlineLevel="1"/>
    <col customWidth="1" min="10" max="10" width="11.29" outlineLevel="1"/>
    <col customWidth="1" min="11" max="11" width="10.43" outlineLevel="1"/>
    <col customWidth="1" min="12" max="12" width="12.0" outlineLevel="1"/>
    <col customWidth="1" min="13" max="13" width="10.71" outlineLevel="1"/>
    <col customWidth="1" min="14" max="14" width="11.14" outlineLevel="1"/>
    <col customWidth="1" min="15" max="15" width="12.0" outlineLevel="1"/>
    <col customWidth="1" min="16" max="16" width="12.14" outlineLevel="1"/>
    <col customWidth="1" min="17" max="17" width="11.86" outlineLevel="1"/>
    <col customWidth="1" min="18" max="18" width="12.0" outlineLevel="1"/>
    <col customWidth="1" min="19" max="19" width="11.29" outlineLevel="1"/>
    <col customWidth="1" min="20" max="20" width="9.71" outlineLevel="1"/>
    <col customWidth="1" min="21" max="21" width="8.86"/>
  </cols>
  <sheetData>
    <row r="1">
      <c r="A1" s="204" t="s">
        <v>218</v>
      </c>
      <c r="B1" s="204"/>
      <c r="C1" s="204"/>
      <c r="D1" s="236"/>
      <c r="E1" s="236"/>
      <c r="F1" s="236"/>
      <c r="G1" s="236"/>
      <c r="H1" s="236"/>
    </row>
    <row r="2">
      <c r="A2" s="472">
        <f>'Cash Flow - Actual'!A3</f>
        <v>45535</v>
      </c>
      <c r="B2" s="204"/>
      <c r="C2" s="204"/>
      <c r="D2" s="236"/>
      <c r="E2" s="236"/>
      <c r="F2" s="236"/>
      <c r="G2" s="236"/>
      <c r="H2" s="236"/>
    </row>
    <row r="3">
      <c r="A3" s="236"/>
      <c r="B3" s="236"/>
      <c r="C3" s="236"/>
      <c r="D3" s="236"/>
      <c r="E3" s="236"/>
      <c r="F3" s="236"/>
      <c r="G3" s="236"/>
      <c r="H3" s="473" t="s">
        <v>219</v>
      </c>
      <c r="I3" s="474" t="s">
        <v>220</v>
      </c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6"/>
    </row>
    <row r="4">
      <c r="A4" s="477" t="s">
        <v>221</v>
      </c>
      <c r="B4" s="478" t="s">
        <v>222</v>
      </c>
      <c r="C4" s="479" t="s">
        <v>223</v>
      </c>
      <c r="D4" s="236"/>
      <c r="E4" s="236"/>
      <c r="F4" s="236"/>
      <c r="G4" s="236"/>
      <c r="H4" s="480">
        <v>45444.0</v>
      </c>
      <c r="I4" s="481">
        <v>45474.0</v>
      </c>
      <c r="J4" s="481">
        <v>45505.0</v>
      </c>
      <c r="K4" s="481">
        <v>45536.0</v>
      </c>
      <c r="L4" s="481">
        <v>45566.0</v>
      </c>
      <c r="M4" s="481">
        <v>45597.0</v>
      </c>
      <c r="N4" s="481">
        <v>45627.0</v>
      </c>
      <c r="O4" s="481">
        <v>45658.0</v>
      </c>
      <c r="P4" s="481">
        <v>45689.0</v>
      </c>
      <c r="Q4" s="481">
        <v>45717.0</v>
      </c>
      <c r="R4" s="481">
        <v>45748.0</v>
      </c>
      <c r="S4" s="481">
        <v>45778.0</v>
      </c>
      <c r="T4" s="481">
        <v>45809.0</v>
      </c>
    </row>
    <row r="5">
      <c r="A5" s="236"/>
      <c r="B5" s="236"/>
      <c r="C5" s="236"/>
      <c r="D5" s="236"/>
      <c r="E5" s="236"/>
      <c r="F5" s="482" t="s">
        <v>224</v>
      </c>
      <c r="G5" s="482" t="s">
        <v>225</v>
      </c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</row>
    <row r="6">
      <c r="A6" s="236" t="s">
        <v>226</v>
      </c>
      <c r="B6" s="236" t="s">
        <v>227</v>
      </c>
      <c r="C6" s="484">
        <f>SUM(J8:J21)-J13</f>
        <v>3623179.8</v>
      </c>
      <c r="D6" s="236"/>
      <c r="E6" s="236"/>
      <c r="F6" s="485">
        <v>1025.0</v>
      </c>
      <c r="G6" s="486" t="s">
        <v>228</v>
      </c>
      <c r="H6" s="299">
        <v>0.0</v>
      </c>
      <c r="I6" s="299">
        <v>0.0</v>
      </c>
      <c r="J6" s="299">
        <v>0.0</v>
      </c>
      <c r="K6" s="299">
        <v>0.0</v>
      </c>
      <c r="L6" s="299">
        <v>0.0</v>
      </c>
      <c r="M6" s="299">
        <v>0.0</v>
      </c>
      <c r="N6" s="299">
        <v>0.0</v>
      </c>
      <c r="O6" s="299">
        <v>0.0</v>
      </c>
      <c r="P6" s="299">
        <v>0.0</v>
      </c>
      <c r="Q6" s="299">
        <v>0.0</v>
      </c>
      <c r="R6" s="299">
        <v>0.0</v>
      </c>
      <c r="S6" s="299">
        <v>0.0</v>
      </c>
      <c r="T6" s="483">
        <v>0.0</v>
      </c>
    </row>
    <row r="7">
      <c r="A7" s="236" t="s">
        <v>229</v>
      </c>
      <c r="B7" s="236" t="s">
        <v>227</v>
      </c>
      <c r="C7" s="484">
        <f>I13</f>
        <v>0</v>
      </c>
      <c r="D7" s="236"/>
      <c r="E7" s="236"/>
      <c r="F7" s="485">
        <v>1030.0</v>
      </c>
      <c r="G7" s="486" t="s">
        <v>229</v>
      </c>
      <c r="H7" s="299">
        <v>0.0</v>
      </c>
      <c r="I7" s="299">
        <v>0.0</v>
      </c>
      <c r="J7" s="299">
        <v>0.0</v>
      </c>
      <c r="K7" s="299">
        <v>0.0</v>
      </c>
      <c r="L7" s="299">
        <v>0.0</v>
      </c>
      <c r="M7" s="299">
        <v>0.0</v>
      </c>
      <c r="N7" s="299">
        <v>0.0</v>
      </c>
      <c r="O7" s="299">
        <v>0.0</v>
      </c>
      <c r="P7" s="299">
        <v>0.0</v>
      </c>
      <c r="Q7" s="299">
        <v>0.0</v>
      </c>
      <c r="R7" s="299">
        <v>0.0</v>
      </c>
      <c r="S7" s="299">
        <v>0.0</v>
      </c>
      <c r="T7" s="483">
        <v>0.0</v>
      </c>
    </row>
    <row r="8">
      <c r="A8" s="487" t="s">
        <v>230</v>
      </c>
      <c r="B8" s="236"/>
      <c r="C8" s="488">
        <f>SUM(C6:C7)</f>
        <v>3623179.8</v>
      </c>
      <c r="D8" s="236"/>
      <c r="E8" s="236"/>
      <c r="F8" s="485">
        <v>1005.0</v>
      </c>
      <c r="G8" s="489" t="s">
        <v>231</v>
      </c>
      <c r="H8" s="299">
        <v>0.0</v>
      </c>
      <c r="I8" s="299">
        <v>0.0</v>
      </c>
      <c r="J8" s="299">
        <v>0.0</v>
      </c>
      <c r="K8" s="299">
        <v>0.0</v>
      </c>
      <c r="L8" s="299">
        <v>0.0</v>
      </c>
      <c r="M8" s="299">
        <v>0.0</v>
      </c>
      <c r="N8" s="299">
        <v>0.0</v>
      </c>
      <c r="O8" s="299">
        <v>0.0</v>
      </c>
      <c r="P8" s="299">
        <v>0.0</v>
      </c>
      <c r="Q8" s="299">
        <v>0.0</v>
      </c>
      <c r="R8" s="299">
        <v>0.0</v>
      </c>
      <c r="S8" s="299">
        <v>0.0</v>
      </c>
      <c r="T8" s="483">
        <v>0.0</v>
      </c>
      <c r="U8" s="483"/>
    </row>
    <row r="9">
      <c r="A9" s="236" t="s">
        <v>232</v>
      </c>
      <c r="C9" s="490">
        <v>0.0</v>
      </c>
      <c r="D9" s="236"/>
      <c r="E9" s="236"/>
      <c r="F9" s="485">
        <v>1010.0</v>
      </c>
      <c r="G9" s="489" t="s">
        <v>233</v>
      </c>
      <c r="H9" s="299">
        <v>0.0</v>
      </c>
      <c r="I9" s="299">
        <v>0.0</v>
      </c>
      <c r="J9" s="299">
        <v>0.0</v>
      </c>
      <c r="K9" s="299">
        <v>0.0</v>
      </c>
      <c r="L9" s="299">
        <v>0.0</v>
      </c>
      <c r="M9" s="299">
        <v>0.0</v>
      </c>
      <c r="N9" s="299">
        <v>0.0</v>
      </c>
      <c r="O9" s="299">
        <v>0.0</v>
      </c>
      <c r="P9" s="299">
        <v>0.0</v>
      </c>
      <c r="Q9" s="299">
        <v>0.0</v>
      </c>
      <c r="R9" s="299">
        <v>0.0</v>
      </c>
      <c r="S9" s="299">
        <v>0.0</v>
      </c>
      <c r="T9" s="483">
        <v>0.0</v>
      </c>
    </row>
    <row r="10">
      <c r="A10" s="236" t="s">
        <v>234</v>
      </c>
      <c r="B10" s="236"/>
      <c r="C10" s="488">
        <f>C8+C9</f>
        <v>3623179.8</v>
      </c>
      <c r="E10" s="236"/>
      <c r="F10" s="491">
        <v>1080.0</v>
      </c>
      <c r="G10" s="492" t="s">
        <v>235</v>
      </c>
      <c r="H10" s="493">
        <v>0.0</v>
      </c>
      <c r="I10" s="494">
        <v>0.0</v>
      </c>
      <c r="J10" s="494">
        <v>1002219.18</v>
      </c>
      <c r="K10" s="494">
        <v>0.0</v>
      </c>
      <c r="L10" s="494">
        <v>0.0</v>
      </c>
      <c r="M10" s="494">
        <v>0.0</v>
      </c>
      <c r="N10" s="494">
        <v>0.0</v>
      </c>
      <c r="O10" s="494">
        <v>0.0</v>
      </c>
      <c r="P10" s="494">
        <v>0.0</v>
      </c>
      <c r="Q10" s="494">
        <v>0.0</v>
      </c>
      <c r="R10" s="494">
        <v>0.0</v>
      </c>
      <c r="S10" s="494">
        <v>0.0</v>
      </c>
      <c r="T10" s="495">
        <v>0.0</v>
      </c>
      <c r="U10" s="495"/>
    </row>
    <row r="11">
      <c r="E11" s="236"/>
      <c r="F11" s="485">
        <v>1090.0</v>
      </c>
      <c r="G11" s="489" t="s">
        <v>236</v>
      </c>
      <c r="H11" s="496">
        <v>87.0</v>
      </c>
      <c r="I11" s="299">
        <v>87.0</v>
      </c>
      <c r="J11" s="494">
        <v>277.0</v>
      </c>
      <c r="K11" s="299">
        <v>0.0</v>
      </c>
      <c r="L11" s="299">
        <v>0.0</v>
      </c>
      <c r="M11" s="299">
        <v>0.0</v>
      </c>
      <c r="N11" s="299">
        <v>0.0</v>
      </c>
      <c r="O11" s="299">
        <v>0.0</v>
      </c>
      <c r="P11" s="299">
        <v>0.0</v>
      </c>
      <c r="Q11" s="299">
        <v>0.0</v>
      </c>
      <c r="R11" s="299">
        <v>0.0</v>
      </c>
      <c r="S11" s="299">
        <v>0.0</v>
      </c>
      <c r="T11" s="495">
        <v>0.0</v>
      </c>
    </row>
    <row r="12">
      <c r="E12" s="236"/>
      <c r="F12" s="485">
        <v>1100.0</v>
      </c>
      <c r="G12" s="489" t="s">
        <v>237</v>
      </c>
      <c r="H12" s="496">
        <v>3749388.45</v>
      </c>
      <c r="I12" s="299">
        <v>2567139.31</v>
      </c>
      <c r="J12" s="494">
        <v>1803456.93</v>
      </c>
      <c r="K12" s="299">
        <v>0.0</v>
      </c>
      <c r="L12" s="299">
        <v>0.0</v>
      </c>
      <c r="M12" s="299">
        <v>0.0</v>
      </c>
      <c r="N12" s="299">
        <v>0.0</v>
      </c>
      <c r="O12" s="299">
        <v>0.0</v>
      </c>
      <c r="P12" s="299">
        <v>0.0</v>
      </c>
      <c r="Q12" s="299">
        <v>0.0</v>
      </c>
      <c r="R12" s="299">
        <v>0.0</v>
      </c>
      <c r="S12" s="299">
        <v>0.0</v>
      </c>
      <c r="T12" s="299">
        <v>0.0</v>
      </c>
      <c r="U12" s="483"/>
    </row>
    <row r="13">
      <c r="A13" s="236" t="s">
        <v>238</v>
      </c>
      <c r="B13" s="236" t="s">
        <v>239</v>
      </c>
      <c r="C13" s="490">
        <f>J25</f>
        <v>461316.19</v>
      </c>
      <c r="D13" s="236"/>
      <c r="E13" s="236"/>
      <c r="F13" s="485">
        <v>1105.0</v>
      </c>
      <c r="G13" s="489" t="s">
        <v>229</v>
      </c>
      <c r="H13" s="496">
        <v>0.0</v>
      </c>
      <c r="I13" s="299">
        <v>0.0</v>
      </c>
      <c r="J13" s="299">
        <v>0.0</v>
      </c>
      <c r="K13" s="299">
        <v>0.0</v>
      </c>
      <c r="L13" s="299">
        <v>0.0</v>
      </c>
      <c r="M13" s="299">
        <v>0.0</v>
      </c>
      <c r="N13" s="299">
        <v>0.0</v>
      </c>
      <c r="O13" s="299">
        <v>0.0</v>
      </c>
      <c r="P13" s="299">
        <v>0.0</v>
      </c>
      <c r="Q13" s="299">
        <v>0.0</v>
      </c>
      <c r="R13" s="299">
        <v>0.0</v>
      </c>
      <c r="S13" s="299">
        <v>0.0</v>
      </c>
      <c r="T13" s="299">
        <v>0.0</v>
      </c>
    </row>
    <row r="14">
      <c r="A14" s="236" t="s">
        <v>238</v>
      </c>
      <c r="B14" s="236" t="s">
        <v>240</v>
      </c>
      <c r="C14" s="490">
        <f>J31</f>
        <v>583130.23</v>
      </c>
      <c r="D14" s="236"/>
      <c r="E14" s="236"/>
      <c r="F14" s="485">
        <v>1111.0</v>
      </c>
      <c r="G14" s="489" t="s">
        <v>241</v>
      </c>
      <c r="H14" s="496">
        <v>0.0</v>
      </c>
      <c r="I14" s="299">
        <v>0.0</v>
      </c>
      <c r="J14" s="299">
        <v>0.0</v>
      </c>
      <c r="K14" s="299">
        <v>0.0</v>
      </c>
      <c r="L14" s="299">
        <v>0.0</v>
      </c>
      <c r="M14" s="299">
        <v>0.0</v>
      </c>
      <c r="N14" s="299">
        <v>0.0</v>
      </c>
      <c r="O14" s="299">
        <v>0.0</v>
      </c>
      <c r="P14" s="299">
        <v>0.0</v>
      </c>
      <c r="Q14" s="299">
        <v>0.0</v>
      </c>
      <c r="R14" s="299">
        <v>0.0</v>
      </c>
      <c r="S14" s="299">
        <v>0.0</v>
      </c>
      <c r="T14" s="299">
        <v>0.0</v>
      </c>
      <c r="U14" s="483"/>
    </row>
    <row r="15">
      <c r="A15" s="487" t="s">
        <v>242</v>
      </c>
      <c r="B15" s="236"/>
      <c r="C15" s="488">
        <f>SUM(C13:C14)</f>
        <v>1044446.42</v>
      </c>
      <c r="D15" s="236"/>
      <c r="E15" s="236"/>
      <c r="F15" s="485">
        <v>1112.0</v>
      </c>
      <c r="G15" s="489" t="s">
        <v>243</v>
      </c>
      <c r="H15" s="496">
        <v>48142.09</v>
      </c>
      <c r="I15" s="299">
        <v>49974.23</v>
      </c>
      <c r="J15" s="494">
        <v>52819.53</v>
      </c>
      <c r="K15" s="299">
        <v>0.0</v>
      </c>
      <c r="L15" s="299">
        <v>0.0</v>
      </c>
      <c r="M15" s="299">
        <v>0.0</v>
      </c>
      <c r="N15" s="299">
        <v>0.0</v>
      </c>
      <c r="O15" s="299">
        <v>0.0</v>
      </c>
      <c r="P15" s="299">
        <v>0.0</v>
      </c>
      <c r="Q15" s="299">
        <v>0.0</v>
      </c>
      <c r="R15" s="299">
        <v>0.0</v>
      </c>
      <c r="S15" s="299">
        <v>0.0</v>
      </c>
      <c r="T15" s="299">
        <v>0.0</v>
      </c>
    </row>
    <row r="16">
      <c r="A16" s="487"/>
      <c r="B16" s="236"/>
      <c r="C16" s="238"/>
      <c r="E16" s="236"/>
      <c r="F16" s="485">
        <v>1113.0</v>
      </c>
      <c r="G16" s="489" t="s">
        <v>244</v>
      </c>
      <c r="H16" s="496">
        <v>0.0</v>
      </c>
      <c r="I16" s="299">
        <v>0.0</v>
      </c>
      <c r="J16" s="299">
        <v>0.0</v>
      </c>
      <c r="K16" s="299">
        <v>0.0</v>
      </c>
      <c r="L16" s="299">
        <v>0.0</v>
      </c>
      <c r="M16" s="299">
        <v>0.0</v>
      </c>
      <c r="N16" s="299">
        <v>0.0</v>
      </c>
      <c r="O16" s="299">
        <v>0.0</v>
      </c>
      <c r="P16" s="299">
        <v>0.0</v>
      </c>
      <c r="Q16" s="299">
        <v>0.0</v>
      </c>
      <c r="R16" s="299">
        <v>0.0</v>
      </c>
      <c r="S16" s="299">
        <v>0.0</v>
      </c>
      <c r="T16" s="299">
        <v>0.0</v>
      </c>
      <c r="U16" s="483"/>
    </row>
    <row r="17">
      <c r="A17" s="236" t="s">
        <v>245</v>
      </c>
      <c r="B17" s="236"/>
      <c r="C17" s="490">
        <v>0.0</v>
      </c>
      <c r="D17" s="236"/>
      <c r="E17" s="236"/>
      <c r="F17" s="485">
        <v>1114.0</v>
      </c>
      <c r="G17" s="492" t="s">
        <v>246</v>
      </c>
      <c r="H17" s="496">
        <v>135415.36</v>
      </c>
      <c r="I17" s="299">
        <v>135743.0</v>
      </c>
      <c r="J17" s="494">
        <v>166981.32</v>
      </c>
      <c r="K17" s="299">
        <v>0.0</v>
      </c>
      <c r="L17" s="299">
        <v>0.0</v>
      </c>
      <c r="M17" s="299">
        <v>0.0</v>
      </c>
      <c r="N17" s="299">
        <v>0.0</v>
      </c>
      <c r="O17" s="299">
        <v>0.0</v>
      </c>
      <c r="P17" s="299">
        <v>0.0</v>
      </c>
      <c r="Q17" s="299">
        <v>0.0</v>
      </c>
      <c r="R17" s="299">
        <v>0.0</v>
      </c>
      <c r="S17" s="299">
        <v>0.0</v>
      </c>
      <c r="T17" s="299">
        <v>0.0</v>
      </c>
    </row>
    <row r="18">
      <c r="A18" s="236" t="s">
        <v>247</v>
      </c>
      <c r="B18" s="236"/>
      <c r="C18" s="488">
        <f>C15+C17</f>
        <v>1044446.42</v>
      </c>
      <c r="D18" s="236"/>
      <c r="E18" s="236"/>
      <c r="F18" s="485">
        <v>1115.0</v>
      </c>
      <c r="G18" s="486" t="s">
        <v>248</v>
      </c>
      <c r="H18" s="496">
        <v>0.0</v>
      </c>
      <c r="I18" s="299">
        <v>0.0</v>
      </c>
      <c r="J18" s="299">
        <v>0.0</v>
      </c>
      <c r="K18" s="299">
        <v>0.0</v>
      </c>
      <c r="L18" s="299">
        <v>0.0</v>
      </c>
      <c r="M18" s="299">
        <v>0.0</v>
      </c>
      <c r="N18" s="299">
        <v>0.0</v>
      </c>
      <c r="O18" s="299">
        <v>0.0</v>
      </c>
      <c r="P18" s="299">
        <v>0.0</v>
      </c>
      <c r="Q18" s="299">
        <v>0.0</v>
      </c>
      <c r="R18" s="299">
        <v>0.0</v>
      </c>
      <c r="S18" s="299">
        <v>0.0</v>
      </c>
      <c r="T18" s="299">
        <v>0.0</v>
      </c>
      <c r="U18" s="483"/>
    </row>
    <row r="19">
      <c r="D19" s="236"/>
      <c r="E19" s="236"/>
      <c r="F19" s="485">
        <v>1116.0</v>
      </c>
      <c r="G19" s="486" t="s">
        <v>249</v>
      </c>
      <c r="H19" s="496">
        <v>500231.15</v>
      </c>
      <c r="I19" s="299">
        <v>500231.15</v>
      </c>
      <c r="J19" s="494">
        <v>500231.15</v>
      </c>
      <c r="K19" s="299">
        <v>0.0</v>
      </c>
      <c r="L19" s="299">
        <v>0.0</v>
      </c>
      <c r="M19" s="299">
        <v>0.0</v>
      </c>
      <c r="N19" s="299">
        <v>0.0</v>
      </c>
      <c r="O19" s="299">
        <v>0.0</v>
      </c>
      <c r="P19" s="299">
        <v>0.0</v>
      </c>
      <c r="Q19" s="299">
        <v>0.0</v>
      </c>
      <c r="R19" s="299">
        <v>0.0</v>
      </c>
      <c r="S19" s="299">
        <v>0.0</v>
      </c>
      <c r="T19" s="299">
        <v>0.0</v>
      </c>
    </row>
    <row r="20">
      <c r="D20" s="236"/>
      <c r="E20" s="236"/>
      <c r="F20" s="485">
        <v>1117.0</v>
      </c>
      <c r="G20" s="486" t="s">
        <v>250</v>
      </c>
      <c r="H20" s="496">
        <v>53509.54</v>
      </c>
      <c r="I20" s="299">
        <v>68696.75</v>
      </c>
      <c r="J20" s="494">
        <v>70077.31</v>
      </c>
      <c r="K20" s="299">
        <v>0.0</v>
      </c>
      <c r="L20" s="299">
        <v>0.0</v>
      </c>
      <c r="M20" s="299">
        <v>0.0</v>
      </c>
      <c r="N20" s="299">
        <v>0.0</v>
      </c>
      <c r="O20" s="299">
        <v>0.0</v>
      </c>
      <c r="P20" s="299">
        <v>0.0</v>
      </c>
      <c r="Q20" s="299">
        <v>0.0</v>
      </c>
      <c r="R20" s="299">
        <v>0.0</v>
      </c>
      <c r="S20" s="299">
        <v>0.0</v>
      </c>
      <c r="T20" s="299">
        <v>0.0</v>
      </c>
      <c r="U20" s="483"/>
    </row>
    <row r="21" ht="15.75" customHeight="1">
      <c r="A21" s="487" t="s">
        <v>251</v>
      </c>
      <c r="B21" s="236"/>
      <c r="C21" s="488">
        <f>C8+C15</f>
        <v>4667626.22</v>
      </c>
      <c r="E21" s="236"/>
      <c r="F21" s="485">
        <v>1119.0</v>
      </c>
      <c r="G21" s="486" t="s">
        <v>30</v>
      </c>
      <c r="H21" s="496">
        <v>26713.38</v>
      </c>
      <c r="I21" s="299">
        <v>26713.38</v>
      </c>
      <c r="J21" s="494">
        <v>27117.38</v>
      </c>
      <c r="K21" s="299">
        <v>0.0</v>
      </c>
      <c r="L21" s="299">
        <v>0.0</v>
      </c>
      <c r="M21" s="299">
        <v>0.0</v>
      </c>
      <c r="N21" s="299">
        <v>0.0</v>
      </c>
      <c r="O21" s="299">
        <v>0.0</v>
      </c>
      <c r="P21" s="299">
        <v>0.0</v>
      </c>
      <c r="Q21" s="299">
        <v>0.0</v>
      </c>
      <c r="R21" s="299">
        <v>0.0</v>
      </c>
      <c r="S21" s="299">
        <v>0.0</v>
      </c>
      <c r="T21" s="299">
        <v>0.0</v>
      </c>
    </row>
    <row r="22" ht="15.75" customHeight="1">
      <c r="F22" s="485">
        <v>1054.0</v>
      </c>
      <c r="G22" s="489" t="s">
        <v>252</v>
      </c>
      <c r="H22" s="496"/>
      <c r="I22" s="299">
        <v>0.0</v>
      </c>
      <c r="J22" s="299">
        <v>0.0</v>
      </c>
      <c r="K22" s="299">
        <v>0.0</v>
      </c>
      <c r="L22" s="299">
        <v>0.0</v>
      </c>
      <c r="M22" s="299">
        <v>0.0</v>
      </c>
      <c r="N22" s="299">
        <v>0.0</v>
      </c>
      <c r="O22" s="299">
        <v>0.0</v>
      </c>
      <c r="P22" s="299">
        <v>0.0</v>
      </c>
      <c r="Q22" s="299">
        <v>0.0</v>
      </c>
      <c r="R22" s="299">
        <v>0.0</v>
      </c>
      <c r="S22" s="299">
        <v>0.0</v>
      </c>
      <c r="T22" s="299">
        <v>0.0</v>
      </c>
    </row>
    <row r="23" ht="15.75" customHeight="1">
      <c r="F23" s="485">
        <v>1055.0</v>
      </c>
      <c r="G23" s="489" t="s">
        <v>253</v>
      </c>
      <c r="H23" s="496"/>
      <c r="I23" s="299">
        <v>0.0</v>
      </c>
      <c r="J23" s="299">
        <v>0.0</v>
      </c>
      <c r="K23" s="299">
        <v>0.0</v>
      </c>
      <c r="L23" s="299">
        <v>0.0</v>
      </c>
      <c r="M23" s="299">
        <v>0.0</v>
      </c>
      <c r="N23" s="299">
        <v>0.0</v>
      </c>
      <c r="O23" s="299">
        <v>0.0</v>
      </c>
      <c r="P23" s="299">
        <v>0.0</v>
      </c>
      <c r="Q23" s="299">
        <v>0.0</v>
      </c>
      <c r="R23" s="299">
        <v>0.0</v>
      </c>
      <c r="S23" s="299">
        <v>0.0</v>
      </c>
      <c r="T23" s="299">
        <v>0.0</v>
      </c>
    </row>
    <row r="24" ht="15.75" customHeight="1">
      <c r="A24" s="236"/>
      <c r="B24" s="323"/>
      <c r="C24" s="490"/>
      <c r="F24" s="485">
        <v>1056.0</v>
      </c>
      <c r="G24" s="489" t="s">
        <v>254</v>
      </c>
      <c r="H24" s="496">
        <v>0.0</v>
      </c>
      <c r="I24" s="299">
        <v>0.0</v>
      </c>
      <c r="J24" s="299">
        <v>0.0</v>
      </c>
      <c r="K24" s="299">
        <v>0.0</v>
      </c>
      <c r="L24" s="299">
        <v>0.0</v>
      </c>
      <c r="M24" s="299">
        <v>0.0</v>
      </c>
      <c r="N24" s="299">
        <v>0.0</v>
      </c>
      <c r="O24" s="299">
        <v>0.0</v>
      </c>
      <c r="P24" s="299">
        <v>0.0</v>
      </c>
      <c r="Q24" s="299">
        <v>0.0</v>
      </c>
      <c r="R24" s="299">
        <v>0.0</v>
      </c>
      <c r="S24" s="299">
        <v>0.0</v>
      </c>
      <c r="T24" s="299">
        <v>0.0</v>
      </c>
    </row>
    <row r="25" ht="15.75" customHeight="1">
      <c r="F25" s="485">
        <v>1057.0</v>
      </c>
      <c r="G25" s="489" t="s">
        <v>255</v>
      </c>
      <c r="H25" s="496">
        <v>459809.74</v>
      </c>
      <c r="I25" s="299">
        <v>459037.0</v>
      </c>
      <c r="J25" s="494">
        <v>461316.19</v>
      </c>
      <c r="K25" s="299">
        <v>0.0</v>
      </c>
      <c r="L25" s="299">
        <v>0.0</v>
      </c>
      <c r="M25" s="299">
        <v>0.0</v>
      </c>
      <c r="N25" s="299">
        <v>0.0</v>
      </c>
      <c r="O25" s="299">
        <v>0.0</v>
      </c>
      <c r="P25" s="299">
        <v>0.0</v>
      </c>
      <c r="Q25" s="299">
        <v>0.0</v>
      </c>
      <c r="R25" s="299">
        <v>0.0</v>
      </c>
      <c r="S25" s="299">
        <v>0.0</v>
      </c>
      <c r="T25" s="299">
        <v>0.0</v>
      </c>
    </row>
    <row r="26" ht="15.75" customHeight="1">
      <c r="A26" s="236"/>
      <c r="C26" s="490"/>
      <c r="D26" s="236"/>
      <c r="F26" s="485">
        <v>1058.0</v>
      </c>
      <c r="G26" s="489" t="s">
        <v>256</v>
      </c>
      <c r="H26" s="496">
        <v>0.0</v>
      </c>
      <c r="I26" s="299">
        <v>0.0</v>
      </c>
      <c r="J26" s="299">
        <v>0.0</v>
      </c>
      <c r="K26" s="299">
        <v>0.0</v>
      </c>
      <c r="L26" s="299">
        <v>0.0</v>
      </c>
      <c r="M26" s="299">
        <v>0.0</v>
      </c>
      <c r="N26" s="299">
        <v>0.0</v>
      </c>
      <c r="O26" s="299">
        <v>0.0</v>
      </c>
      <c r="P26" s="299">
        <v>0.0</v>
      </c>
      <c r="Q26" s="299">
        <v>0.0</v>
      </c>
      <c r="R26" s="299">
        <v>0.0</v>
      </c>
      <c r="S26" s="299">
        <v>0.0</v>
      </c>
      <c r="T26" s="299">
        <v>0.0</v>
      </c>
    </row>
    <row r="27" ht="15.75" customHeight="1">
      <c r="F27" s="485">
        <v>1059.0</v>
      </c>
      <c r="G27" s="489" t="s">
        <v>257</v>
      </c>
      <c r="H27" s="496">
        <v>0.0</v>
      </c>
      <c r="I27" s="299">
        <v>0.0</v>
      </c>
      <c r="J27" s="299">
        <v>0.0</v>
      </c>
      <c r="K27" s="299">
        <v>0.0</v>
      </c>
      <c r="L27" s="299">
        <v>0.0</v>
      </c>
      <c r="M27" s="299">
        <v>0.0</v>
      </c>
      <c r="N27" s="299">
        <v>0.0</v>
      </c>
      <c r="O27" s="299">
        <v>0.0</v>
      </c>
      <c r="P27" s="299">
        <v>0.0</v>
      </c>
      <c r="Q27" s="299">
        <v>0.0</v>
      </c>
      <c r="R27" s="299">
        <v>0.0</v>
      </c>
      <c r="S27" s="299">
        <v>0.0</v>
      </c>
      <c r="T27" s="299">
        <v>0.0</v>
      </c>
    </row>
    <row r="28" ht="15.75" customHeight="1">
      <c r="D28" s="236"/>
      <c r="F28" s="485">
        <v>1060.0</v>
      </c>
      <c r="G28" s="489" t="s">
        <v>258</v>
      </c>
      <c r="H28" s="496">
        <v>0.0</v>
      </c>
      <c r="I28" s="299">
        <v>0.0</v>
      </c>
      <c r="J28" s="299">
        <v>0.0</v>
      </c>
      <c r="K28" s="299">
        <v>0.0</v>
      </c>
      <c r="L28" s="299">
        <v>0.0</v>
      </c>
      <c r="M28" s="299">
        <v>0.0</v>
      </c>
      <c r="N28" s="299">
        <v>0.0</v>
      </c>
      <c r="O28" s="299">
        <v>0.0</v>
      </c>
      <c r="P28" s="299">
        <v>0.0</v>
      </c>
      <c r="Q28" s="299">
        <v>0.0</v>
      </c>
      <c r="R28" s="299">
        <v>0.0</v>
      </c>
      <c r="S28" s="299">
        <v>0.0</v>
      </c>
      <c r="T28" s="299">
        <v>0.0</v>
      </c>
    </row>
    <row r="29" ht="15.75" customHeight="1">
      <c r="F29" s="485">
        <v>1061.0</v>
      </c>
      <c r="G29" s="489" t="s">
        <v>259</v>
      </c>
      <c r="H29" s="497">
        <v>0.0</v>
      </c>
      <c r="I29" s="498">
        <v>-0.4</v>
      </c>
      <c r="J29" s="498">
        <v>-0.4</v>
      </c>
      <c r="K29" s="299">
        <v>0.0</v>
      </c>
      <c r="L29" s="299">
        <v>0.0</v>
      </c>
      <c r="M29" s="299">
        <v>0.0</v>
      </c>
      <c r="N29" s="299">
        <v>0.0</v>
      </c>
      <c r="O29" s="299">
        <v>0.0</v>
      </c>
      <c r="P29" s="299">
        <v>0.0</v>
      </c>
      <c r="Q29" s="299">
        <v>0.0</v>
      </c>
      <c r="R29" s="299">
        <v>0.0</v>
      </c>
      <c r="S29" s="299">
        <v>0.0</v>
      </c>
      <c r="T29" s="299">
        <v>0.0</v>
      </c>
    </row>
    <row r="30" ht="15.75" customHeight="1">
      <c r="F30" s="485">
        <v>1062.0</v>
      </c>
      <c r="G30" s="489" t="s">
        <v>260</v>
      </c>
      <c r="H30" s="499">
        <v>0.0</v>
      </c>
      <c r="I30" s="299">
        <v>0.0</v>
      </c>
      <c r="J30" s="299">
        <v>0.0</v>
      </c>
      <c r="K30" s="299">
        <v>0.0</v>
      </c>
      <c r="L30" s="299">
        <v>0.0</v>
      </c>
      <c r="M30" s="299">
        <v>0.0</v>
      </c>
      <c r="N30" s="299">
        <v>0.0</v>
      </c>
      <c r="O30" s="299">
        <v>0.0</v>
      </c>
      <c r="P30" s="299">
        <v>0.0</v>
      </c>
      <c r="Q30" s="299">
        <v>0.0</v>
      </c>
      <c r="R30" s="299">
        <v>0.0</v>
      </c>
      <c r="S30" s="299">
        <v>0.0</v>
      </c>
      <c r="T30" s="299">
        <v>0.0</v>
      </c>
      <c r="U30" s="500"/>
    </row>
    <row r="31" ht="15.75" customHeight="1">
      <c r="B31" s="203"/>
      <c r="F31" s="485">
        <v>1063.0</v>
      </c>
      <c r="G31" s="489" t="s">
        <v>261</v>
      </c>
      <c r="H31" s="496">
        <v>560367.57</v>
      </c>
      <c r="I31" s="299">
        <v>569263.88</v>
      </c>
      <c r="J31" s="494">
        <v>583130.23</v>
      </c>
      <c r="K31" s="299">
        <v>0.0</v>
      </c>
      <c r="L31" s="299">
        <v>0.0</v>
      </c>
      <c r="M31" s="299">
        <v>0.0</v>
      </c>
      <c r="N31" s="299">
        <v>0.0</v>
      </c>
      <c r="O31" s="299">
        <v>0.0</v>
      </c>
      <c r="P31" s="299">
        <v>0.0</v>
      </c>
      <c r="Q31" s="299">
        <v>0.0</v>
      </c>
      <c r="R31" s="299">
        <v>0.0</v>
      </c>
      <c r="S31" s="299">
        <v>0.0</v>
      </c>
      <c r="T31" s="299">
        <v>0.0</v>
      </c>
    </row>
    <row r="32" ht="15.75" customHeight="1">
      <c r="F32" s="485"/>
      <c r="G32" s="489"/>
      <c r="H32" s="483"/>
      <c r="I32" s="483"/>
      <c r="J32" s="483"/>
      <c r="K32" s="48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I3:T3"/>
  </mergeCells>
  <printOptions/>
  <pageMargins bottom="1.0" footer="0.0" header="0.0" left="1.0" right="1.0" top="1.0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14"/>
    <col customWidth="1" min="2" max="2" width="3.43"/>
    <col customWidth="1" min="3" max="3" width="11.71"/>
    <col customWidth="1" min="4" max="4" width="11.0"/>
    <col customWidth="1" min="5" max="5" width="11.86"/>
    <col customWidth="1" min="6" max="6" width="12.57"/>
    <col customWidth="1" min="7" max="7" width="11.43"/>
    <col customWidth="1" min="8" max="8" width="11.57"/>
    <col customWidth="1" min="9" max="9" width="13.29"/>
    <col customWidth="1" min="10" max="10" width="12.29"/>
    <col customWidth="1" min="11" max="11" width="12.43"/>
    <col customWidth="1" min="12" max="12" width="11.71"/>
    <col customWidth="1" min="13" max="13" width="11.57"/>
    <col customWidth="1" min="14" max="14" width="12.57"/>
    <col customWidth="1" hidden="1" min="15" max="15" width="36.71"/>
    <col customWidth="1" min="16" max="26" width="9.14"/>
  </cols>
  <sheetData>
    <row r="1" ht="18.75" customHeight="1">
      <c r="A1" s="203" t="s">
        <v>123</v>
      </c>
      <c r="B1" s="501"/>
      <c r="C1" s="501"/>
      <c r="D1" s="501"/>
      <c r="E1" s="501"/>
      <c r="F1" s="501"/>
      <c r="G1" s="501"/>
      <c r="H1" s="501"/>
      <c r="I1" s="501"/>
      <c r="J1" s="287"/>
      <c r="K1" s="483"/>
      <c r="L1" s="287"/>
      <c r="M1" s="287"/>
      <c r="N1" s="287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</row>
    <row r="2" ht="18.75" customHeight="1">
      <c r="A2" s="203" t="s">
        <v>262</v>
      </c>
      <c r="B2" s="501"/>
      <c r="C2" s="501"/>
      <c r="D2" s="501"/>
      <c r="E2" s="501"/>
      <c r="F2" s="501"/>
      <c r="G2" s="501"/>
      <c r="H2" s="501"/>
      <c r="I2" s="501"/>
      <c r="J2" s="287"/>
      <c r="K2" s="483"/>
      <c r="L2" s="287"/>
      <c r="M2" s="287"/>
      <c r="N2" s="287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</row>
    <row r="3" ht="18.75" customHeight="1">
      <c r="A3" s="503">
        <f>'Cash Flow - Actual'!A3</f>
        <v>45535</v>
      </c>
      <c r="B3" s="501"/>
      <c r="C3" s="501"/>
      <c r="D3" s="501"/>
      <c r="E3" s="501"/>
      <c r="F3" s="501"/>
      <c r="G3" s="501"/>
      <c r="H3" s="501"/>
      <c r="I3" s="501"/>
      <c r="J3" s="287"/>
      <c r="K3" s="483"/>
      <c r="L3" s="287"/>
      <c r="M3" s="287"/>
      <c r="N3" s="287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</row>
    <row r="4" ht="18.75" customHeight="1">
      <c r="A4" s="203"/>
      <c r="B4" s="501"/>
      <c r="C4" s="501"/>
      <c r="D4" s="501"/>
      <c r="E4" s="501"/>
      <c r="F4" s="501"/>
      <c r="G4" s="501"/>
      <c r="H4" s="501"/>
      <c r="I4" s="501"/>
      <c r="J4" s="287"/>
      <c r="K4" s="483"/>
      <c r="L4" s="287"/>
      <c r="M4" s="287"/>
      <c r="N4" s="287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</row>
    <row r="5" ht="18.75" customHeight="1">
      <c r="A5" s="203"/>
      <c r="B5" s="501"/>
      <c r="C5" s="501"/>
      <c r="D5" s="501"/>
      <c r="E5" s="501"/>
      <c r="F5" s="501"/>
      <c r="G5" s="501"/>
      <c r="H5" s="501"/>
      <c r="I5" s="501"/>
      <c r="J5" s="287"/>
      <c r="K5" s="483"/>
      <c r="L5" s="287"/>
      <c r="M5" s="287"/>
      <c r="N5" s="287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</row>
    <row r="6" ht="31.5" customHeight="1">
      <c r="A6" s="504" t="s">
        <v>263</v>
      </c>
      <c r="B6" s="501"/>
      <c r="C6" s="505">
        <v>0.0</v>
      </c>
      <c r="D6" s="505">
        <f t="shared" ref="D6:N6" si="1">C36</f>
        <v>-278.51</v>
      </c>
      <c r="E6" s="505">
        <f t="shared" si="1"/>
        <v>-3493.57</v>
      </c>
      <c r="F6" s="505">
        <f t="shared" si="1"/>
        <v>-3493.57</v>
      </c>
      <c r="G6" s="505">
        <f t="shared" si="1"/>
        <v>-3493.57</v>
      </c>
      <c r="H6" s="505">
        <f t="shared" si="1"/>
        <v>-3493.57</v>
      </c>
      <c r="I6" s="505">
        <f t="shared" si="1"/>
        <v>-3493.57</v>
      </c>
      <c r="J6" s="505">
        <f t="shared" si="1"/>
        <v>-3493.57</v>
      </c>
      <c r="K6" s="505">
        <f t="shared" si="1"/>
        <v>-3493.57</v>
      </c>
      <c r="L6" s="505">
        <f t="shared" si="1"/>
        <v>-3493.57</v>
      </c>
      <c r="M6" s="505">
        <f t="shared" si="1"/>
        <v>-3493.57</v>
      </c>
      <c r="N6" s="505">
        <f t="shared" si="1"/>
        <v>-3493.57</v>
      </c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</row>
    <row r="7" ht="31.5" customHeight="1">
      <c r="A7" s="504"/>
      <c r="B7" s="287"/>
      <c r="C7" s="504" t="s">
        <v>264</v>
      </c>
      <c r="D7" s="504" t="s">
        <v>265</v>
      </c>
      <c r="E7" s="504" t="s">
        <v>266</v>
      </c>
      <c r="F7" s="504" t="s">
        <v>267</v>
      </c>
      <c r="G7" s="504" t="s">
        <v>268</v>
      </c>
      <c r="H7" s="504" t="s">
        <v>269</v>
      </c>
      <c r="I7" s="504" t="s">
        <v>270</v>
      </c>
      <c r="J7" s="506" t="s">
        <v>271</v>
      </c>
      <c r="K7" s="507" t="s">
        <v>272</v>
      </c>
      <c r="L7" s="506" t="s">
        <v>273</v>
      </c>
      <c r="M7" s="506" t="s">
        <v>274</v>
      </c>
      <c r="N7" s="506" t="s">
        <v>275</v>
      </c>
      <c r="O7" s="508" t="s">
        <v>276</v>
      </c>
      <c r="P7" s="502"/>
      <c r="Q7" s="502"/>
      <c r="R7" s="502"/>
      <c r="S7" s="502"/>
      <c r="T7" s="502"/>
      <c r="U7" s="502"/>
      <c r="V7" s="502"/>
      <c r="W7" s="502"/>
      <c r="X7" s="502"/>
      <c r="Y7" s="502"/>
      <c r="Z7" s="502"/>
    </row>
    <row r="8" ht="18.75" customHeight="1">
      <c r="A8" s="509" t="s">
        <v>277</v>
      </c>
      <c r="B8" s="501"/>
      <c r="C8" s="483"/>
      <c r="D8" s="483"/>
      <c r="E8" s="483"/>
      <c r="F8" s="483"/>
      <c r="G8" s="483"/>
      <c r="H8" s="483"/>
      <c r="I8" s="483"/>
      <c r="J8" s="483"/>
      <c r="K8" s="483"/>
      <c r="L8" s="483"/>
      <c r="M8" s="483"/>
      <c r="N8" s="483">
        <v>0.0</v>
      </c>
      <c r="O8" s="502"/>
      <c r="P8" s="502"/>
      <c r="Q8" s="502"/>
      <c r="R8" s="502"/>
      <c r="S8" s="502"/>
      <c r="T8" s="502"/>
      <c r="U8" s="502"/>
      <c r="V8" s="502"/>
      <c r="W8" s="502"/>
      <c r="X8" s="502"/>
      <c r="Y8" s="502"/>
      <c r="Z8" s="502"/>
    </row>
    <row r="9" ht="18.75" customHeight="1">
      <c r="A9" s="510" t="s">
        <v>278</v>
      </c>
      <c r="B9" s="501"/>
      <c r="C9" s="483">
        <v>0.0</v>
      </c>
      <c r="D9" s="483">
        <v>0.0</v>
      </c>
      <c r="E9" s="483">
        <v>0.0</v>
      </c>
      <c r="F9" s="483">
        <v>0.0</v>
      </c>
      <c r="G9" s="483">
        <v>0.0</v>
      </c>
      <c r="H9" s="483">
        <v>0.0</v>
      </c>
      <c r="I9" s="483">
        <v>0.0</v>
      </c>
      <c r="J9" s="483">
        <v>0.0</v>
      </c>
      <c r="K9" s="483">
        <v>0.0</v>
      </c>
      <c r="L9" s="483">
        <v>0.0</v>
      </c>
      <c r="M9" s="483">
        <v>0.0</v>
      </c>
      <c r="N9" s="483">
        <v>0.0</v>
      </c>
      <c r="O9" s="502"/>
      <c r="P9" s="502"/>
      <c r="Q9" s="502"/>
      <c r="R9" s="502"/>
      <c r="S9" s="502"/>
      <c r="T9" s="502"/>
      <c r="U9" s="502"/>
      <c r="V9" s="502"/>
      <c r="W9" s="502"/>
      <c r="X9" s="502"/>
      <c r="Y9" s="502"/>
      <c r="Z9" s="502"/>
    </row>
    <row r="10" ht="18.75" customHeight="1">
      <c r="A10" s="510" t="s">
        <v>279</v>
      </c>
      <c r="B10" s="501"/>
      <c r="C10" s="483">
        <v>0.0</v>
      </c>
      <c r="D10" s="483">
        <v>0.0</v>
      </c>
      <c r="E10" s="483">
        <v>0.0</v>
      </c>
      <c r="F10" s="483">
        <v>0.0</v>
      </c>
      <c r="G10" s="483">
        <v>0.0</v>
      </c>
      <c r="H10" s="483">
        <v>0.0</v>
      </c>
      <c r="I10" s="483">
        <v>0.0</v>
      </c>
      <c r="J10" s="483">
        <v>0.0</v>
      </c>
      <c r="K10" s="483">
        <v>0.0</v>
      </c>
      <c r="L10" s="483">
        <v>0.0</v>
      </c>
      <c r="M10" s="483">
        <v>0.0</v>
      </c>
      <c r="N10" s="483">
        <v>0.0</v>
      </c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</row>
    <row r="11" ht="18.75" customHeight="1">
      <c r="A11" s="510" t="s">
        <v>141</v>
      </c>
      <c r="B11" s="501"/>
      <c r="C11" s="483">
        <v>1592.91</v>
      </c>
      <c r="D11" s="495">
        <v>1264.15</v>
      </c>
      <c r="E11" s="483">
        <v>0.0</v>
      </c>
      <c r="F11" s="483">
        <v>0.0</v>
      </c>
      <c r="G11" s="483">
        <v>0.0</v>
      </c>
      <c r="H11" s="483">
        <v>0.0</v>
      </c>
      <c r="I11" s="483">
        <v>0.0</v>
      </c>
      <c r="J11" s="483">
        <v>0.0</v>
      </c>
      <c r="K11" s="483">
        <v>0.0</v>
      </c>
      <c r="L11" s="483">
        <v>0.0</v>
      </c>
      <c r="M11" s="483">
        <v>0.0</v>
      </c>
      <c r="N11" s="483">
        <v>0.0</v>
      </c>
      <c r="O11" s="502"/>
      <c r="P11" s="502"/>
      <c r="Q11" s="502"/>
      <c r="R11" s="502"/>
      <c r="S11" s="502"/>
      <c r="T11" s="502"/>
      <c r="U11" s="502"/>
      <c r="V11" s="502"/>
      <c r="W11" s="502"/>
      <c r="X11" s="502"/>
      <c r="Y11" s="502"/>
      <c r="Z11" s="502"/>
    </row>
    <row r="12" ht="18.75" customHeight="1">
      <c r="A12" s="510" t="s">
        <v>22</v>
      </c>
      <c r="B12" s="501"/>
      <c r="C12" s="483">
        <v>0.0</v>
      </c>
      <c r="D12" s="483">
        <v>0.0</v>
      </c>
      <c r="E12" s="483">
        <v>0.0</v>
      </c>
      <c r="F12" s="483">
        <v>0.0</v>
      </c>
      <c r="G12" s="483">
        <v>0.0</v>
      </c>
      <c r="H12" s="483">
        <v>0.0</v>
      </c>
      <c r="I12" s="483">
        <v>0.0</v>
      </c>
      <c r="J12" s="483">
        <v>0.0</v>
      </c>
      <c r="K12" s="483">
        <v>0.0</v>
      </c>
      <c r="L12" s="483">
        <v>0.0</v>
      </c>
      <c r="M12" s="483">
        <v>0.0</v>
      </c>
      <c r="N12" s="483">
        <v>0.0</v>
      </c>
      <c r="O12" s="502"/>
      <c r="P12" s="502"/>
      <c r="Q12" s="502"/>
      <c r="R12" s="502"/>
      <c r="S12" s="502"/>
      <c r="T12" s="502"/>
      <c r="U12" s="502"/>
      <c r="V12" s="502"/>
      <c r="W12" s="502"/>
      <c r="X12" s="502"/>
      <c r="Y12" s="502"/>
      <c r="Z12" s="502"/>
    </row>
    <row r="13" ht="18.75" customHeight="1">
      <c r="A13" s="510" t="s">
        <v>280</v>
      </c>
      <c r="B13" s="501"/>
      <c r="C13" s="483">
        <v>0.0</v>
      </c>
      <c r="D13" s="483">
        <v>0.0</v>
      </c>
      <c r="E13" s="483">
        <v>0.0</v>
      </c>
      <c r="F13" s="483">
        <v>0.0</v>
      </c>
      <c r="G13" s="483">
        <v>0.0</v>
      </c>
      <c r="H13" s="483">
        <v>0.0</v>
      </c>
      <c r="I13" s="483">
        <v>0.0</v>
      </c>
      <c r="J13" s="483">
        <v>0.0</v>
      </c>
      <c r="K13" s="483">
        <v>0.0</v>
      </c>
      <c r="L13" s="483">
        <v>0.0</v>
      </c>
      <c r="M13" s="483">
        <v>0.0</v>
      </c>
      <c r="N13" s="483">
        <v>0.0</v>
      </c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</row>
    <row r="14" ht="18.75" customHeight="1">
      <c r="A14" s="509" t="s">
        <v>145</v>
      </c>
      <c r="B14" s="501"/>
      <c r="C14" s="511">
        <f t="shared" ref="C14:N14" si="2">SUM(C9:C13)</f>
        <v>1592.91</v>
      </c>
      <c r="D14" s="511">
        <f t="shared" si="2"/>
        <v>1264.15</v>
      </c>
      <c r="E14" s="511">
        <f t="shared" si="2"/>
        <v>0</v>
      </c>
      <c r="F14" s="511">
        <f t="shared" si="2"/>
        <v>0</v>
      </c>
      <c r="G14" s="511">
        <f t="shared" si="2"/>
        <v>0</v>
      </c>
      <c r="H14" s="511">
        <f t="shared" si="2"/>
        <v>0</v>
      </c>
      <c r="I14" s="511">
        <f t="shared" si="2"/>
        <v>0</v>
      </c>
      <c r="J14" s="511">
        <f t="shared" si="2"/>
        <v>0</v>
      </c>
      <c r="K14" s="511">
        <f t="shared" si="2"/>
        <v>0</v>
      </c>
      <c r="L14" s="511">
        <f t="shared" si="2"/>
        <v>0</v>
      </c>
      <c r="M14" s="511">
        <f t="shared" si="2"/>
        <v>0</v>
      </c>
      <c r="N14" s="511">
        <f t="shared" si="2"/>
        <v>0</v>
      </c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</row>
    <row r="15" ht="18.75" customHeight="1">
      <c r="A15" s="509"/>
      <c r="B15" s="501"/>
      <c r="C15" s="483"/>
      <c r="D15" s="483"/>
      <c r="E15" s="483"/>
      <c r="F15" s="483"/>
      <c r="G15" s="483"/>
      <c r="H15" s="483"/>
      <c r="I15" s="483"/>
      <c r="J15" s="483"/>
      <c r="K15" s="483"/>
      <c r="L15" s="483"/>
      <c r="M15" s="483"/>
      <c r="N15" s="483"/>
      <c r="O15" s="502"/>
      <c r="P15" s="502"/>
      <c r="Q15" s="502"/>
      <c r="R15" s="502"/>
      <c r="S15" s="502"/>
      <c r="T15" s="502"/>
      <c r="U15" s="502"/>
      <c r="V15" s="502"/>
      <c r="W15" s="502"/>
      <c r="X15" s="502"/>
      <c r="Y15" s="502"/>
      <c r="Z15" s="502"/>
    </row>
    <row r="16" ht="18.75" hidden="1" customHeight="1">
      <c r="A16" s="509" t="s">
        <v>281</v>
      </c>
      <c r="B16" s="501"/>
      <c r="C16" s="483">
        <v>0.0</v>
      </c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</row>
    <row r="17" ht="18.75" customHeight="1">
      <c r="A17" s="510" t="s">
        <v>282</v>
      </c>
      <c r="B17" s="501"/>
      <c r="C17" s="483">
        <v>0.0</v>
      </c>
      <c r="D17" s="495">
        <v>1750.0</v>
      </c>
      <c r="E17" s="483">
        <v>0.0</v>
      </c>
      <c r="F17" s="483">
        <v>0.0</v>
      </c>
      <c r="G17" s="483">
        <v>0.0</v>
      </c>
      <c r="H17" s="483">
        <v>0.0</v>
      </c>
      <c r="I17" s="483">
        <v>0.0</v>
      </c>
      <c r="J17" s="483">
        <v>0.0</v>
      </c>
      <c r="K17" s="483">
        <v>0.0</v>
      </c>
      <c r="L17" s="483">
        <v>0.0</v>
      </c>
      <c r="M17" s="483">
        <v>0.0</v>
      </c>
      <c r="N17" s="483">
        <v>0.0</v>
      </c>
      <c r="O17" s="502"/>
      <c r="P17" s="502"/>
      <c r="Q17" s="502"/>
      <c r="R17" s="502"/>
      <c r="S17" s="502"/>
      <c r="T17" s="502"/>
      <c r="U17" s="502"/>
      <c r="V17" s="502"/>
      <c r="W17" s="502"/>
      <c r="X17" s="502"/>
      <c r="Y17" s="502"/>
      <c r="Z17" s="502"/>
    </row>
    <row r="18" ht="18.75" customHeight="1">
      <c r="A18" s="510" t="s">
        <v>283</v>
      </c>
      <c r="B18" s="501"/>
      <c r="C18" s="483">
        <v>0.0</v>
      </c>
      <c r="D18" s="483">
        <v>0.0</v>
      </c>
      <c r="E18" s="483">
        <v>0.0</v>
      </c>
      <c r="F18" s="483">
        <v>0.0</v>
      </c>
      <c r="G18" s="483">
        <v>0.0</v>
      </c>
      <c r="H18" s="483">
        <v>0.0</v>
      </c>
      <c r="I18" s="483">
        <v>0.0</v>
      </c>
      <c r="J18" s="483">
        <v>0.0</v>
      </c>
      <c r="K18" s="483">
        <v>0.0</v>
      </c>
      <c r="L18" s="483">
        <v>0.0</v>
      </c>
      <c r="M18" s="483">
        <v>0.0</v>
      </c>
      <c r="N18" s="483">
        <v>0.0</v>
      </c>
      <c r="O18" s="502"/>
      <c r="P18" s="502"/>
      <c r="Q18" s="502"/>
      <c r="R18" s="502"/>
      <c r="S18" s="502"/>
      <c r="T18" s="502"/>
      <c r="U18" s="502"/>
      <c r="V18" s="502"/>
      <c r="W18" s="502"/>
      <c r="X18" s="502"/>
      <c r="Y18" s="502"/>
      <c r="Z18" s="502"/>
    </row>
    <row r="19" ht="18.75" customHeight="1">
      <c r="A19" s="510" t="s">
        <v>284</v>
      </c>
      <c r="B19" s="501"/>
      <c r="C19" s="483">
        <v>0.0</v>
      </c>
      <c r="D19" s="483">
        <v>0.0</v>
      </c>
      <c r="E19" s="483">
        <v>0.0</v>
      </c>
      <c r="F19" s="483">
        <v>0.0</v>
      </c>
      <c r="G19" s="483">
        <v>0.0</v>
      </c>
      <c r="H19" s="483">
        <v>0.0</v>
      </c>
      <c r="I19" s="483">
        <v>0.0</v>
      </c>
      <c r="J19" s="483">
        <v>0.0</v>
      </c>
      <c r="K19" s="483">
        <v>0.0</v>
      </c>
      <c r="L19" s="483">
        <v>0.0</v>
      </c>
      <c r="M19" s="483">
        <v>0.0</v>
      </c>
      <c r="N19" s="483">
        <v>0.0</v>
      </c>
      <c r="O19" s="502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</row>
    <row r="20" ht="18.75" customHeight="1">
      <c r="A20" s="510" t="s">
        <v>285</v>
      </c>
      <c r="B20" s="501"/>
      <c r="C20" s="483">
        <v>1871.42</v>
      </c>
      <c r="D20" s="483">
        <v>0.0</v>
      </c>
      <c r="E20" s="483">
        <v>0.0</v>
      </c>
      <c r="F20" s="483">
        <v>0.0</v>
      </c>
      <c r="G20" s="483">
        <v>0.0</v>
      </c>
      <c r="H20" s="483">
        <v>0.0</v>
      </c>
      <c r="I20" s="483">
        <v>0.0</v>
      </c>
      <c r="J20" s="483">
        <v>0.0</v>
      </c>
      <c r="K20" s="483">
        <v>0.0</v>
      </c>
      <c r="L20" s="483">
        <v>0.0</v>
      </c>
      <c r="M20" s="483">
        <v>0.0</v>
      </c>
      <c r="N20" s="483">
        <v>0.0</v>
      </c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502"/>
      <c r="Z20" s="502"/>
    </row>
    <row r="21" ht="18.75" customHeight="1">
      <c r="A21" s="510" t="s">
        <v>286</v>
      </c>
      <c r="B21" s="501"/>
      <c r="C21" s="483">
        <v>0.0</v>
      </c>
      <c r="D21" s="483">
        <v>0.0</v>
      </c>
      <c r="E21" s="483">
        <v>0.0</v>
      </c>
      <c r="F21" s="483">
        <v>0.0</v>
      </c>
      <c r="G21" s="483">
        <v>0.0</v>
      </c>
      <c r="H21" s="483">
        <v>0.0</v>
      </c>
      <c r="I21" s="483">
        <v>0.0</v>
      </c>
      <c r="J21" s="483">
        <v>0.0</v>
      </c>
      <c r="K21" s="483">
        <v>0.0</v>
      </c>
      <c r="L21" s="483">
        <v>0.0</v>
      </c>
      <c r="M21" s="483">
        <v>0.0</v>
      </c>
      <c r="N21" s="483">
        <v>0.0</v>
      </c>
      <c r="O21" s="502"/>
      <c r="P21" s="502"/>
      <c r="Q21" s="502"/>
      <c r="R21" s="502"/>
      <c r="S21" s="502"/>
      <c r="T21" s="502"/>
      <c r="U21" s="502"/>
      <c r="V21" s="502"/>
      <c r="W21" s="502"/>
      <c r="X21" s="502"/>
      <c r="Y21" s="502"/>
      <c r="Z21" s="502"/>
    </row>
    <row r="22" ht="18.75" customHeight="1">
      <c r="A22" s="510" t="s">
        <v>49</v>
      </c>
      <c r="B22" s="501"/>
      <c r="C22" s="483">
        <v>0.0</v>
      </c>
      <c r="D22" s="495">
        <v>2323.11</v>
      </c>
      <c r="E22" s="483">
        <v>0.0</v>
      </c>
      <c r="F22" s="483">
        <v>0.0</v>
      </c>
      <c r="G22" s="483">
        <v>0.0</v>
      </c>
      <c r="H22" s="483">
        <v>0.0</v>
      </c>
      <c r="I22" s="483">
        <v>0.0</v>
      </c>
      <c r="J22" s="483">
        <v>0.0</v>
      </c>
      <c r="K22" s="483">
        <v>0.0</v>
      </c>
      <c r="L22" s="483">
        <v>0.0</v>
      </c>
      <c r="M22" s="483">
        <v>0.0</v>
      </c>
      <c r="N22" s="483">
        <v>0.0</v>
      </c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</row>
    <row r="23" ht="18.75" customHeight="1">
      <c r="A23" s="510" t="s">
        <v>287</v>
      </c>
      <c r="B23" s="501"/>
      <c r="C23" s="483">
        <v>0.0</v>
      </c>
      <c r="D23" s="483">
        <v>0.0</v>
      </c>
      <c r="E23" s="483">
        <v>0.0</v>
      </c>
      <c r="F23" s="483">
        <v>0.0</v>
      </c>
      <c r="G23" s="483">
        <v>0.0</v>
      </c>
      <c r="H23" s="483">
        <v>0.0</v>
      </c>
      <c r="I23" s="483">
        <v>0.0</v>
      </c>
      <c r="J23" s="483">
        <v>0.0</v>
      </c>
      <c r="K23" s="483">
        <v>0.0</v>
      </c>
      <c r="L23" s="483">
        <v>0.0</v>
      </c>
      <c r="M23" s="483">
        <v>0.0</v>
      </c>
      <c r="N23" s="483">
        <v>0.0</v>
      </c>
      <c r="O23" s="502"/>
      <c r="P23" s="502"/>
      <c r="Q23" s="502"/>
      <c r="R23" s="502"/>
      <c r="S23" s="502"/>
      <c r="T23" s="502"/>
      <c r="U23" s="502"/>
      <c r="V23" s="502"/>
      <c r="W23" s="502"/>
      <c r="X23" s="502"/>
      <c r="Y23" s="502"/>
      <c r="Z23" s="502"/>
    </row>
    <row r="24" ht="18.75" customHeight="1">
      <c r="A24" s="510" t="s">
        <v>93</v>
      </c>
      <c r="B24" s="501"/>
      <c r="C24" s="483">
        <v>0.0</v>
      </c>
      <c r="D24" s="483">
        <v>0.0</v>
      </c>
      <c r="E24" s="483">
        <v>0.0</v>
      </c>
      <c r="F24" s="483">
        <v>0.0</v>
      </c>
      <c r="G24" s="483">
        <v>0.0</v>
      </c>
      <c r="H24" s="483">
        <v>0.0</v>
      </c>
      <c r="I24" s="483">
        <v>0.0</v>
      </c>
      <c r="J24" s="483">
        <v>0.0</v>
      </c>
      <c r="K24" s="483">
        <v>0.0</v>
      </c>
      <c r="L24" s="483">
        <v>0.0</v>
      </c>
      <c r="M24" s="483">
        <v>0.0</v>
      </c>
      <c r="N24" s="483">
        <v>0.0</v>
      </c>
      <c r="O24" s="502"/>
      <c r="P24" s="502"/>
      <c r="Q24" s="502"/>
      <c r="R24" s="502"/>
      <c r="S24" s="502"/>
      <c r="T24" s="502"/>
      <c r="U24" s="502"/>
      <c r="V24" s="502"/>
      <c r="W24" s="502"/>
      <c r="X24" s="502"/>
      <c r="Y24" s="502"/>
      <c r="Z24" s="502"/>
    </row>
    <row r="25" ht="18.75" customHeight="1">
      <c r="A25" s="510" t="s">
        <v>288</v>
      </c>
      <c r="B25" s="501"/>
      <c r="C25" s="483">
        <v>0.0</v>
      </c>
      <c r="D25" s="483">
        <v>0.0</v>
      </c>
      <c r="E25" s="483">
        <v>0.0</v>
      </c>
      <c r="F25" s="483">
        <v>0.0</v>
      </c>
      <c r="G25" s="483">
        <v>0.0</v>
      </c>
      <c r="H25" s="483">
        <v>0.0</v>
      </c>
      <c r="I25" s="483">
        <v>0.0</v>
      </c>
      <c r="J25" s="483">
        <v>0.0</v>
      </c>
      <c r="K25" s="483">
        <v>0.0</v>
      </c>
      <c r="L25" s="483">
        <v>0.0</v>
      </c>
      <c r="M25" s="483">
        <v>0.0</v>
      </c>
      <c r="N25" s="483">
        <v>0.0</v>
      </c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502"/>
      <c r="Z25" s="502"/>
    </row>
    <row r="26" ht="18.75" customHeight="1">
      <c r="A26" s="510" t="s">
        <v>152</v>
      </c>
      <c r="B26" s="501"/>
      <c r="C26" s="483">
        <v>0.0</v>
      </c>
      <c r="D26" s="483">
        <v>0.0</v>
      </c>
      <c r="E26" s="483">
        <v>0.0</v>
      </c>
      <c r="F26" s="483">
        <v>0.0</v>
      </c>
      <c r="G26" s="483">
        <v>0.0</v>
      </c>
      <c r="H26" s="483">
        <v>0.0</v>
      </c>
      <c r="I26" s="483">
        <v>0.0</v>
      </c>
      <c r="J26" s="483">
        <v>0.0</v>
      </c>
      <c r="K26" s="483">
        <v>0.0</v>
      </c>
      <c r="L26" s="483">
        <v>0.0</v>
      </c>
      <c r="M26" s="483">
        <v>0.0</v>
      </c>
      <c r="N26" s="483">
        <v>0.0</v>
      </c>
      <c r="O26" s="502"/>
      <c r="P26" s="502"/>
      <c r="Q26" s="502"/>
      <c r="R26" s="502"/>
      <c r="S26" s="502"/>
      <c r="T26" s="502"/>
      <c r="U26" s="502"/>
      <c r="V26" s="502"/>
      <c r="W26" s="502"/>
      <c r="X26" s="502"/>
      <c r="Y26" s="502"/>
      <c r="Z26" s="502"/>
    </row>
    <row r="27" ht="18.75" customHeight="1">
      <c r="A27" s="510" t="s">
        <v>55</v>
      </c>
      <c r="B27" s="501"/>
      <c r="C27" s="483">
        <v>0.0</v>
      </c>
      <c r="D27" s="483">
        <v>0.0</v>
      </c>
      <c r="E27" s="483">
        <v>0.0</v>
      </c>
      <c r="F27" s="483">
        <v>0.0</v>
      </c>
      <c r="G27" s="483">
        <v>0.0</v>
      </c>
      <c r="H27" s="483">
        <v>0.0</v>
      </c>
      <c r="I27" s="483">
        <v>0.0</v>
      </c>
      <c r="J27" s="483">
        <v>0.0</v>
      </c>
      <c r="K27" s="483">
        <v>0.0</v>
      </c>
      <c r="L27" s="483">
        <v>0.0</v>
      </c>
      <c r="M27" s="483">
        <v>0.0</v>
      </c>
      <c r="N27" s="483">
        <v>0.0</v>
      </c>
      <c r="O27" s="502"/>
      <c r="P27" s="502"/>
      <c r="Q27" s="502"/>
      <c r="R27" s="502"/>
      <c r="S27" s="502"/>
      <c r="T27" s="502"/>
      <c r="U27" s="502"/>
      <c r="V27" s="502"/>
      <c r="W27" s="502"/>
      <c r="X27" s="502"/>
      <c r="Y27" s="502"/>
      <c r="Z27" s="502"/>
    </row>
    <row r="28" ht="18.75" customHeight="1">
      <c r="A28" s="510" t="s">
        <v>289</v>
      </c>
      <c r="B28" s="501"/>
      <c r="C28" s="483">
        <v>0.0</v>
      </c>
      <c r="D28" s="483">
        <v>0.0</v>
      </c>
      <c r="E28" s="483">
        <v>0.0</v>
      </c>
      <c r="F28" s="483">
        <v>0.0</v>
      </c>
      <c r="G28" s="483">
        <v>0.0</v>
      </c>
      <c r="H28" s="483">
        <v>0.0</v>
      </c>
      <c r="I28" s="483">
        <v>0.0</v>
      </c>
      <c r="J28" s="483">
        <v>0.0</v>
      </c>
      <c r="K28" s="483">
        <v>0.0</v>
      </c>
      <c r="L28" s="483">
        <v>0.0</v>
      </c>
      <c r="M28" s="483">
        <v>0.0</v>
      </c>
      <c r="N28" s="483">
        <v>0.0</v>
      </c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</row>
    <row r="29" ht="18.75" customHeight="1">
      <c r="A29" s="510" t="s">
        <v>290</v>
      </c>
      <c r="B29" s="501"/>
      <c r="C29" s="483">
        <v>0.0</v>
      </c>
      <c r="D29" s="483">
        <v>0.0</v>
      </c>
      <c r="E29" s="483">
        <v>0.0</v>
      </c>
      <c r="F29" s="483">
        <v>0.0</v>
      </c>
      <c r="G29" s="483">
        <v>0.0</v>
      </c>
      <c r="H29" s="483">
        <v>0.0</v>
      </c>
      <c r="I29" s="483">
        <v>0.0</v>
      </c>
      <c r="J29" s="483">
        <v>0.0</v>
      </c>
      <c r="K29" s="483">
        <v>0.0</v>
      </c>
      <c r="L29" s="483">
        <v>0.0</v>
      </c>
      <c r="M29" s="483">
        <v>0.0</v>
      </c>
      <c r="N29" s="483">
        <v>0.0</v>
      </c>
      <c r="O29" s="502"/>
      <c r="P29" s="502"/>
      <c r="Q29" s="502"/>
      <c r="R29" s="502"/>
      <c r="S29" s="502"/>
      <c r="T29" s="502"/>
      <c r="U29" s="502"/>
      <c r="V29" s="502"/>
      <c r="W29" s="502"/>
      <c r="X29" s="502"/>
      <c r="Y29" s="502"/>
      <c r="Z29" s="502"/>
    </row>
    <row r="30" ht="18.75" customHeight="1">
      <c r="A30" s="510" t="s">
        <v>291</v>
      </c>
      <c r="B30" s="501"/>
      <c r="C30" s="483">
        <v>0.0</v>
      </c>
      <c r="D30" s="495">
        <v>406.1</v>
      </c>
      <c r="E30" s="483">
        <v>0.0</v>
      </c>
      <c r="F30" s="483">
        <v>0.0</v>
      </c>
      <c r="G30" s="483">
        <v>0.0</v>
      </c>
      <c r="H30" s="483">
        <v>0.0</v>
      </c>
      <c r="I30" s="483">
        <v>0.0</v>
      </c>
      <c r="J30" s="483">
        <v>0.0</v>
      </c>
      <c r="K30" s="483">
        <v>0.0</v>
      </c>
      <c r="L30" s="483">
        <v>0.0</v>
      </c>
      <c r="M30" s="483">
        <v>0.0</v>
      </c>
      <c r="N30" s="483">
        <v>0.0</v>
      </c>
      <c r="O30" s="502"/>
      <c r="P30" s="502"/>
      <c r="Q30" s="502"/>
      <c r="R30" s="502"/>
      <c r="S30" s="502"/>
      <c r="T30" s="502"/>
      <c r="U30" s="502"/>
      <c r="V30" s="502"/>
      <c r="W30" s="502"/>
      <c r="X30" s="502"/>
      <c r="Y30" s="502"/>
      <c r="Z30" s="502"/>
    </row>
    <row r="31" ht="18.75" customHeight="1">
      <c r="A31" s="510" t="s">
        <v>292</v>
      </c>
      <c r="B31" s="501"/>
      <c r="C31" s="483">
        <v>0.0</v>
      </c>
      <c r="D31" s="483">
        <v>0.0</v>
      </c>
      <c r="E31" s="483">
        <v>0.0</v>
      </c>
      <c r="F31" s="483">
        <v>0.0</v>
      </c>
      <c r="G31" s="483">
        <v>0.0</v>
      </c>
      <c r="H31" s="483">
        <v>0.0</v>
      </c>
      <c r="I31" s="483">
        <v>0.0</v>
      </c>
      <c r="J31" s="483">
        <v>0.0</v>
      </c>
      <c r="K31" s="483">
        <v>0.0</v>
      </c>
      <c r="L31" s="483">
        <v>0.0</v>
      </c>
      <c r="M31" s="483">
        <v>0.0</v>
      </c>
      <c r="N31" s="483">
        <v>0.0</v>
      </c>
      <c r="O31" s="502"/>
      <c r="P31" s="502"/>
      <c r="Q31" s="502"/>
      <c r="R31" s="502"/>
      <c r="S31" s="502"/>
      <c r="T31" s="502"/>
      <c r="U31" s="502"/>
      <c r="V31" s="502"/>
      <c r="W31" s="502"/>
      <c r="X31" s="502"/>
      <c r="Y31" s="502"/>
      <c r="Z31" s="502"/>
    </row>
    <row r="32" ht="18.75" customHeight="1">
      <c r="A32" s="510" t="s">
        <v>293</v>
      </c>
      <c r="B32" s="501"/>
      <c r="C32" s="483">
        <v>0.0</v>
      </c>
      <c r="D32" s="483">
        <v>0.0</v>
      </c>
      <c r="E32" s="483">
        <v>0.0</v>
      </c>
      <c r="F32" s="483">
        <v>0.0</v>
      </c>
      <c r="G32" s="483">
        <v>0.0</v>
      </c>
      <c r="H32" s="483">
        <v>0.0</v>
      </c>
      <c r="I32" s="483">
        <v>0.0</v>
      </c>
      <c r="J32" s="483">
        <v>0.0</v>
      </c>
      <c r="K32" s="483">
        <v>0.0</v>
      </c>
      <c r="L32" s="483">
        <v>0.0</v>
      </c>
      <c r="M32" s="483">
        <v>0.0</v>
      </c>
      <c r="N32" s="483">
        <v>0.0</v>
      </c>
      <c r="O32" s="502"/>
      <c r="P32" s="502"/>
      <c r="Q32" s="502"/>
      <c r="R32" s="502"/>
      <c r="S32" s="502"/>
      <c r="T32" s="502"/>
      <c r="U32" s="502"/>
      <c r="V32" s="502"/>
      <c r="W32" s="502"/>
      <c r="X32" s="502"/>
      <c r="Y32" s="502"/>
      <c r="Z32" s="502"/>
    </row>
    <row r="33" ht="18.75" customHeight="1">
      <c r="A33" s="510" t="s">
        <v>294</v>
      </c>
      <c r="B33" s="501"/>
      <c r="C33" s="483">
        <v>0.0</v>
      </c>
      <c r="D33" s="483">
        <v>0.0</v>
      </c>
      <c r="E33" s="483">
        <v>0.0</v>
      </c>
      <c r="F33" s="483">
        <v>0.0</v>
      </c>
      <c r="G33" s="483">
        <v>0.0</v>
      </c>
      <c r="H33" s="483">
        <v>0.0</v>
      </c>
      <c r="I33" s="483">
        <v>0.0</v>
      </c>
      <c r="J33" s="483">
        <v>0.0</v>
      </c>
      <c r="K33" s="483">
        <v>0.0</v>
      </c>
      <c r="L33" s="483">
        <v>0.0</v>
      </c>
      <c r="M33" s="483">
        <v>0.0</v>
      </c>
      <c r="N33" s="483">
        <v>0.0</v>
      </c>
      <c r="O33" s="502"/>
      <c r="P33" s="502"/>
      <c r="Q33" s="502"/>
      <c r="R33" s="502"/>
      <c r="S33" s="502"/>
      <c r="T33" s="502"/>
      <c r="U33" s="502"/>
      <c r="V33" s="502"/>
      <c r="W33" s="502"/>
      <c r="X33" s="502"/>
      <c r="Y33" s="502"/>
      <c r="Z33" s="502"/>
    </row>
    <row r="34" ht="18.75" customHeight="1">
      <c r="A34" s="509" t="s">
        <v>295</v>
      </c>
      <c r="B34" s="501"/>
      <c r="C34" s="511">
        <f t="shared" ref="C34:N34" si="3">SUM(C17:C33)</f>
        <v>1871.42</v>
      </c>
      <c r="D34" s="511">
        <f t="shared" si="3"/>
        <v>4479.21</v>
      </c>
      <c r="E34" s="511">
        <f t="shared" si="3"/>
        <v>0</v>
      </c>
      <c r="F34" s="511">
        <f t="shared" si="3"/>
        <v>0</v>
      </c>
      <c r="G34" s="511">
        <f t="shared" si="3"/>
        <v>0</v>
      </c>
      <c r="H34" s="511">
        <f t="shared" si="3"/>
        <v>0</v>
      </c>
      <c r="I34" s="511">
        <f t="shared" si="3"/>
        <v>0</v>
      </c>
      <c r="J34" s="511">
        <f t="shared" si="3"/>
        <v>0</v>
      </c>
      <c r="K34" s="511">
        <f t="shared" si="3"/>
        <v>0</v>
      </c>
      <c r="L34" s="511">
        <f t="shared" si="3"/>
        <v>0</v>
      </c>
      <c r="M34" s="511">
        <f t="shared" si="3"/>
        <v>0</v>
      </c>
      <c r="N34" s="511">
        <f t="shared" si="3"/>
        <v>0</v>
      </c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</row>
    <row r="35" ht="18.75" customHeight="1">
      <c r="A35" s="509"/>
      <c r="B35" s="501"/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502"/>
      <c r="P35" s="502"/>
      <c r="Q35" s="502"/>
      <c r="R35" s="502"/>
      <c r="S35" s="502"/>
      <c r="T35" s="502"/>
      <c r="U35" s="502"/>
      <c r="V35" s="502"/>
      <c r="W35" s="502"/>
      <c r="X35" s="502"/>
      <c r="Y35" s="502"/>
      <c r="Z35" s="502"/>
    </row>
    <row r="36" ht="18.75" customHeight="1">
      <c r="A36" s="509" t="s">
        <v>296</v>
      </c>
      <c r="B36" s="501"/>
      <c r="C36" s="512">
        <f t="shared" ref="C36:L36" si="4">C6+C14-C34</f>
        <v>-278.51</v>
      </c>
      <c r="D36" s="512">
        <f t="shared" si="4"/>
        <v>-3493.57</v>
      </c>
      <c r="E36" s="512">
        <f t="shared" si="4"/>
        <v>-3493.57</v>
      </c>
      <c r="F36" s="512">
        <f t="shared" si="4"/>
        <v>-3493.57</v>
      </c>
      <c r="G36" s="512">
        <f t="shared" si="4"/>
        <v>-3493.57</v>
      </c>
      <c r="H36" s="512">
        <f t="shared" si="4"/>
        <v>-3493.57</v>
      </c>
      <c r="I36" s="512">
        <f t="shared" si="4"/>
        <v>-3493.57</v>
      </c>
      <c r="J36" s="512">
        <f t="shared" si="4"/>
        <v>-3493.57</v>
      </c>
      <c r="K36" s="512">
        <f t="shared" si="4"/>
        <v>-3493.57</v>
      </c>
      <c r="L36" s="512">
        <f t="shared" si="4"/>
        <v>-3493.57</v>
      </c>
      <c r="M36" s="512">
        <f>M6+M9+M10+M13-M20-M22-M26-M30-M25</f>
        <v>-3493.57</v>
      </c>
      <c r="N36" s="512">
        <f>N6-N19-N25-N29</f>
        <v>-3493.57</v>
      </c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502"/>
      <c r="Z36" s="502"/>
    </row>
    <row r="37" ht="18.75" customHeight="1">
      <c r="A37" s="501"/>
      <c r="B37" s="501"/>
      <c r="C37" s="501"/>
      <c r="D37" s="501"/>
      <c r="E37" s="501"/>
      <c r="F37" s="501"/>
      <c r="G37" s="501"/>
      <c r="H37" s="501"/>
      <c r="I37" s="501"/>
      <c r="J37" s="501"/>
      <c r="K37" s="483"/>
      <c r="L37" s="501"/>
      <c r="M37" s="501"/>
      <c r="N37" s="501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502"/>
      <c r="Z37" s="502"/>
    </row>
    <row r="38" ht="18.75" customHeight="1">
      <c r="A38" s="501"/>
      <c r="B38" s="501"/>
      <c r="C38" s="501"/>
      <c r="D38" s="501"/>
      <c r="E38" s="501"/>
      <c r="F38" s="501"/>
      <c r="G38" s="501"/>
      <c r="H38" s="501"/>
      <c r="I38" s="501"/>
      <c r="J38" s="501"/>
      <c r="K38" s="483"/>
      <c r="L38" s="501"/>
      <c r="M38" s="501"/>
      <c r="N38" s="501"/>
      <c r="O38" s="502"/>
      <c r="P38" s="502"/>
      <c r="Q38" s="502"/>
      <c r="R38" s="502"/>
      <c r="S38" s="502"/>
      <c r="T38" s="502"/>
      <c r="U38" s="502"/>
      <c r="V38" s="502"/>
      <c r="W38" s="502"/>
      <c r="X38" s="502"/>
      <c r="Y38" s="502"/>
      <c r="Z38" s="502"/>
    </row>
    <row r="39" ht="18.75" customHeight="1">
      <c r="A39" s="501"/>
      <c r="B39" s="501"/>
      <c r="C39" s="501"/>
      <c r="D39" s="501"/>
      <c r="E39" s="501"/>
      <c r="F39" s="501"/>
      <c r="G39" s="501"/>
      <c r="H39" s="501"/>
      <c r="I39" s="501"/>
      <c r="J39" s="501"/>
      <c r="K39" s="483"/>
      <c r="L39" s="501"/>
      <c r="M39" s="501"/>
      <c r="N39" s="501"/>
      <c r="O39" s="502"/>
      <c r="P39" s="502"/>
      <c r="Q39" s="502"/>
      <c r="R39" s="502"/>
      <c r="S39" s="502"/>
      <c r="T39" s="502"/>
      <c r="U39" s="502"/>
      <c r="V39" s="502"/>
      <c r="W39" s="502"/>
      <c r="X39" s="502"/>
      <c r="Y39" s="502"/>
      <c r="Z39" s="502"/>
    </row>
    <row r="40" ht="18.75" customHeight="1">
      <c r="A40" s="501"/>
      <c r="B40" s="501"/>
      <c r="C40" s="501"/>
      <c r="D40" s="501"/>
      <c r="E40" s="501"/>
      <c r="F40" s="501"/>
      <c r="G40" s="501"/>
      <c r="H40" s="501"/>
      <c r="I40" s="501"/>
      <c r="J40" s="501"/>
      <c r="K40" s="483"/>
      <c r="L40" s="501"/>
      <c r="M40" s="501"/>
      <c r="N40" s="501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</row>
    <row r="41" ht="18.75" customHeight="1">
      <c r="A41" s="501"/>
      <c r="B41" s="501"/>
      <c r="C41" s="501"/>
      <c r="D41" s="501"/>
      <c r="E41" s="501"/>
      <c r="F41" s="501"/>
      <c r="G41" s="501"/>
      <c r="H41" s="501"/>
      <c r="I41" s="501"/>
      <c r="J41" s="501"/>
      <c r="K41" s="483"/>
      <c r="L41" s="501"/>
      <c r="M41" s="501"/>
      <c r="N41" s="501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502"/>
      <c r="Z41" s="502"/>
    </row>
    <row r="42" ht="18.75" customHeight="1">
      <c r="A42" s="501"/>
      <c r="B42" s="501"/>
      <c r="C42" s="501"/>
      <c r="D42" s="501"/>
      <c r="E42" s="501"/>
      <c r="F42" s="501"/>
      <c r="G42" s="501"/>
      <c r="H42" s="501"/>
      <c r="I42" s="501"/>
      <c r="J42" s="501"/>
      <c r="K42" s="483"/>
      <c r="L42" s="501"/>
      <c r="M42" s="501"/>
      <c r="N42" s="501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</row>
    <row r="43" ht="18.75" customHeight="1">
      <c r="A43" s="501"/>
      <c r="B43" s="501"/>
      <c r="C43" s="501"/>
      <c r="D43" s="501"/>
      <c r="E43" s="501"/>
      <c r="F43" s="501"/>
      <c r="G43" s="501"/>
      <c r="H43" s="501"/>
      <c r="I43" s="501"/>
      <c r="J43" s="501"/>
      <c r="K43" s="483"/>
      <c r="L43" s="501"/>
      <c r="M43" s="501"/>
      <c r="N43" s="501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</row>
    <row r="44" ht="18.75" customHeight="1">
      <c r="A44" s="501"/>
      <c r="B44" s="501"/>
      <c r="C44" s="501"/>
      <c r="D44" s="501"/>
      <c r="E44" s="501"/>
      <c r="F44" s="501"/>
      <c r="G44" s="501"/>
      <c r="H44" s="501"/>
      <c r="I44" s="501"/>
      <c r="J44" s="501"/>
      <c r="K44" s="483"/>
      <c r="L44" s="501"/>
      <c r="M44" s="501"/>
      <c r="N44" s="501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502"/>
      <c r="Z44" s="502"/>
    </row>
    <row r="45" ht="18.75" customHeight="1">
      <c r="A45" s="501"/>
      <c r="B45" s="501"/>
      <c r="C45" s="501"/>
      <c r="D45" s="501"/>
      <c r="E45" s="501"/>
      <c r="F45" s="501"/>
      <c r="G45" s="501"/>
      <c r="H45" s="501"/>
      <c r="I45" s="501"/>
      <c r="J45" s="501"/>
      <c r="K45" s="483"/>
      <c r="L45" s="501"/>
      <c r="M45" s="501"/>
      <c r="N45" s="501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502"/>
      <c r="Z45" s="502"/>
    </row>
    <row r="46" ht="18.75" customHeight="1">
      <c r="A46" s="501"/>
      <c r="B46" s="501"/>
      <c r="C46" s="501"/>
      <c r="D46" s="501"/>
      <c r="E46" s="501"/>
      <c r="F46" s="501"/>
      <c r="G46" s="501"/>
      <c r="H46" s="501"/>
      <c r="I46" s="501"/>
      <c r="J46" s="501"/>
      <c r="K46" s="483"/>
      <c r="L46" s="501"/>
      <c r="M46" s="501"/>
      <c r="N46" s="501"/>
      <c r="O46" s="502"/>
      <c r="P46" s="502"/>
      <c r="Q46" s="502"/>
      <c r="R46" s="502"/>
      <c r="S46" s="502"/>
      <c r="T46" s="502"/>
      <c r="U46" s="502"/>
      <c r="V46" s="502"/>
      <c r="W46" s="502"/>
      <c r="X46" s="502"/>
      <c r="Y46" s="502"/>
      <c r="Z46" s="502"/>
    </row>
    <row r="47" ht="18.75" customHeight="1">
      <c r="A47" s="501"/>
      <c r="B47" s="501"/>
      <c r="C47" s="501"/>
      <c r="D47" s="501"/>
      <c r="E47" s="501"/>
      <c r="F47" s="501"/>
      <c r="G47" s="501"/>
      <c r="H47" s="501"/>
      <c r="I47" s="501"/>
      <c r="J47" s="501"/>
      <c r="K47" s="483"/>
      <c r="L47" s="501"/>
      <c r="M47" s="501"/>
      <c r="N47" s="501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502"/>
      <c r="Z47" s="502"/>
    </row>
    <row r="48" ht="18.75" customHeight="1">
      <c r="A48" s="501"/>
      <c r="B48" s="501"/>
      <c r="C48" s="501"/>
      <c r="D48" s="501"/>
      <c r="E48" s="501"/>
      <c r="F48" s="501"/>
      <c r="G48" s="501"/>
      <c r="H48" s="501"/>
      <c r="I48" s="501"/>
      <c r="J48" s="501"/>
      <c r="K48" s="483"/>
      <c r="L48" s="501"/>
      <c r="M48" s="501"/>
      <c r="N48" s="501"/>
      <c r="O48" s="502"/>
      <c r="P48" s="502"/>
      <c r="Q48" s="502"/>
      <c r="R48" s="502"/>
      <c r="S48" s="502"/>
      <c r="T48" s="502"/>
      <c r="U48" s="502"/>
      <c r="V48" s="502"/>
      <c r="W48" s="502"/>
      <c r="X48" s="502"/>
      <c r="Y48" s="502"/>
      <c r="Z48" s="502"/>
    </row>
    <row r="49" ht="18.75" customHeight="1">
      <c r="A49" s="501"/>
      <c r="B49" s="501"/>
      <c r="C49" s="501"/>
      <c r="D49" s="501"/>
      <c r="E49" s="501"/>
      <c r="F49" s="501"/>
      <c r="G49" s="501"/>
      <c r="H49" s="501"/>
      <c r="I49" s="501"/>
      <c r="J49" s="501"/>
      <c r="K49" s="483"/>
      <c r="L49" s="501"/>
      <c r="M49" s="501"/>
      <c r="N49" s="501"/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502"/>
      <c r="Z49" s="502"/>
    </row>
    <row r="50" ht="18.75" customHeight="1">
      <c r="A50" s="501"/>
      <c r="B50" s="501"/>
      <c r="C50" s="501"/>
      <c r="D50" s="501"/>
      <c r="E50" s="501"/>
      <c r="F50" s="501"/>
      <c r="G50" s="501"/>
      <c r="H50" s="501"/>
      <c r="I50" s="501"/>
      <c r="J50" s="501"/>
      <c r="K50" s="483"/>
      <c r="L50" s="501"/>
      <c r="M50" s="501"/>
      <c r="N50" s="501"/>
      <c r="O50" s="502"/>
      <c r="P50" s="502"/>
      <c r="Q50" s="502"/>
      <c r="R50" s="502"/>
      <c r="S50" s="502"/>
      <c r="T50" s="502"/>
      <c r="U50" s="502"/>
      <c r="V50" s="502"/>
      <c r="W50" s="502"/>
      <c r="X50" s="502"/>
      <c r="Y50" s="502"/>
      <c r="Z50" s="502"/>
    </row>
    <row r="51" ht="18.75" customHeight="1">
      <c r="A51" s="501"/>
      <c r="B51" s="501"/>
      <c r="C51" s="501"/>
      <c r="D51" s="501"/>
      <c r="E51" s="501"/>
      <c r="F51" s="501"/>
      <c r="G51" s="501"/>
      <c r="H51" s="501"/>
      <c r="I51" s="501"/>
      <c r="J51" s="501"/>
      <c r="K51" s="483"/>
      <c r="L51" s="501"/>
      <c r="M51" s="501"/>
      <c r="N51" s="501"/>
      <c r="O51" s="502"/>
      <c r="P51" s="502"/>
      <c r="Q51" s="502"/>
      <c r="R51" s="502"/>
      <c r="S51" s="502"/>
      <c r="T51" s="502"/>
      <c r="U51" s="502"/>
      <c r="V51" s="502"/>
      <c r="W51" s="502"/>
      <c r="X51" s="502"/>
      <c r="Y51" s="502"/>
      <c r="Z51" s="502"/>
    </row>
    <row r="52" ht="18.75" customHeight="1">
      <c r="A52" s="501"/>
      <c r="B52" s="501"/>
      <c r="C52" s="501"/>
      <c r="D52" s="501"/>
      <c r="E52" s="501"/>
      <c r="F52" s="501"/>
      <c r="G52" s="501"/>
      <c r="H52" s="501"/>
      <c r="I52" s="501"/>
      <c r="J52" s="501"/>
      <c r="K52" s="483"/>
      <c r="L52" s="501"/>
      <c r="M52" s="501"/>
      <c r="N52" s="501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</row>
    <row r="53" ht="18.75" customHeight="1">
      <c r="A53" s="501"/>
      <c r="B53" s="501"/>
      <c r="C53" s="501"/>
      <c r="D53" s="501"/>
      <c r="E53" s="501"/>
      <c r="F53" s="501"/>
      <c r="G53" s="501"/>
      <c r="H53" s="501"/>
      <c r="I53" s="501"/>
      <c r="J53" s="501"/>
      <c r="K53" s="483"/>
      <c r="L53" s="501"/>
      <c r="M53" s="501"/>
      <c r="N53" s="501"/>
      <c r="O53" s="502"/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</row>
    <row r="54" ht="18.75" customHeight="1">
      <c r="A54" s="501"/>
      <c r="B54" s="501"/>
      <c r="C54" s="501"/>
      <c r="D54" s="501"/>
      <c r="E54" s="501"/>
      <c r="F54" s="501"/>
      <c r="G54" s="501"/>
      <c r="H54" s="501"/>
      <c r="I54" s="501"/>
      <c r="J54" s="501"/>
      <c r="K54" s="483"/>
      <c r="L54" s="501"/>
      <c r="M54" s="501"/>
      <c r="N54" s="501"/>
      <c r="O54" s="502"/>
      <c r="P54" s="502"/>
      <c r="Q54" s="502"/>
      <c r="R54" s="502"/>
      <c r="S54" s="502"/>
      <c r="T54" s="502"/>
      <c r="U54" s="502"/>
      <c r="V54" s="502"/>
      <c r="W54" s="502"/>
      <c r="X54" s="502"/>
      <c r="Y54" s="502"/>
      <c r="Z54" s="502"/>
    </row>
    <row r="55" ht="18.75" customHeight="1">
      <c r="A55" s="501"/>
      <c r="B55" s="501"/>
      <c r="C55" s="501"/>
      <c r="D55" s="501"/>
      <c r="E55" s="501"/>
      <c r="F55" s="501"/>
      <c r="G55" s="501"/>
      <c r="H55" s="501"/>
      <c r="I55" s="501"/>
      <c r="J55" s="501"/>
      <c r="K55" s="483"/>
      <c r="L55" s="501"/>
      <c r="M55" s="501"/>
      <c r="N55" s="501"/>
      <c r="O55" s="502"/>
      <c r="P55" s="502"/>
      <c r="Q55" s="502"/>
      <c r="R55" s="502"/>
      <c r="S55" s="502"/>
      <c r="T55" s="502"/>
      <c r="U55" s="502"/>
      <c r="V55" s="502"/>
      <c r="W55" s="502"/>
      <c r="X55" s="502"/>
      <c r="Y55" s="502"/>
      <c r="Z55" s="502"/>
    </row>
    <row r="56" ht="18.75" customHeight="1">
      <c r="A56" s="501"/>
      <c r="B56" s="501"/>
      <c r="C56" s="501"/>
      <c r="D56" s="501"/>
      <c r="E56" s="501"/>
      <c r="F56" s="501"/>
      <c r="G56" s="501"/>
      <c r="H56" s="501"/>
      <c r="I56" s="501"/>
      <c r="J56" s="501"/>
      <c r="K56" s="483"/>
      <c r="L56" s="501"/>
      <c r="M56" s="501"/>
      <c r="N56" s="501"/>
      <c r="O56" s="502"/>
      <c r="P56" s="502"/>
      <c r="Q56" s="502"/>
      <c r="R56" s="502"/>
      <c r="S56" s="502"/>
      <c r="T56" s="502"/>
      <c r="U56" s="502"/>
      <c r="V56" s="502"/>
      <c r="W56" s="502"/>
      <c r="X56" s="502"/>
      <c r="Y56" s="502"/>
      <c r="Z56" s="502"/>
    </row>
    <row r="57" ht="18.75" customHeight="1">
      <c r="A57" s="501"/>
      <c r="B57" s="501"/>
      <c r="C57" s="501"/>
      <c r="D57" s="501"/>
      <c r="E57" s="501"/>
      <c r="F57" s="501"/>
      <c r="G57" s="501"/>
      <c r="H57" s="501"/>
      <c r="I57" s="501"/>
      <c r="J57" s="501"/>
      <c r="K57" s="483"/>
      <c r="L57" s="501"/>
      <c r="M57" s="501"/>
      <c r="N57" s="501"/>
      <c r="O57" s="502"/>
      <c r="P57" s="502"/>
      <c r="Q57" s="502"/>
      <c r="R57" s="502"/>
      <c r="S57" s="502"/>
      <c r="T57" s="502"/>
      <c r="U57" s="502"/>
      <c r="V57" s="502"/>
      <c r="W57" s="502"/>
      <c r="X57" s="502"/>
      <c r="Y57" s="502"/>
      <c r="Z57" s="502"/>
    </row>
    <row r="58" ht="18.75" customHeight="1">
      <c r="A58" s="501"/>
      <c r="B58" s="501"/>
      <c r="C58" s="501"/>
      <c r="D58" s="501"/>
      <c r="E58" s="501"/>
      <c r="F58" s="501"/>
      <c r="G58" s="501"/>
      <c r="H58" s="501"/>
      <c r="I58" s="501"/>
      <c r="J58" s="501"/>
      <c r="K58" s="483"/>
      <c r="L58" s="501"/>
      <c r="M58" s="501"/>
      <c r="N58" s="501"/>
      <c r="O58" s="502"/>
      <c r="P58" s="502"/>
      <c r="Q58" s="502"/>
      <c r="R58" s="502"/>
      <c r="S58" s="502"/>
      <c r="T58" s="502"/>
      <c r="U58" s="502"/>
      <c r="V58" s="502"/>
      <c r="W58" s="502"/>
      <c r="X58" s="502"/>
      <c r="Y58" s="502"/>
      <c r="Z58" s="502"/>
    </row>
    <row r="59" ht="18.75" customHeight="1">
      <c r="A59" s="501"/>
      <c r="B59" s="501"/>
      <c r="C59" s="501"/>
      <c r="D59" s="501"/>
      <c r="E59" s="501"/>
      <c r="F59" s="501"/>
      <c r="G59" s="501"/>
      <c r="H59" s="501"/>
      <c r="I59" s="501"/>
      <c r="J59" s="501"/>
      <c r="K59" s="483"/>
      <c r="L59" s="501"/>
      <c r="M59" s="501"/>
      <c r="N59" s="501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502"/>
      <c r="Z59" s="502"/>
    </row>
    <row r="60" ht="18.75" customHeight="1">
      <c r="A60" s="501"/>
      <c r="B60" s="501"/>
      <c r="C60" s="501"/>
      <c r="D60" s="501"/>
      <c r="E60" s="501"/>
      <c r="F60" s="501"/>
      <c r="G60" s="501"/>
      <c r="H60" s="501"/>
      <c r="I60" s="501"/>
      <c r="J60" s="501"/>
      <c r="K60" s="483"/>
      <c r="L60" s="501"/>
      <c r="M60" s="501"/>
      <c r="N60" s="501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502"/>
      <c r="Z60" s="502"/>
    </row>
    <row r="61" ht="18.75" customHeight="1">
      <c r="A61" s="501"/>
      <c r="B61" s="501"/>
      <c r="C61" s="501"/>
      <c r="D61" s="501"/>
      <c r="E61" s="501"/>
      <c r="F61" s="501"/>
      <c r="G61" s="501"/>
      <c r="H61" s="501"/>
      <c r="I61" s="501"/>
      <c r="J61" s="501"/>
      <c r="K61" s="483"/>
      <c r="L61" s="501"/>
      <c r="M61" s="501"/>
      <c r="N61" s="501"/>
      <c r="O61" s="502"/>
      <c r="P61" s="502"/>
      <c r="Q61" s="502"/>
      <c r="R61" s="502"/>
      <c r="S61" s="502"/>
      <c r="T61" s="502"/>
      <c r="U61" s="502"/>
      <c r="V61" s="502"/>
      <c r="W61" s="502"/>
      <c r="X61" s="502"/>
      <c r="Y61" s="502"/>
      <c r="Z61" s="502"/>
    </row>
    <row r="62" ht="18.75" customHeight="1">
      <c r="A62" s="501"/>
      <c r="B62" s="501"/>
      <c r="C62" s="501"/>
      <c r="D62" s="501"/>
      <c r="E62" s="501"/>
      <c r="F62" s="501"/>
      <c r="G62" s="501"/>
      <c r="H62" s="501"/>
      <c r="I62" s="501"/>
      <c r="J62" s="501"/>
      <c r="K62" s="483"/>
      <c r="L62" s="501"/>
      <c r="M62" s="501"/>
      <c r="N62" s="501"/>
      <c r="O62" s="502"/>
      <c r="P62" s="502"/>
      <c r="Q62" s="502"/>
      <c r="R62" s="502"/>
      <c r="S62" s="502"/>
      <c r="T62" s="502"/>
      <c r="U62" s="502"/>
      <c r="V62" s="502"/>
      <c r="W62" s="502"/>
      <c r="X62" s="502"/>
      <c r="Y62" s="502"/>
      <c r="Z62" s="502"/>
    </row>
    <row r="63" ht="18.75" customHeight="1">
      <c r="A63" s="501"/>
      <c r="B63" s="501"/>
      <c r="C63" s="501"/>
      <c r="D63" s="501"/>
      <c r="E63" s="501"/>
      <c r="F63" s="501"/>
      <c r="G63" s="501"/>
      <c r="H63" s="501"/>
      <c r="I63" s="501"/>
      <c r="J63" s="501"/>
      <c r="K63" s="483"/>
      <c r="L63" s="501"/>
      <c r="M63" s="501"/>
      <c r="N63" s="501"/>
      <c r="O63" s="502"/>
      <c r="P63" s="502"/>
      <c r="Q63" s="502"/>
      <c r="R63" s="502"/>
      <c r="S63" s="502"/>
      <c r="T63" s="502"/>
      <c r="U63" s="502"/>
      <c r="V63" s="502"/>
      <c r="W63" s="502"/>
      <c r="X63" s="502"/>
      <c r="Y63" s="502"/>
      <c r="Z63" s="502"/>
    </row>
    <row r="64" ht="18.75" customHeight="1">
      <c r="A64" s="501"/>
      <c r="B64" s="501"/>
      <c r="C64" s="501"/>
      <c r="D64" s="501"/>
      <c r="E64" s="501"/>
      <c r="F64" s="501"/>
      <c r="G64" s="501"/>
      <c r="H64" s="501"/>
      <c r="I64" s="501"/>
      <c r="J64" s="501"/>
      <c r="K64" s="483"/>
      <c r="L64" s="501"/>
      <c r="M64" s="501"/>
      <c r="N64" s="501"/>
      <c r="O64" s="502"/>
      <c r="P64" s="502"/>
      <c r="Q64" s="502"/>
      <c r="R64" s="502"/>
      <c r="S64" s="502"/>
      <c r="T64" s="502"/>
      <c r="U64" s="502"/>
      <c r="V64" s="502"/>
      <c r="W64" s="502"/>
      <c r="X64" s="502"/>
      <c r="Y64" s="502"/>
      <c r="Z64" s="502"/>
    </row>
    <row r="65" ht="18.75" customHeight="1">
      <c r="A65" s="501"/>
      <c r="B65" s="501"/>
      <c r="C65" s="501"/>
      <c r="D65" s="501"/>
      <c r="E65" s="501"/>
      <c r="F65" s="501"/>
      <c r="G65" s="501"/>
      <c r="H65" s="501"/>
      <c r="I65" s="501"/>
      <c r="J65" s="501"/>
      <c r="K65" s="483"/>
      <c r="L65" s="501"/>
      <c r="M65" s="501"/>
      <c r="N65" s="501"/>
      <c r="O65" s="502"/>
      <c r="P65" s="502"/>
      <c r="Q65" s="502"/>
      <c r="R65" s="502"/>
      <c r="S65" s="502"/>
      <c r="T65" s="502"/>
      <c r="U65" s="502"/>
      <c r="V65" s="502"/>
      <c r="W65" s="502"/>
      <c r="X65" s="502"/>
      <c r="Y65" s="502"/>
      <c r="Z65" s="502"/>
    </row>
    <row r="66" ht="18.75" customHeight="1">
      <c r="A66" s="501"/>
      <c r="B66" s="501"/>
      <c r="C66" s="501"/>
      <c r="D66" s="501"/>
      <c r="E66" s="501"/>
      <c r="F66" s="501"/>
      <c r="G66" s="501"/>
      <c r="H66" s="501"/>
      <c r="I66" s="501"/>
      <c r="J66" s="501"/>
      <c r="K66" s="483"/>
      <c r="L66" s="501"/>
      <c r="M66" s="501"/>
      <c r="N66" s="501"/>
      <c r="O66" s="502"/>
      <c r="P66" s="502"/>
      <c r="Q66" s="502"/>
      <c r="R66" s="502"/>
      <c r="S66" s="502"/>
      <c r="T66" s="502"/>
      <c r="U66" s="502"/>
      <c r="V66" s="502"/>
      <c r="W66" s="502"/>
      <c r="X66" s="502"/>
      <c r="Y66" s="502"/>
      <c r="Z66" s="502"/>
    </row>
    <row r="67" ht="18.75" customHeight="1">
      <c r="A67" s="501"/>
      <c r="B67" s="501"/>
      <c r="C67" s="501"/>
      <c r="D67" s="501"/>
      <c r="E67" s="501"/>
      <c r="F67" s="501"/>
      <c r="G67" s="501"/>
      <c r="H67" s="501"/>
      <c r="I67" s="501"/>
      <c r="J67" s="501"/>
      <c r="K67" s="483"/>
      <c r="L67" s="501"/>
      <c r="M67" s="501"/>
      <c r="N67" s="501"/>
      <c r="O67" s="502"/>
      <c r="P67" s="502"/>
      <c r="Q67" s="502"/>
      <c r="R67" s="502"/>
      <c r="S67" s="502"/>
      <c r="T67" s="502"/>
      <c r="U67" s="502"/>
      <c r="V67" s="502"/>
      <c r="W67" s="502"/>
      <c r="X67" s="502"/>
      <c r="Y67" s="502"/>
      <c r="Z67" s="502"/>
    </row>
    <row r="68" ht="18.75" customHeight="1">
      <c r="A68" s="501"/>
      <c r="B68" s="501"/>
      <c r="C68" s="501"/>
      <c r="D68" s="501"/>
      <c r="E68" s="501"/>
      <c r="F68" s="501"/>
      <c r="G68" s="501"/>
      <c r="H68" s="501"/>
      <c r="I68" s="501"/>
      <c r="J68" s="501"/>
      <c r="K68" s="483"/>
      <c r="L68" s="501"/>
      <c r="M68" s="501"/>
      <c r="N68" s="501"/>
      <c r="O68" s="502"/>
      <c r="P68" s="502"/>
      <c r="Q68" s="502"/>
      <c r="R68" s="502"/>
      <c r="S68" s="502"/>
      <c r="T68" s="502"/>
      <c r="U68" s="502"/>
      <c r="V68" s="502"/>
      <c r="W68" s="502"/>
      <c r="X68" s="502"/>
      <c r="Y68" s="502"/>
      <c r="Z68" s="502"/>
    </row>
    <row r="69" ht="18.75" customHeight="1">
      <c r="A69" s="501"/>
      <c r="B69" s="501"/>
      <c r="C69" s="501"/>
      <c r="D69" s="501"/>
      <c r="E69" s="501"/>
      <c r="F69" s="501"/>
      <c r="G69" s="501"/>
      <c r="H69" s="501"/>
      <c r="I69" s="501"/>
      <c r="J69" s="501"/>
      <c r="K69" s="483"/>
      <c r="L69" s="501"/>
      <c r="M69" s="501"/>
      <c r="N69" s="501"/>
      <c r="O69" s="502"/>
      <c r="P69" s="502"/>
      <c r="Q69" s="502"/>
      <c r="R69" s="502"/>
      <c r="S69" s="502"/>
      <c r="T69" s="502"/>
      <c r="U69" s="502"/>
      <c r="V69" s="502"/>
      <c r="W69" s="502"/>
      <c r="X69" s="502"/>
      <c r="Y69" s="502"/>
      <c r="Z69" s="502"/>
    </row>
    <row r="70" ht="18.75" customHeight="1">
      <c r="A70" s="501"/>
      <c r="B70" s="501"/>
      <c r="C70" s="501"/>
      <c r="D70" s="501"/>
      <c r="E70" s="501"/>
      <c r="F70" s="501"/>
      <c r="G70" s="501"/>
      <c r="H70" s="501"/>
      <c r="I70" s="501"/>
      <c r="J70" s="501"/>
      <c r="K70" s="483"/>
      <c r="L70" s="501"/>
      <c r="M70" s="501"/>
      <c r="N70" s="501"/>
      <c r="O70" s="502"/>
      <c r="P70" s="502"/>
      <c r="Q70" s="502"/>
      <c r="R70" s="502"/>
      <c r="S70" s="502"/>
      <c r="T70" s="502"/>
      <c r="U70" s="502"/>
      <c r="V70" s="502"/>
      <c r="W70" s="502"/>
      <c r="X70" s="502"/>
      <c r="Y70" s="502"/>
      <c r="Z70" s="502"/>
    </row>
    <row r="71" ht="18.75" customHeight="1">
      <c r="A71" s="501"/>
      <c r="B71" s="501"/>
      <c r="C71" s="501"/>
      <c r="D71" s="501"/>
      <c r="E71" s="501"/>
      <c r="F71" s="501"/>
      <c r="G71" s="501"/>
      <c r="H71" s="501"/>
      <c r="I71" s="501"/>
      <c r="J71" s="501"/>
      <c r="K71" s="483"/>
      <c r="L71" s="501"/>
      <c r="M71" s="501"/>
      <c r="N71" s="501"/>
      <c r="O71" s="502"/>
      <c r="P71" s="502"/>
      <c r="Q71" s="502"/>
      <c r="R71" s="502"/>
      <c r="S71" s="502"/>
      <c r="T71" s="502"/>
      <c r="U71" s="502"/>
      <c r="V71" s="502"/>
      <c r="W71" s="502"/>
      <c r="X71" s="502"/>
      <c r="Y71" s="502"/>
      <c r="Z71" s="502"/>
    </row>
    <row r="72" ht="18.75" customHeight="1">
      <c r="A72" s="501"/>
      <c r="B72" s="501"/>
      <c r="C72" s="501"/>
      <c r="D72" s="501"/>
      <c r="E72" s="501"/>
      <c r="F72" s="501"/>
      <c r="G72" s="501"/>
      <c r="H72" s="501"/>
      <c r="I72" s="501"/>
      <c r="J72" s="501"/>
      <c r="K72" s="483"/>
      <c r="L72" s="501"/>
      <c r="M72" s="501"/>
      <c r="N72" s="501"/>
      <c r="O72" s="502"/>
      <c r="P72" s="502"/>
      <c r="Q72" s="502"/>
      <c r="R72" s="502"/>
      <c r="S72" s="502"/>
      <c r="T72" s="502"/>
      <c r="U72" s="502"/>
      <c r="V72" s="502"/>
      <c r="W72" s="502"/>
      <c r="X72" s="502"/>
      <c r="Y72" s="502"/>
      <c r="Z72" s="502"/>
    </row>
    <row r="73" ht="18.75" customHeight="1">
      <c r="A73" s="501"/>
      <c r="B73" s="501"/>
      <c r="C73" s="501"/>
      <c r="D73" s="501"/>
      <c r="E73" s="501"/>
      <c r="F73" s="501"/>
      <c r="G73" s="501"/>
      <c r="H73" s="501"/>
      <c r="I73" s="501"/>
      <c r="J73" s="501"/>
      <c r="K73" s="483"/>
      <c r="L73" s="501"/>
      <c r="M73" s="501"/>
      <c r="N73" s="501"/>
      <c r="O73" s="502"/>
      <c r="P73" s="502"/>
      <c r="Q73" s="502"/>
      <c r="R73" s="502"/>
      <c r="S73" s="502"/>
      <c r="T73" s="502"/>
      <c r="U73" s="502"/>
      <c r="V73" s="502"/>
      <c r="W73" s="502"/>
      <c r="X73" s="502"/>
      <c r="Y73" s="502"/>
      <c r="Z73" s="502"/>
    </row>
    <row r="74" ht="18.75" customHeight="1">
      <c r="A74" s="501"/>
      <c r="B74" s="501"/>
      <c r="C74" s="501"/>
      <c r="D74" s="501"/>
      <c r="E74" s="501"/>
      <c r="F74" s="501"/>
      <c r="G74" s="501"/>
      <c r="H74" s="501"/>
      <c r="I74" s="501"/>
      <c r="J74" s="501"/>
      <c r="K74" s="483"/>
      <c r="L74" s="501"/>
      <c r="M74" s="501"/>
      <c r="N74" s="501"/>
      <c r="O74" s="502"/>
      <c r="P74" s="502"/>
      <c r="Q74" s="502"/>
      <c r="R74" s="502"/>
      <c r="S74" s="502"/>
      <c r="T74" s="502"/>
      <c r="U74" s="502"/>
      <c r="V74" s="502"/>
      <c r="W74" s="502"/>
      <c r="X74" s="502"/>
      <c r="Y74" s="502"/>
      <c r="Z74" s="502"/>
    </row>
    <row r="75" ht="18.75" customHeight="1">
      <c r="A75" s="501"/>
      <c r="B75" s="501"/>
      <c r="C75" s="501"/>
      <c r="D75" s="501"/>
      <c r="E75" s="501"/>
      <c r="F75" s="501"/>
      <c r="G75" s="501"/>
      <c r="H75" s="501"/>
      <c r="I75" s="501"/>
      <c r="J75" s="501"/>
      <c r="K75" s="483"/>
      <c r="L75" s="501"/>
      <c r="M75" s="501"/>
      <c r="N75" s="501"/>
      <c r="O75" s="502"/>
      <c r="P75" s="502"/>
      <c r="Q75" s="502"/>
      <c r="R75" s="502"/>
      <c r="S75" s="502"/>
      <c r="T75" s="502"/>
      <c r="U75" s="502"/>
      <c r="V75" s="502"/>
      <c r="W75" s="502"/>
      <c r="X75" s="502"/>
      <c r="Y75" s="502"/>
      <c r="Z75" s="502"/>
    </row>
    <row r="76" ht="18.75" customHeight="1">
      <c r="A76" s="501"/>
      <c r="B76" s="501"/>
      <c r="C76" s="501"/>
      <c r="D76" s="501"/>
      <c r="E76" s="501"/>
      <c r="F76" s="501"/>
      <c r="G76" s="501"/>
      <c r="H76" s="501"/>
      <c r="I76" s="501"/>
      <c r="J76" s="501"/>
      <c r="K76" s="483"/>
      <c r="L76" s="501"/>
      <c r="M76" s="501"/>
      <c r="N76" s="501"/>
      <c r="O76" s="502"/>
      <c r="P76" s="502"/>
      <c r="Q76" s="502"/>
      <c r="R76" s="502"/>
      <c r="S76" s="502"/>
      <c r="T76" s="502"/>
      <c r="U76" s="502"/>
      <c r="V76" s="502"/>
      <c r="W76" s="502"/>
      <c r="X76" s="502"/>
      <c r="Y76" s="502"/>
      <c r="Z76" s="502"/>
    </row>
    <row r="77" ht="18.75" customHeight="1">
      <c r="A77" s="501"/>
      <c r="B77" s="501"/>
      <c r="C77" s="501"/>
      <c r="D77" s="501"/>
      <c r="E77" s="501"/>
      <c r="F77" s="501"/>
      <c r="G77" s="501"/>
      <c r="H77" s="501"/>
      <c r="I77" s="501"/>
      <c r="J77" s="501"/>
      <c r="K77" s="483"/>
      <c r="L77" s="501"/>
      <c r="M77" s="501"/>
      <c r="N77" s="501"/>
      <c r="O77" s="502"/>
      <c r="P77" s="502"/>
      <c r="Q77" s="502"/>
      <c r="R77" s="502"/>
      <c r="S77" s="502"/>
      <c r="T77" s="502"/>
      <c r="U77" s="502"/>
      <c r="V77" s="502"/>
      <c r="W77" s="502"/>
      <c r="X77" s="502"/>
      <c r="Y77" s="502"/>
      <c r="Z77" s="502"/>
    </row>
    <row r="78" ht="18.75" customHeight="1">
      <c r="A78" s="501"/>
      <c r="B78" s="501"/>
      <c r="C78" s="501"/>
      <c r="D78" s="501"/>
      <c r="E78" s="501"/>
      <c r="F78" s="501"/>
      <c r="G78" s="501"/>
      <c r="H78" s="501"/>
      <c r="I78" s="501"/>
      <c r="J78" s="501"/>
      <c r="K78" s="483"/>
      <c r="L78" s="501"/>
      <c r="M78" s="501"/>
      <c r="N78" s="501"/>
      <c r="O78" s="502"/>
      <c r="P78" s="502"/>
      <c r="Q78" s="502"/>
      <c r="R78" s="502"/>
      <c r="S78" s="502"/>
      <c r="T78" s="502"/>
      <c r="U78" s="502"/>
      <c r="V78" s="502"/>
      <c r="W78" s="502"/>
      <c r="X78" s="502"/>
      <c r="Y78" s="502"/>
      <c r="Z78" s="502"/>
    </row>
    <row r="79" ht="18.75" customHeight="1">
      <c r="A79" s="501"/>
      <c r="B79" s="501"/>
      <c r="C79" s="501"/>
      <c r="D79" s="501"/>
      <c r="E79" s="501"/>
      <c r="F79" s="501"/>
      <c r="G79" s="501"/>
      <c r="H79" s="501"/>
      <c r="I79" s="501"/>
      <c r="J79" s="501"/>
      <c r="K79" s="483"/>
      <c r="L79" s="501"/>
      <c r="M79" s="501"/>
      <c r="N79" s="501"/>
      <c r="O79" s="502"/>
      <c r="P79" s="502"/>
      <c r="Q79" s="502"/>
      <c r="R79" s="502"/>
      <c r="S79" s="502"/>
      <c r="T79" s="502"/>
      <c r="U79" s="502"/>
      <c r="V79" s="502"/>
      <c r="W79" s="502"/>
      <c r="X79" s="502"/>
      <c r="Y79" s="502"/>
      <c r="Z79" s="502"/>
    </row>
    <row r="80" ht="18.75" customHeight="1">
      <c r="A80" s="501"/>
      <c r="B80" s="501"/>
      <c r="C80" s="501"/>
      <c r="D80" s="501"/>
      <c r="E80" s="501"/>
      <c r="F80" s="501"/>
      <c r="G80" s="501"/>
      <c r="H80" s="501"/>
      <c r="I80" s="501"/>
      <c r="J80" s="501"/>
      <c r="K80" s="483"/>
      <c r="L80" s="501"/>
      <c r="M80" s="501"/>
      <c r="N80" s="501"/>
      <c r="O80" s="502"/>
      <c r="P80" s="502"/>
      <c r="Q80" s="502"/>
      <c r="R80" s="502"/>
      <c r="S80" s="502"/>
      <c r="T80" s="502"/>
      <c r="U80" s="502"/>
      <c r="V80" s="502"/>
      <c r="W80" s="502"/>
      <c r="X80" s="502"/>
      <c r="Y80" s="502"/>
      <c r="Z80" s="502"/>
    </row>
    <row r="81" ht="18.75" customHeight="1">
      <c r="A81" s="501"/>
      <c r="B81" s="501"/>
      <c r="C81" s="501"/>
      <c r="D81" s="501"/>
      <c r="E81" s="501"/>
      <c r="F81" s="501"/>
      <c r="G81" s="501"/>
      <c r="H81" s="501"/>
      <c r="I81" s="501"/>
      <c r="J81" s="501"/>
      <c r="K81" s="483"/>
      <c r="L81" s="501"/>
      <c r="M81" s="501"/>
      <c r="N81" s="501"/>
      <c r="O81" s="502"/>
      <c r="P81" s="502"/>
      <c r="Q81" s="502"/>
      <c r="R81" s="502"/>
      <c r="S81" s="502"/>
      <c r="T81" s="502"/>
      <c r="U81" s="502"/>
      <c r="V81" s="502"/>
      <c r="W81" s="502"/>
      <c r="X81" s="502"/>
      <c r="Y81" s="502"/>
      <c r="Z81" s="502"/>
    </row>
    <row r="82" ht="18.75" customHeight="1">
      <c r="A82" s="501"/>
      <c r="B82" s="501"/>
      <c r="C82" s="501"/>
      <c r="D82" s="501"/>
      <c r="E82" s="501"/>
      <c r="F82" s="501"/>
      <c r="G82" s="501"/>
      <c r="H82" s="501"/>
      <c r="I82" s="501"/>
      <c r="J82" s="501"/>
      <c r="K82" s="483"/>
      <c r="L82" s="501"/>
      <c r="M82" s="501"/>
      <c r="N82" s="501"/>
      <c r="O82" s="502"/>
      <c r="P82" s="502"/>
      <c r="Q82" s="502"/>
      <c r="R82" s="502"/>
      <c r="S82" s="502"/>
      <c r="T82" s="502"/>
      <c r="U82" s="502"/>
      <c r="V82" s="502"/>
      <c r="W82" s="502"/>
      <c r="X82" s="502"/>
      <c r="Y82" s="502"/>
      <c r="Z82" s="502"/>
    </row>
    <row r="83" ht="18.75" customHeight="1">
      <c r="A83" s="501"/>
      <c r="B83" s="501"/>
      <c r="C83" s="501"/>
      <c r="D83" s="501"/>
      <c r="E83" s="501"/>
      <c r="F83" s="501"/>
      <c r="G83" s="501"/>
      <c r="H83" s="501"/>
      <c r="I83" s="501"/>
      <c r="J83" s="501"/>
      <c r="K83" s="483"/>
      <c r="L83" s="501"/>
      <c r="M83" s="501"/>
      <c r="N83" s="501"/>
      <c r="O83" s="502"/>
      <c r="P83" s="502"/>
      <c r="Q83" s="502"/>
      <c r="R83" s="502"/>
      <c r="S83" s="502"/>
      <c r="T83" s="502"/>
      <c r="U83" s="502"/>
      <c r="V83" s="502"/>
      <c r="W83" s="502"/>
      <c r="X83" s="502"/>
      <c r="Y83" s="502"/>
      <c r="Z83" s="502"/>
    </row>
    <row r="84" ht="18.75" customHeight="1">
      <c r="A84" s="501"/>
      <c r="B84" s="501"/>
      <c r="C84" s="501"/>
      <c r="D84" s="501"/>
      <c r="E84" s="501"/>
      <c r="F84" s="501"/>
      <c r="G84" s="501"/>
      <c r="H84" s="501"/>
      <c r="I84" s="501"/>
      <c r="J84" s="501"/>
      <c r="K84" s="483"/>
      <c r="L84" s="501"/>
      <c r="M84" s="501"/>
      <c r="N84" s="501"/>
      <c r="O84" s="502"/>
      <c r="P84" s="502"/>
      <c r="Q84" s="502"/>
      <c r="R84" s="502"/>
      <c r="S84" s="502"/>
      <c r="T84" s="502"/>
      <c r="U84" s="502"/>
      <c r="V84" s="502"/>
      <c r="W84" s="502"/>
      <c r="X84" s="502"/>
      <c r="Y84" s="502"/>
      <c r="Z84" s="502"/>
    </row>
    <row r="85" ht="18.75" customHeight="1">
      <c r="A85" s="501"/>
      <c r="B85" s="501"/>
      <c r="C85" s="501"/>
      <c r="D85" s="501"/>
      <c r="E85" s="501"/>
      <c r="F85" s="501"/>
      <c r="G85" s="501"/>
      <c r="H85" s="501"/>
      <c r="I85" s="501"/>
      <c r="J85" s="501"/>
      <c r="K85" s="483"/>
      <c r="L85" s="501"/>
      <c r="M85" s="501"/>
      <c r="N85" s="501"/>
      <c r="O85" s="502"/>
      <c r="P85" s="502"/>
      <c r="Q85" s="502"/>
      <c r="R85" s="502"/>
      <c r="S85" s="502"/>
      <c r="T85" s="502"/>
      <c r="U85" s="502"/>
      <c r="V85" s="502"/>
      <c r="W85" s="502"/>
      <c r="X85" s="502"/>
      <c r="Y85" s="502"/>
      <c r="Z85" s="502"/>
    </row>
    <row r="86" ht="18.75" customHeight="1">
      <c r="A86" s="501"/>
      <c r="B86" s="501"/>
      <c r="C86" s="501"/>
      <c r="D86" s="501"/>
      <c r="E86" s="501"/>
      <c r="F86" s="501"/>
      <c r="G86" s="501"/>
      <c r="H86" s="501"/>
      <c r="I86" s="501"/>
      <c r="J86" s="501"/>
      <c r="K86" s="483"/>
      <c r="L86" s="501"/>
      <c r="M86" s="501"/>
      <c r="N86" s="501"/>
      <c r="O86" s="502"/>
      <c r="P86" s="502"/>
      <c r="Q86" s="502"/>
      <c r="R86" s="502"/>
      <c r="S86" s="502"/>
      <c r="T86" s="502"/>
      <c r="U86" s="502"/>
      <c r="V86" s="502"/>
      <c r="W86" s="502"/>
      <c r="X86" s="502"/>
      <c r="Y86" s="502"/>
      <c r="Z86" s="502"/>
    </row>
    <row r="87" ht="18.75" customHeight="1">
      <c r="A87" s="501"/>
      <c r="B87" s="501"/>
      <c r="C87" s="501"/>
      <c r="D87" s="501"/>
      <c r="E87" s="501"/>
      <c r="F87" s="501"/>
      <c r="G87" s="501"/>
      <c r="H87" s="501"/>
      <c r="I87" s="501"/>
      <c r="J87" s="501"/>
      <c r="K87" s="483"/>
      <c r="L87" s="501"/>
      <c r="M87" s="501"/>
      <c r="N87" s="501"/>
      <c r="O87" s="502"/>
      <c r="P87" s="502"/>
      <c r="Q87" s="502"/>
      <c r="R87" s="502"/>
      <c r="S87" s="502"/>
      <c r="T87" s="502"/>
      <c r="U87" s="502"/>
      <c r="V87" s="502"/>
      <c r="W87" s="502"/>
      <c r="X87" s="502"/>
      <c r="Y87" s="502"/>
      <c r="Z87" s="502"/>
    </row>
    <row r="88" ht="18.75" customHeight="1">
      <c r="A88" s="501"/>
      <c r="B88" s="501"/>
      <c r="C88" s="501"/>
      <c r="D88" s="501"/>
      <c r="E88" s="501"/>
      <c r="F88" s="501"/>
      <c r="G88" s="501"/>
      <c r="H88" s="501"/>
      <c r="I88" s="501"/>
      <c r="J88" s="501"/>
      <c r="K88" s="483"/>
      <c r="L88" s="501"/>
      <c r="M88" s="501"/>
      <c r="N88" s="501"/>
      <c r="O88" s="502"/>
      <c r="P88" s="502"/>
      <c r="Q88" s="502"/>
      <c r="R88" s="502"/>
      <c r="S88" s="502"/>
      <c r="T88" s="502"/>
      <c r="U88" s="502"/>
      <c r="V88" s="502"/>
      <c r="W88" s="502"/>
      <c r="X88" s="502"/>
      <c r="Y88" s="502"/>
      <c r="Z88" s="502"/>
    </row>
    <row r="89" ht="18.75" customHeight="1">
      <c r="A89" s="501"/>
      <c r="B89" s="501"/>
      <c r="C89" s="501"/>
      <c r="D89" s="501"/>
      <c r="E89" s="501"/>
      <c r="F89" s="501"/>
      <c r="G89" s="501"/>
      <c r="H89" s="501"/>
      <c r="I89" s="501"/>
      <c r="J89" s="501"/>
      <c r="K89" s="483"/>
      <c r="L89" s="501"/>
      <c r="M89" s="501"/>
      <c r="N89" s="501"/>
      <c r="O89" s="502"/>
      <c r="P89" s="502"/>
      <c r="Q89" s="502"/>
      <c r="R89" s="502"/>
      <c r="S89" s="502"/>
      <c r="T89" s="502"/>
      <c r="U89" s="502"/>
      <c r="V89" s="502"/>
      <c r="W89" s="502"/>
      <c r="X89" s="502"/>
      <c r="Y89" s="502"/>
      <c r="Z89" s="502"/>
    </row>
    <row r="90" ht="18.75" customHeight="1">
      <c r="A90" s="501"/>
      <c r="B90" s="501"/>
      <c r="C90" s="501"/>
      <c r="D90" s="501"/>
      <c r="E90" s="501"/>
      <c r="F90" s="501"/>
      <c r="G90" s="501"/>
      <c r="H90" s="501"/>
      <c r="I90" s="501"/>
      <c r="J90" s="501"/>
      <c r="K90" s="483"/>
      <c r="L90" s="501"/>
      <c r="M90" s="501"/>
      <c r="N90" s="501"/>
      <c r="O90" s="502"/>
      <c r="P90" s="502"/>
      <c r="Q90" s="502"/>
      <c r="R90" s="502"/>
      <c r="S90" s="502"/>
      <c r="T90" s="502"/>
      <c r="U90" s="502"/>
      <c r="V90" s="502"/>
      <c r="W90" s="502"/>
      <c r="X90" s="502"/>
      <c r="Y90" s="502"/>
      <c r="Z90" s="502"/>
    </row>
    <row r="91" ht="18.75" customHeight="1">
      <c r="A91" s="501"/>
      <c r="B91" s="501"/>
      <c r="C91" s="501"/>
      <c r="D91" s="501"/>
      <c r="E91" s="501"/>
      <c r="F91" s="501"/>
      <c r="G91" s="501"/>
      <c r="H91" s="501"/>
      <c r="I91" s="501"/>
      <c r="J91" s="501"/>
      <c r="K91" s="483"/>
      <c r="L91" s="501"/>
      <c r="M91" s="501"/>
      <c r="N91" s="501"/>
      <c r="O91" s="502"/>
      <c r="P91" s="502"/>
      <c r="Q91" s="502"/>
      <c r="R91" s="502"/>
      <c r="S91" s="502"/>
      <c r="T91" s="502"/>
      <c r="U91" s="502"/>
      <c r="V91" s="502"/>
      <c r="W91" s="502"/>
      <c r="X91" s="502"/>
      <c r="Y91" s="502"/>
      <c r="Z91" s="502"/>
    </row>
    <row r="92" ht="18.75" customHeight="1">
      <c r="A92" s="501"/>
      <c r="B92" s="501"/>
      <c r="C92" s="501"/>
      <c r="D92" s="501"/>
      <c r="E92" s="501"/>
      <c r="F92" s="501"/>
      <c r="G92" s="501"/>
      <c r="H92" s="501"/>
      <c r="I92" s="501"/>
      <c r="J92" s="501"/>
      <c r="K92" s="483"/>
      <c r="L92" s="501"/>
      <c r="M92" s="501"/>
      <c r="N92" s="501"/>
      <c r="O92" s="502"/>
      <c r="P92" s="502"/>
      <c r="Q92" s="502"/>
      <c r="R92" s="502"/>
      <c r="S92" s="502"/>
      <c r="T92" s="502"/>
      <c r="U92" s="502"/>
      <c r="V92" s="502"/>
      <c r="W92" s="502"/>
      <c r="X92" s="502"/>
      <c r="Y92" s="502"/>
      <c r="Z92" s="502"/>
    </row>
    <row r="93" ht="18.75" customHeight="1">
      <c r="A93" s="501"/>
      <c r="B93" s="501"/>
      <c r="C93" s="501"/>
      <c r="D93" s="501"/>
      <c r="E93" s="501"/>
      <c r="F93" s="501"/>
      <c r="G93" s="501"/>
      <c r="H93" s="501"/>
      <c r="I93" s="501"/>
      <c r="J93" s="501"/>
      <c r="K93" s="483"/>
      <c r="L93" s="501"/>
      <c r="M93" s="501"/>
      <c r="N93" s="501"/>
      <c r="O93" s="502"/>
      <c r="P93" s="502"/>
      <c r="Q93" s="502"/>
      <c r="R93" s="502"/>
      <c r="S93" s="502"/>
      <c r="T93" s="502"/>
      <c r="U93" s="502"/>
      <c r="V93" s="502"/>
      <c r="W93" s="502"/>
      <c r="X93" s="502"/>
      <c r="Y93" s="502"/>
      <c r="Z93" s="502"/>
    </row>
    <row r="94" ht="18.75" customHeight="1">
      <c r="A94" s="501"/>
      <c r="B94" s="501"/>
      <c r="C94" s="501"/>
      <c r="D94" s="501"/>
      <c r="E94" s="501"/>
      <c r="F94" s="501"/>
      <c r="G94" s="501"/>
      <c r="H94" s="501"/>
      <c r="I94" s="501"/>
      <c r="J94" s="501"/>
      <c r="K94" s="483"/>
      <c r="L94" s="501"/>
      <c r="M94" s="501"/>
      <c r="N94" s="501"/>
      <c r="O94" s="502"/>
      <c r="P94" s="502"/>
      <c r="Q94" s="502"/>
      <c r="R94" s="502"/>
      <c r="S94" s="502"/>
      <c r="T94" s="502"/>
      <c r="U94" s="502"/>
      <c r="V94" s="502"/>
      <c r="W94" s="502"/>
      <c r="X94" s="502"/>
      <c r="Y94" s="502"/>
      <c r="Z94" s="502"/>
    </row>
    <row r="95" ht="18.75" customHeight="1">
      <c r="A95" s="501"/>
      <c r="B95" s="501"/>
      <c r="C95" s="501"/>
      <c r="D95" s="501"/>
      <c r="E95" s="501"/>
      <c r="F95" s="501"/>
      <c r="G95" s="501"/>
      <c r="H95" s="501"/>
      <c r="I95" s="501"/>
      <c r="J95" s="501"/>
      <c r="K95" s="483"/>
      <c r="L95" s="501"/>
      <c r="M95" s="501"/>
      <c r="N95" s="501"/>
      <c r="O95" s="502"/>
      <c r="P95" s="502"/>
      <c r="Q95" s="502"/>
      <c r="R95" s="502"/>
      <c r="S95" s="502"/>
      <c r="T95" s="502"/>
      <c r="U95" s="502"/>
      <c r="V95" s="502"/>
      <c r="W95" s="502"/>
      <c r="X95" s="502"/>
      <c r="Y95" s="502"/>
      <c r="Z95" s="502"/>
    </row>
    <row r="96" ht="18.75" customHeight="1">
      <c r="A96" s="501"/>
      <c r="B96" s="501"/>
      <c r="C96" s="501"/>
      <c r="D96" s="501"/>
      <c r="E96" s="501"/>
      <c r="F96" s="501"/>
      <c r="G96" s="501"/>
      <c r="H96" s="501"/>
      <c r="I96" s="501"/>
      <c r="J96" s="501"/>
      <c r="K96" s="483"/>
      <c r="L96" s="501"/>
      <c r="M96" s="501"/>
      <c r="N96" s="501"/>
      <c r="O96" s="502"/>
      <c r="P96" s="502"/>
      <c r="Q96" s="502"/>
      <c r="R96" s="502"/>
      <c r="S96" s="502"/>
      <c r="T96" s="502"/>
      <c r="U96" s="502"/>
      <c r="V96" s="502"/>
      <c r="W96" s="502"/>
      <c r="X96" s="502"/>
      <c r="Y96" s="502"/>
      <c r="Z96" s="502"/>
    </row>
    <row r="97" ht="18.75" customHeight="1">
      <c r="A97" s="501"/>
      <c r="B97" s="501"/>
      <c r="C97" s="501"/>
      <c r="D97" s="501"/>
      <c r="E97" s="501"/>
      <c r="F97" s="501"/>
      <c r="G97" s="501"/>
      <c r="H97" s="501"/>
      <c r="I97" s="501"/>
      <c r="J97" s="501"/>
      <c r="K97" s="483"/>
      <c r="L97" s="501"/>
      <c r="M97" s="501"/>
      <c r="N97" s="501"/>
      <c r="O97" s="502"/>
      <c r="P97" s="502"/>
      <c r="Q97" s="502"/>
      <c r="R97" s="502"/>
      <c r="S97" s="502"/>
      <c r="T97" s="502"/>
      <c r="U97" s="502"/>
      <c r="V97" s="502"/>
      <c r="W97" s="502"/>
      <c r="X97" s="502"/>
      <c r="Y97" s="502"/>
      <c r="Z97" s="502"/>
    </row>
    <row r="98" ht="18.75" customHeight="1">
      <c r="A98" s="501"/>
      <c r="B98" s="501"/>
      <c r="C98" s="501"/>
      <c r="D98" s="501"/>
      <c r="E98" s="501"/>
      <c r="F98" s="501"/>
      <c r="G98" s="501"/>
      <c r="H98" s="501"/>
      <c r="I98" s="501"/>
      <c r="J98" s="501"/>
      <c r="K98" s="483"/>
      <c r="L98" s="501"/>
      <c r="M98" s="501"/>
      <c r="N98" s="501"/>
      <c r="O98" s="502"/>
      <c r="P98" s="502"/>
      <c r="Q98" s="502"/>
      <c r="R98" s="502"/>
      <c r="S98" s="502"/>
      <c r="T98" s="502"/>
      <c r="U98" s="502"/>
      <c r="V98" s="502"/>
      <c r="W98" s="502"/>
      <c r="X98" s="502"/>
      <c r="Y98" s="502"/>
      <c r="Z98" s="502"/>
    </row>
    <row r="99" ht="18.75" customHeight="1">
      <c r="A99" s="501"/>
      <c r="B99" s="501"/>
      <c r="C99" s="501"/>
      <c r="D99" s="501"/>
      <c r="E99" s="501"/>
      <c r="F99" s="501"/>
      <c r="G99" s="501"/>
      <c r="H99" s="501"/>
      <c r="I99" s="501"/>
      <c r="J99" s="501"/>
      <c r="K99" s="483"/>
      <c r="L99" s="501"/>
      <c r="M99" s="501"/>
      <c r="N99" s="501"/>
      <c r="O99" s="502"/>
      <c r="P99" s="502"/>
      <c r="Q99" s="502"/>
      <c r="R99" s="502"/>
      <c r="S99" s="502"/>
      <c r="T99" s="502"/>
      <c r="U99" s="502"/>
      <c r="V99" s="502"/>
      <c r="W99" s="502"/>
      <c r="X99" s="502"/>
      <c r="Y99" s="502"/>
      <c r="Z99" s="502"/>
    </row>
    <row r="100" ht="18.75" customHeight="1">
      <c r="A100" s="501"/>
      <c r="B100" s="501"/>
      <c r="C100" s="501"/>
      <c r="D100" s="501"/>
      <c r="E100" s="501"/>
      <c r="F100" s="501"/>
      <c r="G100" s="501"/>
      <c r="H100" s="501"/>
      <c r="I100" s="501"/>
      <c r="J100" s="501"/>
      <c r="K100" s="483"/>
      <c r="L100" s="501"/>
      <c r="M100" s="501"/>
      <c r="N100" s="501"/>
      <c r="O100" s="502"/>
      <c r="P100" s="502"/>
      <c r="Q100" s="502"/>
      <c r="R100" s="502"/>
      <c r="S100" s="502"/>
      <c r="T100" s="502"/>
      <c r="U100" s="502"/>
      <c r="V100" s="502"/>
      <c r="W100" s="502"/>
      <c r="X100" s="502"/>
      <c r="Y100" s="502"/>
      <c r="Z100" s="502"/>
    </row>
    <row r="101" ht="18.75" customHeight="1">
      <c r="A101" s="501"/>
      <c r="B101" s="501"/>
      <c r="C101" s="501"/>
      <c r="D101" s="501"/>
      <c r="E101" s="501"/>
      <c r="F101" s="501"/>
      <c r="G101" s="501"/>
      <c r="H101" s="501"/>
      <c r="I101" s="501"/>
      <c r="J101" s="501"/>
      <c r="K101" s="483"/>
      <c r="L101" s="501"/>
      <c r="M101" s="501"/>
      <c r="N101" s="501"/>
      <c r="O101" s="502"/>
      <c r="P101" s="502"/>
      <c r="Q101" s="502"/>
      <c r="R101" s="502"/>
      <c r="S101" s="502"/>
      <c r="T101" s="502"/>
      <c r="U101" s="502"/>
      <c r="V101" s="502"/>
      <c r="W101" s="502"/>
      <c r="X101" s="502"/>
      <c r="Y101" s="502"/>
      <c r="Z101" s="502"/>
    </row>
    <row r="102" ht="18.75" customHeight="1">
      <c r="A102" s="501"/>
      <c r="B102" s="501"/>
      <c r="C102" s="501"/>
      <c r="D102" s="501"/>
      <c r="E102" s="501"/>
      <c r="F102" s="501"/>
      <c r="G102" s="501"/>
      <c r="H102" s="501"/>
      <c r="I102" s="501"/>
      <c r="J102" s="501"/>
      <c r="K102" s="483"/>
      <c r="L102" s="501"/>
      <c r="M102" s="501"/>
      <c r="N102" s="501"/>
      <c r="O102" s="502"/>
      <c r="P102" s="502"/>
      <c r="Q102" s="502"/>
      <c r="R102" s="502"/>
      <c r="S102" s="502"/>
      <c r="T102" s="502"/>
      <c r="U102" s="502"/>
      <c r="V102" s="502"/>
      <c r="W102" s="502"/>
      <c r="X102" s="502"/>
      <c r="Y102" s="502"/>
      <c r="Z102" s="502"/>
    </row>
    <row r="103" ht="18.75" customHeight="1">
      <c r="A103" s="501"/>
      <c r="B103" s="501"/>
      <c r="C103" s="501"/>
      <c r="D103" s="501"/>
      <c r="E103" s="501"/>
      <c r="F103" s="501"/>
      <c r="G103" s="501"/>
      <c r="H103" s="501"/>
      <c r="I103" s="501"/>
      <c r="J103" s="501"/>
      <c r="K103" s="483"/>
      <c r="L103" s="501"/>
      <c r="M103" s="501"/>
      <c r="N103" s="501"/>
      <c r="O103" s="502"/>
      <c r="P103" s="502"/>
      <c r="Q103" s="502"/>
      <c r="R103" s="502"/>
      <c r="S103" s="502"/>
      <c r="T103" s="502"/>
      <c r="U103" s="502"/>
      <c r="V103" s="502"/>
      <c r="W103" s="502"/>
      <c r="X103" s="502"/>
      <c r="Y103" s="502"/>
      <c r="Z103" s="502"/>
    </row>
    <row r="104" ht="18.75" customHeight="1">
      <c r="A104" s="501"/>
      <c r="B104" s="501"/>
      <c r="C104" s="501"/>
      <c r="D104" s="501"/>
      <c r="E104" s="501"/>
      <c r="F104" s="501"/>
      <c r="G104" s="501"/>
      <c r="H104" s="501"/>
      <c r="I104" s="501"/>
      <c r="J104" s="501"/>
      <c r="K104" s="483"/>
      <c r="L104" s="501"/>
      <c r="M104" s="501"/>
      <c r="N104" s="501"/>
      <c r="O104" s="502"/>
      <c r="P104" s="502"/>
      <c r="Q104" s="502"/>
      <c r="R104" s="502"/>
      <c r="S104" s="502"/>
      <c r="T104" s="502"/>
      <c r="U104" s="502"/>
      <c r="V104" s="502"/>
      <c r="W104" s="502"/>
      <c r="X104" s="502"/>
      <c r="Y104" s="502"/>
      <c r="Z104" s="502"/>
    </row>
    <row r="105" ht="18.75" customHeight="1">
      <c r="A105" s="501"/>
      <c r="B105" s="501"/>
      <c r="C105" s="501"/>
      <c r="D105" s="501"/>
      <c r="E105" s="501"/>
      <c r="F105" s="501"/>
      <c r="G105" s="501"/>
      <c r="H105" s="501"/>
      <c r="I105" s="501"/>
      <c r="J105" s="501"/>
      <c r="K105" s="483"/>
      <c r="L105" s="501"/>
      <c r="M105" s="501"/>
      <c r="N105" s="501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</row>
    <row r="106" ht="18.75" customHeight="1">
      <c r="A106" s="501"/>
      <c r="B106" s="501"/>
      <c r="C106" s="501"/>
      <c r="D106" s="501"/>
      <c r="E106" s="501"/>
      <c r="F106" s="501"/>
      <c r="G106" s="501"/>
      <c r="H106" s="501"/>
      <c r="I106" s="501"/>
      <c r="J106" s="501"/>
      <c r="K106" s="483"/>
      <c r="L106" s="501"/>
      <c r="M106" s="501"/>
      <c r="N106" s="501"/>
      <c r="O106" s="502"/>
      <c r="P106" s="502"/>
      <c r="Q106" s="502"/>
      <c r="R106" s="502"/>
      <c r="S106" s="502"/>
      <c r="T106" s="502"/>
      <c r="U106" s="502"/>
      <c r="V106" s="502"/>
      <c r="W106" s="502"/>
      <c r="X106" s="502"/>
      <c r="Y106" s="502"/>
      <c r="Z106" s="502"/>
    </row>
    <row r="107" ht="18.75" customHeight="1">
      <c r="A107" s="501"/>
      <c r="B107" s="501"/>
      <c r="C107" s="501"/>
      <c r="D107" s="501"/>
      <c r="E107" s="501"/>
      <c r="F107" s="501"/>
      <c r="G107" s="501"/>
      <c r="H107" s="501"/>
      <c r="I107" s="501"/>
      <c r="J107" s="501"/>
      <c r="K107" s="483"/>
      <c r="L107" s="501"/>
      <c r="M107" s="501"/>
      <c r="N107" s="501"/>
      <c r="O107" s="502"/>
      <c r="P107" s="502"/>
      <c r="Q107" s="502"/>
      <c r="R107" s="502"/>
      <c r="S107" s="502"/>
      <c r="T107" s="502"/>
      <c r="U107" s="502"/>
      <c r="V107" s="502"/>
      <c r="W107" s="502"/>
      <c r="X107" s="502"/>
      <c r="Y107" s="502"/>
      <c r="Z107" s="502"/>
    </row>
    <row r="108" ht="18.75" customHeight="1">
      <c r="A108" s="501"/>
      <c r="B108" s="501"/>
      <c r="C108" s="501"/>
      <c r="D108" s="501"/>
      <c r="E108" s="501"/>
      <c r="F108" s="501"/>
      <c r="G108" s="501"/>
      <c r="H108" s="501"/>
      <c r="I108" s="501"/>
      <c r="J108" s="501"/>
      <c r="K108" s="483"/>
      <c r="L108" s="501"/>
      <c r="M108" s="501"/>
      <c r="N108" s="501"/>
      <c r="O108" s="502"/>
      <c r="P108" s="502"/>
      <c r="Q108" s="502"/>
      <c r="R108" s="502"/>
      <c r="S108" s="502"/>
      <c r="T108" s="502"/>
      <c r="U108" s="502"/>
      <c r="V108" s="502"/>
      <c r="W108" s="502"/>
      <c r="X108" s="502"/>
      <c r="Y108" s="502"/>
      <c r="Z108" s="502"/>
    </row>
    <row r="109" ht="18.75" customHeight="1">
      <c r="A109" s="501"/>
      <c r="B109" s="501"/>
      <c r="C109" s="501"/>
      <c r="D109" s="501"/>
      <c r="E109" s="501"/>
      <c r="F109" s="501"/>
      <c r="G109" s="501"/>
      <c r="H109" s="501"/>
      <c r="I109" s="501"/>
      <c r="J109" s="501"/>
      <c r="K109" s="483"/>
      <c r="L109" s="501"/>
      <c r="M109" s="501"/>
      <c r="N109" s="501"/>
      <c r="O109" s="502"/>
      <c r="P109" s="502"/>
      <c r="Q109" s="502"/>
      <c r="R109" s="502"/>
      <c r="S109" s="502"/>
      <c r="T109" s="502"/>
      <c r="U109" s="502"/>
      <c r="V109" s="502"/>
      <c r="W109" s="502"/>
      <c r="X109" s="502"/>
      <c r="Y109" s="502"/>
      <c r="Z109" s="502"/>
    </row>
    <row r="110" ht="18.75" customHeight="1">
      <c r="A110" s="501"/>
      <c r="B110" s="501"/>
      <c r="C110" s="501"/>
      <c r="D110" s="501"/>
      <c r="E110" s="501"/>
      <c r="F110" s="501"/>
      <c r="G110" s="501"/>
      <c r="H110" s="501"/>
      <c r="I110" s="501"/>
      <c r="J110" s="501"/>
      <c r="K110" s="483"/>
      <c r="L110" s="501"/>
      <c r="M110" s="501"/>
      <c r="N110" s="501"/>
      <c r="O110" s="502"/>
      <c r="P110" s="502"/>
      <c r="Q110" s="502"/>
      <c r="R110" s="502"/>
      <c r="S110" s="502"/>
      <c r="T110" s="502"/>
      <c r="U110" s="502"/>
      <c r="V110" s="502"/>
      <c r="W110" s="502"/>
      <c r="X110" s="502"/>
      <c r="Y110" s="502"/>
      <c r="Z110" s="502"/>
    </row>
    <row r="111" ht="18.75" customHeight="1">
      <c r="A111" s="501"/>
      <c r="B111" s="501"/>
      <c r="C111" s="501"/>
      <c r="D111" s="501"/>
      <c r="E111" s="501"/>
      <c r="F111" s="501"/>
      <c r="G111" s="501"/>
      <c r="H111" s="501"/>
      <c r="I111" s="501"/>
      <c r="J111" s="501"/>
      <c r="K111" s="483"/>
      <c r="L111" s="501"/>
      <c r="M111" s="501"/>
      <c r="N111" s="501"/>
      <c r="O111" s="502"/>
      <c r="P111" s="502"/>
      <c r="Q111" s="502"/>
      <c r="R111" s="502"/>
      <c r="S111" s="502"/>
      <c r="T111" s="502"/>
      <c r="U111" s="502"/>
      <c r="V111" s="502"/>
      <c r="W111" s="502"/>
      <c r="X111" s="502"/>
      <c r="Y111" s="502"/>
      <c r="Z111" s="502"/>
    </row>
    <row r="112" ht="18.75" customHeight="1">
      <c r="A112" s="501"/>
      <c r="B112" s="501"/>
      <c r="C112" s="501"/>
      <c r="D112" s="501"/>
      <c r="E112" s="501"/>
      <c r="F112" s="501"/>
      <c r="G112" s="501"/>
      <c r="H112" s="501"/>
      <c r="I112" s="501"/>
      <c r="J112" s="501"/>
      <c r="K112" s="483"/>
      <c r="L112" s="501"/>
      <c r="M112" s="501"/>
      <c r="N112" s="501"/>
      <c r="O112" s="502"/>
      <c r="P112" s="502"/>
      <c r="Q112" s="502"/>
      <c r="R112" s="502"/>
      <c r="S112" s="502"/>
      <c r="T112" s="502"/>
      <c r="U112" s="502"/>
      <c r="V112" s="502"/>
      <c r="W112" s="502"/>
      <c r="X112" s="502"/>
      <c r="Y112" s="502"/>
      <c r="Z112" s="502"/>
    </row>
    <row r="113" ht="18.75" customHeight="1">
      <c r="A113" s="501"/>
      <c r="B113" s="501"/>
      <c r="C113" s="501"/>
      <c r="D113" s="501"/>
      <c r="E113" s="501"/>
      <c r="F113" s="501"/>
      <c r="G113" s="501"/>
      <c r="H113" s="501"/>
      <c r="I113" s="501"/>
      <c r="J113" s="501"/>
      <c r="K113" s="483"/>
      <c r="L113" s="501"/>
      <c r="M113" s="501"/>
      <c r="N113" s="501"/>
      <c r="O113" s="502"/>
      <c r="P113" s="502"/>
      <c r="Q113" s="502"/>
      <c r="R113" s="502"/>
      <c r="S113" s="502"/>
      <c r="T113" s="502"/>
      <c r="U113" s="502"/>
      <c r="V113" s="502"/>
      <c r="W113" s="502"/>
      <c r="X113" s="502"/>
      <c r="Y113" s="502"/>
      <c r="Z113" s="502"/>
    </row>
    <row r="114" ht="18.75" customHeight="1">
      <c r="A114" s="501"/>
      <c r="B114" s="501"/>
      <c r="C114" s="501"/>
      <c r="D114" s="501"/>
      <c r="E114" s="501"/>
      <c r="F114" s="501"/>
      <c r="G114" s="501"/>
      <c r="H114" s="501"/>
      <c r="I114" s="501"/>
      <c r="J114" s="501"/>
      <c r="K114" s="483"/>
      <c r="L114" s="501"/>
      <c r="M114" s="501"/>
      <c r="N114" s="501"/>
      <c r="O114" s="502"/>
      <c r="P114" s="502"/>
      <c r="Q114" s="502"/>
      <c r="R114" s="502"/>
      <c r="S114" s="502"/>
      <c r="T114" s="502"/>
      <c r="U114" s="502"/>
      <c r="V114" s="502"/>
      <c r="W114" s="502"/>
      <c r="X114" s="502"/>
      <c r="Y114" s="502"/>
      <c r="Z114" s="502"/>
    </row>
    <row r="115" ht="18.75" customHeight="1">
      <c r="A115" s="501"/>
      <c r="B115" s="501"/>
      <c r="C115" s="501"/>
      <c r="D115" s="501"/>
      <c r="E115" s="501"/>
      <c r="F115" s="501"/>
      <c r="G115" s="501"/>
      <c r="H115" s="501"/>
      <c r="I115" s="501"/>
      <c r="J115" s="501"/>
      <c r="K115" s="483"/>
      <c r="L115" s="501"/>
      <c r="M115" s="501"/>
      <c r="N115" s="501"/>
      <c r="O115" s="502"/>
      <c r="P115" s="502"/>
      <c r="Q115" s="502"/>
      <c r="R115" s="502"/>
      <c r="S115" s="502"/>
      <c r="T115" s="502"/>
      <c r="U115" s="502"/>
      <c r="V115" s="502"/>
      <c r="W115" s="502"/>
      <c r="X115" s="502"/>
      <c r="Y115" s="502"/>
      <c r="Z115" s="502"/>
    </row>
    <row r="116" ht="18.75" customHeight="1">
      <c r="A116" s="501"/>
      <c r="B116" s="501"/>
      <c r="C116" s="501"/>
      <c r="D116" s="501"/>
      <c r="E116" s="501"/>
      <c r="F116" s="501"/>
      <c r="G116" s="501"/>
      <c r="H116" s="501"/>
      <c r="I116" s="501"/>
      <c r="J116" s="501"/>
      <c r="K116" s="483"/>
      <c r="L116" s="501"/>
      <c r="M116" s="501"/>
      <c r="N116" s="501"/>
      <c r="O116" s="502"/>
      <c r="P116" s="502"/>
      <c r="Q116" s="502"/>
      <c r="R116" s="502"/>
      <c r="S116" s="502"/>
      <c r="T116" s="502"/>
      <c r="U116" s="502"/>
      <c r="V116" s="502"/>
      <c r="W116" s="502"/>
      <c r="X116" s="502"/>
      <c r="Y116" s="502"/>
      <c r="Z116" s="502"/>
    </row>
    <row r="117" ht="18.75" customHeight="1">
      <c r="A117" s="501"/>
      <c r="B117" s="501"/>
      <c r="C117" s="501"/>
      <c r="D117" s="501"/>
      <c r="E117" s="501"/>
      <c r="F117" s="501"/>
      <c r="G117" s="501"/>
      <c r="H117" s="501"/>
      <c r="I117" s="501"/>
      <c r="J117" s="501"/>
      <c r="K117" s="483"/>
      <c r="L117" s="501"/>
      <c r="M117" s="501"/>
      <c r="N117" s="501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</row>
    <row r="118" ht="18.75" customHeight="1">
      <c r="A118" s="501"/>
      <c r="B118" s="501"/>
      <c r="C118" s="501"/>
      <c r="D118" s="501"/>
      <c r="E118" s="501"/>
      <c r="F118" s="501"/>
      <c r="G118" s="501"/>
      <c r="H118" s="501"/>
      <c r="I118" s="501"/>
      <c r="J118" s="501"/>
      <c r="K118" s="483"/>
      <c r="L118" s="501"/>
      <c r="M118" s="501"/>
      <c r="N118" s="501"/>
      <c r="O118" s="502"/>
      <c r="P118" s="502"/>
      <c r="Q118" s="502"/>
      <c r="R118" s="502"/>
      <c r="S118" s="502"/>
      <c r="T118" s="502"/>
      <c r="U118" s="502"/>
      <c r="V118" s="502"/>
      <c r="W118" s="502"/>
      <c r="X118" s="502"/>
      <c r="Y118" s="502"/>
      <c r="Z118" s="502"/>
    </row>
    <row r="119" ht="18.75" customHeight="1">
      <c r="A119" s="501"/>
      <c r="B119" s="501"/>
      <c r="C119" s="501"/>
      <c r="D119" s="501"/>
      <c r="E119" s="501"/>
      <c r="F119" s="501"/>
      <c r="G119" s="501"/>
      <c r="H119" s="501"/>
      <c r="I119" s="501"/>
      <c r="J119" s="501"/>
      <c r="K119" s="483"/>
      <c r="L119" s="501"/>
      <c r="M119" s="501"/>
      <c r="N119" s="501"/>
      <c r="O119" s="502"/>
      <c r="P119" s="502"/>
      <c r="Q119" s="502"/>
      <c r="R119" s="502"/>
      <c r="S119" s="502"/>
      <c r="T119" s="502"/>
      <c r="U119" s="502"/>
      <c r="V119" s="502"/>
      <c r="W119" s="502"/>
      <c r="X119" s="502"/>
      <c r="Y119" s="502"/>
      <c r="Z119" s="502"/>
    </row>
    <row r="120" ht="18.75" customHeight="1">
      <c r="A120" s="501"/>
      <c r="B120" s="501"/>
      <c r="C120" s="501"/>
      <c r="D120" s="501"/>
      <c r="E120" s="501"/>
      <c r="F120" s="501"/>
      <c r="G120" s="501"/>
      <c r="H120" s="501"/>
      <c r="I120" s="501"/>
      <c r="J120" s="501"/>
      <c r="K120" s="483"/>
      <c r="L120" s="501"/>
      <c r="M120" s="501"/>
      <c r="N120" s="501"/>
      <c r="O120" s="502"/>
      <c r="P120" s="502"/>
      <c r="Q120" s="502"/>
      <c r="R120" s="502"/>
      <c r="S120" s="502"/>
      <c r="T120" s="502"/>
      <c r="U120" s="502"/>
      <c r="V120" s="502"/>
      <c r="W120" s="502"/>
      <c r="X120" s="502"/>
      <c r="Y120" s="502"/>
      <c r="Z120" s="502"/>
    </row>
    <row r="121" ht="18.75" customHeight="1">
      <c r="A121" s="501"/>
      <c r="B121" s="501"/>
      <c r="C121" s="501"/>
      <c r="D121" s="501"/>
      <c r="E121" s="501"/>
      <c r="F121" s="501"/>
      <c r="G121" s="501"/>
      <c r="H121" s="501"/>
      <c r="I121" s="501"/>
      <c r="J121" s="501"/>
      <c r="K121" s="483"/>
      <c r="L121" s="501"/>
      <c r="M121" s="501"/>
      <c r="N121" s="501"/>
      <c r="O121" s="502"/>
      <c r="P121" s="502"/>
      <c r="Q121" s="502"/>
      <c r="R121" s="502"/>
      <c r="S121" s="502"/>
      <c r="T121" s="502"/>
      <c r="U121" s="502"/>
      <c r="V121" s="502"/>
      <c r="W121" s="502"/>
      <c r="X121" s="502"/>
      <c r="Y121" s="502"/>
      <c r="Z121" s="502"/>
    </row>
    <row r="122" ht="18.75" customHeight="1">
      <c r="A122" s="501"/>
      <c r="B122" s="501"/>
      <c r="C122" s="501"/>
      <c r="D122" s="501"/>
      <c r="E122" s="501"/>
      <c r="F122" s="501"/>
      <c r="G122" s="501"/>
      <c r="H122" s="501"/>
      <c r="I122" s="501"/>
      <c r="J122" s="501"/>
      <c r="K122" s="483"/>
      <c r="L122" s="501"/>
      <c r="M122" s="501"/>
      <c r="N122" s="501"/>
      <c r="O122" s="502"/>
      <c r="P122" s="502"/>
      <c r="Q122" s="502"/>
      <c r="R122" s="502"/>
      <c r="S122" s="502"/>
      <c r="T122" s="502"/>
      <c r="U122" s="502"/>
      <c r="V122" s="502"/>
      <c r="W122" s="502"/>
      <c r="X122" s="502"/>
      <c r="Y122" s="502"/>
      <c r="Z122" s="502"/>
    </row>
    <row r="123" ht="18.75" customHeight="1">
      <c r="A123" s="501"/>
      <c r="B123" s="501"/>
      <c r="C123" s="501"/>
      <c r="D123" s="501"/>
      <c r="E123" s="501"/>
      <c r="F123" s="501"/>
      <c r="G123" s="501"/>
      <c r="H123" s="501"/>
      <c r="I123" s="501"/>
      <c r="J123" s="501"/>
      <c r="K123" s="483"/>
      <c r="L123" s="501"/>
      <c r="M123" s="501"/>
      <c r="N123" s="501"/>
      <c r="O123" s="502"/>
      <c r="P123" s="502"/>
      <c r="Q123" s="502"/>
      <c r="R123" s="502"/>
      <c r="S123" s="502"/>
      <c r="T123" s="502"/>
      <c r="U123" s="502"/>
      <c r="V123" s="502"/>
      <c r="W123" s="502"/>
      <c r="X123" s="502"/>
      <c r="Y123" s="502"/>
      <c r="Z123" s="502"/>
    </row>
    <row r="124" ht="18.75" customHeight="1">
      <c r="A124" s="501"/>
      <c r="B124" s="501"/>
      <c r="C124" s="501"/>
      <c r="D124" s="501"/>
      <c r="E124" s="501"/>
      <c r="F124" s="501"/>
      <c r="G124" s="501"/>
      <c r="H124" s="501"/>
      <c r="I124" s="501"/>
      <c r="J124" s="501"/>
      <c r="K124" s="483"/>
      <c r="L124" s="501"/>
      <c r="M124" s="501"/>
      <c r="N124" s="501"/>
      <c r="O124" s="502"/>
      <c r="P124" s="502"/>
      <c r="Q124" s="502"/>
      <c r="R124" s="502"/>
      <c r="S124" s="502"/>
      <c r="T124" s="502"/>
      <c r="U124" s="502"/>
      <c r="V124" s="502"/>
      <c r="W124" s="502"/>
      <c r="X124" s="502"/>
      <c r="Y124" s="502"/>
      <c r="Z124" s="502"/>
    </row>
    <row r="125" ht="18.75" customHeight="1">
      <c r="A125" s="501"/>
      <c r="B125" s="501"/>
      <c r="C125" s="501"/>
      <c r="D125" s="501"/>
      <c r="E125" s="501"/>
      <c r="F125" s="501"/>
      <c r="G125" s="501"/>
      <c r="H125" s="501"/>
      <c r="I125" s="501"/>
      <c r="J125" s="501"/>
      <c r="K125" s="483"/>
      <c r="L125" s="501"/>
      <c r="M125" s="501"/>
      <c r="N125" s="501"/>
      <c r="O125" s="502"/>
      <c r="P125" s="502"/>
      <c r="Q125" s="502"/>
      <c r="R125" s="502"/>
      <c r="S125" s="502"/>
      <c r="T125" s="502"/>
      <c r="U125" s="502"/>
      <c r="V125" s="502"/>
      <c r="W125" s="502"/>
      <c r="X125" s="502"/>
      <c r="Y125" s="502"/>
      <c r="Z125" s="502"/>
    </row>
    <row r="126" ht="18.75" customHeight="1">
      <c r="A126" s="501"/>
      <c r="B126" s="501"/>
      <c r="C126" s="501"/>
      <c r="D126" s="501"/>
      <c r="E126" s="501"/>
      <c r="F126" s="501"/>
      <c r="G126" s="501"/>
      <c r="H126" s="501"/>
      <c r="I126" s="501"/>
      <c r="J126" s="501"/>
      <c r="K126" s="483"/>
      <c r="L126" s="501"/>
      <c r="M126" s="501"/>
      <c r="N126" s="501"/>
      <c r="O126" s="502"/>
      <c r="P126" s="502"/>
      <c r="Q126" s="502"/>
      <c r="R126" s="502"/>
      <c r="S126" s="502"/>
      <c r="T126" s="502"/>
      <c r="U126" s="502"/>
      <c r="V126" s="502"/>
      <c r="W126" s="502"/>
      <c r="X126" s="502"/>
      <c r="Y126" s="502"/>
      <c r="Z126" s="502"/>
    </row>
    <row r="127" ht="18.75" customHeight="1">
      <c r="A127" s="501"/>
      <c r="B127" s="501"/>
      <c r="C127" s="501"/>
      <c r="D127" s="501"/>
      <c r="E127" s="501"/>
      <c r="F127" s="501"/>
      <c r="G127" s="501"/>
      <c r="H127" s="501"/>
      <c r="I127" s="501"/>
      <c r="J127" s="501"/>
      <c r="K127" s="483"/>
      <c r="L127" s="501"/>
      <c r="M127" s="501"/>
      <c r="N127" s="501"/>
      <c r="O127" s="502"/>
      <c r="P127" s="502"/>
      <c r="Q127" s="502"/>
      <c r="R127" s="502"/>
      <c r="S127" s="502"/>
      <c r="T127" s="502"/>
      <c r="U127" s="502"/>
      <c r="V127" s="502"/>
      <c r="W127" s="502"/>
      <c r="X127" s="502"/>
      <c r="Y127" s="502"/>
      <c r="Z127" s="502"/>
    </row>
    <row r="128" ht="18.75" customHeight="1">
      <c r="A128" s="501"/>
      <c r="B128" s="501"/>
      <c r="C128" s="501"/>
      <c r="D128" s="501"/>
      <c r="E128" s="501"/>
      <c r="F128" s="501"/>
      <c r="G128" s="501"/>
      <c r="H128" s="501"/>
      <c r="I128" s="501"/>
      <c r="J128" s="501"/>
      <c r="K128" s="483"/>
      <c r="L128" s="501"/>
      <c r="M128" s="501"/>
      <c r="N128" s="501"/>
      <c r="O128" s="502"/>
      <c r="P128" s="502"/>
      <c r="Q128" s="502"/>
      <c r="R128" s="502"/>
      <c r="S128" s="502"/>
      <c r="T128" s="502"/>
      <c r="U128" s="502"/>
      <c r="V128" s="502"/>
      <c r="W128" s="502"/>
      <c r="X128" s="502"/>
      <c r="Y128" s="502"/>
      <c r="Z128" s="502"/>
    </row>
    <row r="129" ht="18.75" customHeight="1">
      <c r="A129" s="501"/>
      <c r="B129" s="501"/>
      <c r="C129" s="501"/>
      <c r="D129" s="501"/>
      <c r="E129" s="501"/>
      <c r="F129" s="501"/>
      <c r="G129" s="501"/>
      <c r="H129" s="501"/>
      <c r="I129" s="501"/>
      <c r="J129" s="501"/>
      <c r="K129" s="483"/>
      <c r="L129" s="501"/>
      <c r="M129" s="501"/>
      <c r="N129" s="501"/>
      <c r="O129" s="502"/>
      <c r="P129" s="502"/>
      <c r="Q129" s="502"/>
      <c r="R129" s="502"/>
      <c r="S129" s="502"/>
      <c r="T129" s="502"/>
      <c r="U129" s="502"/>
      <c r="V129" s="502"/>
      <c r="W129" s="502"/>
      <c r="X129" s="502"/>
      <c r="Y129" s="502"/>
      <c r="Z129" s="502"/>
    </row>
    <row r="130" ht="18.75" customHeight="1">
      <c r="A130" s="501"/>
      <c r="B130" s="501"/>
      <c r="C130" s="501"/>
      <c r="D130" s="501"/>
      <c r="E130" s="501"/>
      <c r="F130" s="501"/>
      <c r="G130" s="501"/>
      <c r="H130" s="501"/>
      <c r="I130" s="501"/>
      <c r="J130" s="501"/>
      <c r="K130" s="483"/>
      <c r="L130" s="501"/>
      <c r="M130" s="501"/>
      <c r="N130" s="501"/>
      <c r="O130" s="502"/>
      <c r="P130" s="502"/>
      <c r="Q130" s="502"/>
      <c r="R130" s="502"/>
      <c r="S130" s="502"/>
      <c r="T130" s="502"/>
      <c r="U130" s="502"/>
      <c r="V130" s="502"/>
      <c r="W130" s="502"/>
      <c r="X130" s="502"/>
      <c r="Y130" s="502"/>
      <c r="Z130" s="502"/>
    </row>
    <row r="131" ht="18.75" customHeight="1">
      <c r="A131" s="501"/>
      <c r="B131" s="501"/>
      <c r="C131" s="501"/>
      <c r="D131" s="501"/>
      <c r="E131" s="501"/>
      <c r="F131" s="501"/>
      <c r="G131" s="501"/>
      <c r="H131" s="501"/>
      <c r="I131" s="501"/>
      <c r="J131" s="501"/>
      <c r="K131" s="483"/>
      <c r="L131" s="501"/>
      <c r="M131" s="501"/>
      <c r="N131" s="501"/>
      <c r="O131" s="502"/>
      <c r="P131" s="502"/>
      <c r="Q131" s="502"/>
      <c r="R131" s="502"/>
      <c r="S131" s="502"/>
      <c r="T131" s="502"/>
      <c r="U131" s="502"/>
      <c r="V131" s="502"/>
      <c r="W131" s="502"/>
      <c r="X131" s="502"/>
      <c r="Y131" s="502"/>
      <c r="Z131" s="502"/>
    </row>
    <row r="132" ht="18.75" customHeight="1">
      <c r="A132" s="501"/>
      <c r="B132" s="501"/>
      <c r="C132" s="501"/>
      <c r="D132" s="501"/>
      <c r="E132" s="501"/>
      <c r="F132" s="501"/>
      <c r="G132" s="501"/>
      <c r="H132" s="501"/>
      <c r="I132" s="501"/>
      <c r="J132" s="501"/>
      <c r="K132" s="483"/>
      <c r="L132" s="501"/>
      <c r="M132" s="501"/>
      <c r="N132" s="501"/>
      <c r="O132" s="502"/>
      <c r="P132" s="502"/>
      <c r="Q132" s="502"/>
      <c r="R132" s="502"/>
      <c r="S132" s="502"/>
      <c r="T132" s="502"/>
      <c r="U132" s="502"/>
      <c r="V132" s="502"/>
      <c r="W132" s="502"/>
      <c r="X132" s="502"/>
      <c r="Y132" s="502"/>
      <c r="Z132" s="502"/>
    </row>
    <row r="133" ht="18.75" customHeight="1">
      <c r="A133" s="501"/>
      <c r="B133" s="501"/>
      <c r="C133" s="501"/>
      <c r="D133" s="501"/>
      <c r="E133" s="501"/>
      <c r="F133" s="501"/>
      <c r="G133" s="501"/>
      <c r="H133" s="501"/>
      <c r="I133" s="501"/>
      <c r="J133" s="501"/>
      <c r="K133" s="483"/>
      <c r="L133" s="501"/>
      <c r="M133" s="501"/>
      <c r="N133" s="501"/>
      <c r="O133" s="502"/>
      <c r="P133" s="502"/>
      <c r="Q133" s="502"/>
      <c r="R133" s="502"/>
      <c r="S133" s="502"/>
      <c r="T133" s="502"/>
      <c r="U133" s="502"/>
      <c r="V133" s="502"/>
      <c r="W133" s="502"/>
      <c r="X133" s="502"/>
      <c r="Y133" s="502"/>
      <c r="Z133" s="502"/>
    </row>
    <row r="134" ht="18.75" customHeight="1">
      <c r="A134" s="501"/>
      <c r="B134" s="501"/>
      <c r="C134" s="501"/>
      <c r="D134" s="501"/>
      <c r="E134" s="501"/>
      <c r="F134" s="501"/>
      <c r="G134" s="501"/>
      <c r="H134" s="501"/>
      <c r="I134" s="501"/>
      <c r="J134" s="501"/>
      <c r="K134" s="483"/>
      <c r="L134" s="501"/>
      <c r="M134" s="501"/>
      <c r="N134" s="501"/>
      <c r="O134" s="502"/>
      <c r="P134" s="502"/>
      <c r="Q134" s="502"/>
      <c r="R134" s="502"/>
      <c r="S134" s="502"/>
      <c r="T134" s="502"/>
      <c r="U134" s="502"/>
      <c r="V134" s="502"/>
      <c r="W134" s="502"/>
      <c r="X134" s="502"/>
      <c r="Y134" s="502"/>
      <c r="Z134" s="502"/>
    </row>
    <row r="135" ht="18.75" customHeight="1">
      <c r="A135" s="501"/>
      <c r="B135" s="501"/>
      <c r="C135" s="501"/>
      <c r="D135" s="501"/>
      <c r="E135" s="501"/>
      <c r="F135" s="501"/>
      <c r="G135" s="501"/>
      <c r="H135" s="501"/>
      <c r="I135" s="501"/>
      <c r="J135" s="501"/>
      <c r="K135" s="483"/>
      <c r="L135" s="501"/>
      <c r="M135" s="501"/>
      <c r="N135" s="501"/>
      <c r="O135" s="502"/>
      <c r="P135" s="502"/>
      <c r="Q135" s="502"/>
      <c r="R135" s="502"/>
      <c r="S135" s="502"/>
      <c r="T135" s="502"/>
      <c r="U135" s="502"/>
      <c r="V135" s="502"/>
      <c r="W135" s="502"/>
      <c r="X135" s="502"/>
      <c r="Y135" s="502"/>
      <c r="Z135" s="502"/>
    </row>
    <row r="136" ht="18.75" customHeight="1">
      <c r="A136" s="501"/>
      <c r="B136" s="501"/>
      <c r="C136" s="501"/>
      <c r="D136" s="501"/>
      <c r="E136" s="501"/>
      <c r="F136" s="501"/>
      <c r="G136" s="501"/>
      <c r="H136" s="501"/>
      <c r="I136" s="501"/>
      <c r="J136" s="501"/>
      <c r="K136" s="483"/>
      <c r="L136" s="501"/>
      <c r="M136" s="501"/>
      <c r="N136" s="501"/>
      <c r="O136" s="502"/>
      <c r="P136" s="502"/>
      <c r="Q136" s="502"/>
      <c r="R136" s="502"/>
      <c r="S136" s="502"/>
      <c r="T136" s="502"/>
      <c r="U136" s="502"/>
      <c r="V136" s="502"/>
      <c r="W136" s="502"/>
      <c r="X136" s="502"/>
      <c r="Y136" s="502"/>
      <c r="Z136" s="502"/>
    </row>
    <row r="137" ht="18.75" customHeight="1">
      <c r="A137" s="501"/>
      <c r="B137" s="501"/>
      <c r="C137" s="501"/>
      <c r="D137" s="501"/>
      <c r="E137" s="501"/>
      <c r="F137" s="501"/>
      <c r="G137" s="501"/>
      <c r="H137" s="501"/>
      <c r="I137" s="501"/>
      <c r="J137" s="501"/>
      <c r="K137" s="483"/>
      <c r="L137" s="501"/>
      <c r="M137" s="501"/>
      <c r="N137" s="501"/>
      <c r="O137" s="502"/>
      <c r="P137" s="502"/>
      <c r="Q137" s="502"/>
      <c r="R137" s="502"/>
      <c r="S137" s="502"/>
      <c r="T137" s="502"/>
      <c r="U137" s="502"/>
      <c r="V137" s="502"/>
      <c r="W137" s="502"/>
      <c r="X137" s="502"/>
      <c r="Y137" s="502"/>
      <c r="Z137" s="502"/>
    </row>
    <row r="138" ht="18.75" customHeight="1">
      <c r="A138" s="501"/>
      <c r="B138" s="501"/>
      <c r="C138" s="501"/>
      <c r="D138" s="501"/>
      <c r="E138" s="501"/>
      <c r="F138" s="501"/>
      <c r="G138" s="501"/>
      <c r="H138" s="501"/>
      <c r="I138" s="501"/>
      <c r="J138" s="501"/>
      <c r="K138" s="483"/>
      <c r="L138" s="501"/>
      <c r="M138" s="501"/>
      <c r="N138" s="501"/>
      <c r="O138" s="502"/>
      <c r="P138" s="502"/>
      <c r="Q138" s="502"/>
      <c r="R138" s="502"/>
      <c r="S138" s="502"/>
      <c r="T138" s="502"/>
      <c r="U138" s="502"/>
      <c r="V138" s="502"/>
      <c r="W138" s="502"/>
      <c r="X138" s="502"/>
      <c r="Y138" s="502"/>
      <c r="Z138" s="502"/>
    </row>
    <row r="139" ht="18.75" customHeight="1">
      <c r="A139" s="501"/>
      <c r="B139" s="501"/>
      <c r="C139" s="501"/>
      <c r="D139" s="501"/>
      <c r="E139" s="501"/>
      <c r="F139" s="501"/>
      <c r="G139" s="501"/>
      <c r="H139" s="501"/>
      <c r="I139" s="501"/>
      <c r="J139" s="501"/>
      <c r="K139" s="483"/>
      <c r="L139" s="501"/>
      <c r="M139" s="501"/>
      <c r="N139" s="501"/>
      <c r="O139" s="502"/>
      <c r="P139" s="502"/>
      <c r="Q139" s="502"/>
      <c r="R139" s="502"/>
      <c r="S139" s="502"/>
      <c r="T139" s="502"/>
      <c r="U139" s="502"/>
      <c r="V139" s="502"/>
      <c r="W139" s="502"/>
      <c r="X139" s="502"/>
      <c r="Y139" s="502"/>
      <c r="Z139" s="502"/>
    </row>
    <row r="140" ht="18.75" customHeight="1">
      <c r="A140" s="501"/>
      <c r="B140" s="501"/>
      <c r="C140" s="501"/>
      <c r="D140" s="501"/>
      <c r="E140" s="501"/>
      <c r="F140" s="501"/>
      <c r="G140" s="501"/>
      <c r="H140" s="501"/>
      <c r="I140" s="501"/>
      <c r="J140" s="501"/>
      <c r="K140" s="483"/>
      <c r="L140" s="501"/>
      <c r="M140" s="501"/>
      <c r="N140" s="501"/>
      <c r="O140" s="502"/>
      <c r="P140" s="502"/>
      <c r="Q140" s="502"/>
      <c r="R140" s="502"/>
      <c r="S140" s="502"/>
      <c r="T140" s="502"/>
      <c r="U140" s="502"/>
      <c r="V140" s="502"/>
      <c r="W140" s="502"/>
      <c r="X140" s="502"/>
      <c r="Y140" s="502"/>
      <c r="Z140" s="502"/>
    </row>
    <row r="141" ht="18.75" customHeight="1">
      <c r="A141" s="501"/>
      <c r="B141" s="501"/>
      <c r="C141" s="501"/>
      <c r="D141" s="501"/>
      <c r="E141" s="501"/>
      <c r="F141" s="501"/>
      <c r="G141" s="501"/>
      <c r="H141" s="501"/>
      <c r="I141" s="501"/>
      <c r="J141" s="501"/>
      <c r="K141" s="483"/>
      <c r="L141" s="501"/>
      <c r="M141" s="501"/>
      <c r="N141" s="501"/>
      <c r="O141" s="502"/>
      <c r="P141" s="502"/>
      <c r="Q141" s="502"/>
      <c r="R141" s="502"/>
      <c r="S141" s="502"/>
      <c r="T141" s="502"/>
      <c r="U141" s="502"/>
      <c r="V141" s="502"/>
      <c r="W141" s="502"/>
      <c r="X141" s="502"/>
      <c r="Y141" s="502"/>
      <c r="Z141" s="502"/>
    </row>
    <row r="142" ht="18.75" customHeight="1">
      <c r="A142" s="501"/>
      <c r="B142" s="501"/>
      <c r="C142" s="501"/>
      <c r="D142" s="501"/>
      <c r="E142" s="501"/>
      <c r="F142" s="501"/>
      <c r="G142" s="501"/>
      <c r="H142" s="501"/>
      <c r="I142" s="501"/>
      <c r="J142" s="501"/>
      <c r="K142" s="483"/>
      <c r="L142" s="501"/>
      <c r="M142" s="501"/>
      <c r="N142" s="501"/>
      <c r="O142" s="502"/>
      <c r="P142" s="502"/>
      <c r="Q142" s="502"/>
      <c r="R142" s="502"/>
      <c r="S142" s="502"/>
      <c r="T142" s="502"/>
      <c r="U142" s="502"/>
      <c r="V142" s="502"/>
      <c r="W142" s="502"/>
      <c r="X142" s="502"/>
      <c r="Y142" s="502"/>
      <c r="Z142" s="502"/>
    </row>
    <row r="143" ht="18.75" customHeight="1">
      <c r="A143" s="501"/>
      <c r="B143" s="501"/>
      <c r="C143" s="501"/>
      <c r="D143" s="501"/>
      <c r="E143" s="501"/>
      <c r="F143" s="501"/>
      <c r="G143" s="501"/>
      <c r="H143" s="501"/>
      <c r="I143" s="501"/>
      <c r="J143" s="501"/>
      <c r="K143" s="483"/>
      <c r="L143" s="501"/>
      <c r="M143" s="501"/>
      <c r="N143" s="501"/>
      <c r="O143" s="502"/>
      <c r="P143" s="502"/>
      <c r="Q143" s="502"/>
      <c r="R143" s="502"/>
      <c r="S143" s="502"/>
      <c r="T143" s="502"/>
      <c r="U143" s="502"/>
      <c r="V143" s="502"/>
      <c r="W143" s="502"/>
      <c r="X143" s="502"/>
      <c r="Y143" s="502"/>
      <c r="Z143" s="502"/>
    </row>
    <row r="144" ht="18.75" customHeight="1">
      <c r="A144" s="501"/>
      <c r="B144" s="501"/>
      <c r="C144" s="501"/>
      <c r="D144" s="501"/>
      <c r="E144" s="501"/>
      <c r="F144" s="501"/>
      <c r="G144" s="501"/>
      <c r="H144" s="501"/>
      <c r="I144" s="501"/>
      <c r="J144" s="501"/>
      <c r="K144" s="483"/>
      <c r="L144" s="501"/>
      <c r="M144" s="501"/>
      <c r="N144" s="501"/>
      <c r="O144" s="502"/>
      <c r="P144" s="502"/>
      <c r="Q144" s="502"/>
      <c r="R144" s="502"/>
      <c r="S144" s="502"/>
      <c r="T144" s="502"/>
      <c r="U144" s="502"/>
      <c r="V144" s="502"/>
      <c r="W144" s="502"/>
      <c r="X144" s="502"/>
      <c r="Y144" s="502"/>
      <c r="Z144" s="502"/>
    </row>
    <row r="145" ht="18.75" customHeight="1">
      <c r="A145" s="501"/>
      <c r="B145" s="501"/>
      <c r="C145" s="501"/>
      <c r="D145" s="501"/>
      <c r="E145" s="501"/>
      <c r="F145" s="501"/>
      <c r="G145" s="501"/>
      <c r="H145" s="501"/>
      <c r="I145" s="501"/>
      <c r="J145" s="501"/>
      <c r="K145" s="483"/>
      <c r="L145" s="501"/>
      <c r="M145" s="501"/>
      <c r="N145" s="501"/>
      <c r="O145" s="502"/>
      <c r="P145" s="502"/>
      <c r="Q145" s="502"/>
      <c r="R145" s="502"/>
      <c r="S145" s="502"/>
      <c r="T145" s="502"/>
      <c r="U145" s="502"/>
      <c r="V145" s="502"/>
      <c r="W145" s="502"/>
      <c r="X145" s="502"/>
      <c r="Y145" s="502"/>
      <c r="Z145" s="502"/>
    </row>
    <row r="146" ht="18.75" customHeight="1">
      <c r="A146" s="501"/>
      <c r="B146" s="501"/>
      <c r="C146" s="501"/>
      <c r="D146" s="501"/>
      <c r="E146" s="501"/>
      <c r="F146" s="501"/>
      <c r="G146" s="501"/>
      <c r="H146" s="501"/>
      <c r="I146" s="501"/>
      <c r="J146" s="501"/>
      <c r="K146" s="483"/>
      <c r="L146" s="501"/>
      <c r="M146" s="501"/>
      <c r="N146" s="501"/>
      <c r="O146" s="502"/>
      <c r="P146" s="502"/>
      <c r="Q146" s="502"/>
      <c r="R146" s="502"/>
      <c r="S146" s="502"/>
      <c r="T146" s="502"/>
      <c r="U146" s="502"/>
      <c r="V146" s="502"/>
      <c r="W146" s="502"/>
      <c r="X146" s="502"/>
      <c r="Y146" s="502"/>
      <c r="Z146" s="502"/>
    </row>
    <row r="147" ht="18.75" customHeight="1">
      <c r="A147" s="501"/>
      <c r="B147" s="501"/>
      <c r="C147" s="501"/>
      <c r="D147" s="501"/>
      <c r="E147" s="501"/>
      <c r="F147" s="501"/>
      <c r="G147" s="501"/>
      <c r="H147" s="501"/>
      <c r="I147" s="501"/>
      <c r="J147" s="501"/>
      <c r="K147" s="483"/>
      <c r="L147" s="501"/>
      <c r="M147" s="501"/>
      <c r="N147" s="501"/>
      <c r="O147" s="502"/>
      <c r="P147" s="502"/>
      <c r="Q147" s="502"/>
      <c r="R147" s="502"/>
      <c r="S147" s="502"/>
      <c r="T147" s="502"/>
      <c r="U147" s="502"/>
      <c r="V147" s="502"/>
      <c r="W147" s="502"/>
      <c r="X147" s="502"/>
      <c r="Y147" s="502"/>
      <c r="Z147" s="502"/>
    </row>
    <row r="148" ht="18.75" customHeight="1">
      <c r="A148" s="501"/>
      <c r="B148" s="501"/>
      <c r="C148" s="501"/>
      <c r="D148" s="501"/>
      <c r="E148" s="501"/>
      <c r="F148" s="501"/>
      <c r="G148" s="501"/>
      <c r="H148" s="501"/>
      <c r="I148" s="501"/>
      <c r="J148" s="501"/>
      <c r="K148" s="483"/>
      <c r="L148" s="501"/>
      <c r="M148" s="501"/>
      <c r="N148" s="501"/>
      <c r="O148" s="502"/>
      <c r="P148" s="502"/>
      <c r="Q148" s="502"/>
      <c r="R148" s="502"/>
      <c r="S148" s="502"/>
      <c r="T148" s="502"/>
      <c r="U148" s="502"/>
      <c r="V148" s="502"/>
      <c r="W148" s="502"/>
      <c r="X148" s="502"/>
      <c r="Y148" s="502"/>
      <c r="Z148" s="502"/>
    </row>
    <row r="149" ht="18.75" customHeight="1">
      <c r="A149" s="501"/>
      <c r="B149" s="501"/>
      <c r="C149" s="501"/>
      <c r="D149" s="501"/>
      <c r="E149" s="501"/>
      <c r="F149" s="501"/>
      <c r="G149" s="501"/>
      <c r="H149" s="501"/>
      <c r="I149" s="501"/>
      <c r="J149" s="501"/>
      <c r="K149" s="483"/>
      <c r="L149" s="501"/>
      <c r="M149" s="501"/>
      <c r="N149" s="501"/>
      <c r="O149" s="502"/>
      <c r="P149" s="502"/>
      <c r="Q149" s="502"/>
      <c r="R149" s="502"/>
      <c r="S149" s="502"/>
      <c r="T149" s="502"/>
      <c r="U149" s="502"/>
      <c r="V149" s="502"/>
      <c r="W149" s="502"/>
      <c r="X149" s="502"/>
      <c r="Y149" s="502"/>
      <c r="Z149" s="502"/>
    </row>
    <row r="150" ht="18.75" customHeight="1">
      <c r="A150" s="501"/>
      <c r="B150" s="501"/>
      <c r="C150" s="501"/>
      <c r="D150" s="501"/>
      <c r="E150" s="501"/>
      <c r="F150" s="501"/>
      <c r="G150" s="501"/>
      <c r="H150" s="501"/>
      <c r="I150" s="501"/>
      <c r="J150" s="501"/>
      <c r="K150" s="483"/>
      <c r="L150" s="501"/>
      <c r="M150" s="501"/>
      <c r="N150" s="501"/>
      <c r="O150" s="502"/>
      <c r="P150" s="502"/>
      <c r="Q150" s="502"/>
      <c r="R150" s="502"/>
      <c r="S150" s="502"/>
      <c r="T150" s="502"/>
      <c r="U150" s="502"/>
      <c r="V150" s="502"/>
      <c r="W150" s="502"/>
      <c r="X150" s="502"/>
      <c r="Y150" s="502"/>
      <c r="Z150" s="502"/>
    </row>
    <row r="151" ht="18.75" customHeight="1">
      <c r="A151" s="501"/>
      <c r="B151" s="501"/>
      <c r="C151" s="501"/>
      <c r="D151" s="501"/>
      <c r="E151" s="501"/>
      <c r="F151" s="501"/>
      <c r="G151" s="501"/>
      <c r="H151" s="501"/>
      <c r="I151" s="501"/>
      <c r="J151" s="501"/>
      <c r="K151" s="483"/>
      <c r="L151" s="501"/>
      <c r="M151" s="501"/>
      <c r="N151" s="501"/>
      <c r="O151" s="502"/>
      <c r="P151" s="502"/>
      <c r="Q151" s="502"/>
      <c r="R151" s="502"/>
      <c r="S151" s="502"/>
      <c r="T151" s="502"/>
      <c r="U151" s="502"/>
      <c r="V151" s="502"/>
      <c r="W151" s="502"/>
      <c r="X151" s="502"/>
      <c r="Y151" s="502"/>
      <c r="Z151" s="502"/>
    </row>
    <row r="152" ht="18.75" customHeight="1">
      <c r="A152" s="501"/>
      <c r="B152" s="501"/>
      <c r="C152" s="501"/>
      <c r="D152" s="501"/>
      <c r="E152" s="501"/>
      <c r="F152" s="501"/>
      <c r="G152" s="501"/>
      <c r="H152" s="501"/>
      <c r="I152" s="501"/>
      <c r="J152" s="501"/>
      <c r="K152" s="483"/>
      <c r="L152" s="501"/>
      <c r="M152" s="501"/>
      <c r="N152" s="501"/>
      <c r="O152" s="502"/>
      <c r="P152" s="502"/>
      <c r="Q152" s="502"/>
      <c r="R152" s="502"/>
      <c r="S152" s="502"/>
      <c r="T152" s="502"/>
      <c r="U152" s="502"/>
      <c r="V152" s="502"/>
      <c r="W152" s="502"/>
      <c r="X152" s="502"/>
      <c r="Y152" s="502"/>
      <c r="Z152" s="502"/>
    </row>
    <row r="153" ht="18.75" customHeight="1">
      <c r="A153" s="501"/>
      <c r="B153" s="501"/>
      <c r="C153" s="501"/>
      <c r="D153" s="501"/>
      <c r="E153" s="501"/>
      <c r="F153" s="501"/>
      <c r="G153" s="501"/>
      <c r="H153" s="501"/>
      <c r="I153" s="501"/>
      <c r="J153" s="501"/>
      <c r="K153" s="483"/>
      <c r="L153" s="501"/>
      <c r="M153" s="501"/>
      <c r="N153" s="501"/>
      <c r="O153" s="502"/>
      <c r="P153" s="502"/>
      <c r="Q153" s="502"/>
      <c r="R153" s="502"/>
      <c r="S153" s="502"/>
      <c r="T153" s="502"/>
      <c r="U153" s="502"/>
      <c r="V153" s="502"/>
      <c r="W153" s="502"/>
      <c r="X153" s="502"/>
      <c r="Y153" s="502"/>
      <c r="Z153" s="502"/>
    </row>
    <row r="154" ht="18.75" customHeight="1">
      <c r="A154" s="501"/>
      <c r="B154" s="501"/>
      <c r="C154" s="501"/>
      <c r="D154" s="501"/>
      <c r="E154" s="501"/>
      <c r="F154" s="501"/>
      <c r="G154" s="501"/>
      <c r="H154" s="501"/>
      <c r="I154" s="501"/>
      <c r="J154" s="501"/>
      <c r="K154" s="483"/>
      <c r="L154" s="501"/>
      <c r="M154" s="501"/>
      <c r="N154" s="501"/>
      <c r="O154" s="502"/>
      <c r="P154" s="502"/>
      <c r="Q154" s="502"/>
      <c r="R154" s="502"/>
      <c r="S154" s="502"/>
      <c r="T154" s="502"/>
      <c r="U154" s="502"/>
      <c r="V154" s="502"/>
      <c r="W154" s="502"/>
      <c r="X154" s="502"/>
      <c r="Y154" s="502"/>
      <c r="Z154" s="502"/>
    </row>
    <row r="155" ht="18.75" customHeight="1">
      <c r="A155" s="501"/>
      <c r="B155" s="501"/>
      <c r="C155" s="501"/>
      <c r="D155" s="501"/>
      <c r="E155" s="501"/>
      <c r="F155" s="501"/>
      <c r="G155" s="501"/>
      <c r="H155" s="501"/>
      <c r="I155" s="501"/>
      <c r="J155" s="501"/>
      <c r="K155" s="483"/>
      <c r="L155" s="501"/>
      <c r="M155" s="501"/>
      <c r="N155" s="501"/>
      <c r="O155" s="502"/>
      <c r="P155" s="502"/>
      <c r="Q155" s="502"/>
      <c r="R155" s="502"/>
      <c r="S155" s="502"/>
      <c r="T155" s="502"/>
      <c r="U155" s="502"/>
      <c r="V155" s="502"/>
      <c r="W155" s="502"/>
      <c r="X155" s="502"/>
      <c r="Y155" s="502"/>
      <c r="Z155" s="502"/>
    </row>
    <row r="156" ht="18.75" customHeight="1">
      <c r="A156" s="501"/>
      <c r="B156" s="501"/>
      <c r="C156" s="501"/>
      <c r="D156" s="501"/>
      <c r="E156" s="501"/>
      <c r="F156" s="501"/>
      <c r="G156" s="501"/>
      <c r="H156" s="501"/>
      <c r="I156" s="501"/>
      <c r="J156" s="501"/>
      <c r="K156" s="483"/>
      <c r="L156" s="501"/>
      <c r="M156" s="501"/>
      <c r="N156" s="501"/>
      <c r="O156" s="502"/>
      <c r="P156" s="502"/>
      <c r="Q156" s="502"/>
      <c r="R156" s="502"/>
      <c r="S156" s="502"/>
      <c r="T156" s="502"/>
      <c r="U156" s="502"/>
      <c r="V156" s="502"/>
      <c r="W156" s="502"/>
      <c r="X156" s="502"/>
      <c r="Y156" s="502"/>
      <c r="Z156" s="502"/>
    </row>
    <row r="157" ht="18.75" customHeight="1">
      <c r="A157" s="501"/>
      <c r="B157" s="501"/>
      <c r="C157" s="501"/>
      <c r="D157" s="501"/>
      <c r="E157" s="501"/>
      <c r="F157" s="501"/>
      <c r="G157" s="501"/>
      <c r="H157" s="501"/>
      <c r="I157" s="501"/>
      <c r="J157" s="501"/>
      <c r="K157" s="483"/>
      <c r="L157" s="501"/>
      <c r="M157" s="501"/>
      <c r="N157" s="501"/>
      <c r="O157" s="502"/>
      <c r="P157" s="502"/>
      <c r="Q157" s="502"/>
      <c r="R157" s="502"/>
      <c r="S157" s="502"/>
      <c r="T157" s="502"/>
      <c r="U157" s="502"/>
      <c r="V157" s="502"/>
      <c r="W157" s="502"/>
      <c r="X157" s="502"/>
      <c r="Y157" s="502"/>
      <c r="Z157" s="502"/>
    </row>
    <row r="158" ht="18.75" customHeight="1">
      <c r="A158" s="501"/>
      <c r="B158" s="501"/>
      <c r="C158" s="501"/>
      <c r="D158" s="501"/>
      <c r="E158" s="501"/>
      <c r="F158" s="501"/>
      <c r="G158" s="501"/>
      <c r="H158" s="501"/>
      <c r="I158" s="501"/>
      <c r="J158" s="501"/>
      <c r="K158" s="483"/>
      <c r="L158" s="501"/>
      <c r="M158" s="501"/>
      <c r="N158" s="501"/>
      <c r="O158" s="502"/>
      <c r="P158" s="502"/>
      <c r="Q158" s="502"/>
      <c r="R158" s="502"/>
      <c r="S158" s="502"/>
      <c r="T158" s="502"/>
      <c r="U158" s="502"/>
      <c r="V158" s="502"/>
      <c r="W158" s="502"/>
      <c r="X158" s="502"/>
      <c r="Y158" s="502"/>
      <c r="Z158" s="502"/>
    </row>
    <row r="159" ht="18.75" customHeight="1">
      <c r="A159" s="501"/>
      <c r="B159" s="501"/>
      <c r="C159" s="501"/>
      <c r="D159" s="501"/>
      <c r="E159" s="501"/>
      <c r="F159" s="501"/>
      <c r="G159" s="501"/>
      <c r="H159" s="501"/>
      <c r="I159" s="501"/>
      <c r="J159" s="501"/>
      <c r="K159" s="483"/>
      <c r="L159" s="501"/>
      <c r="M159" s="501"/>
      <c r="N159" s="501"/>
      <c r="O159" s="502"/>
      <c r="P159" s="502"/>
      <c r="Q159" s="502"/>
      <c r="R159" s="502"/>
      <c r="S159" s="502"/>
      <c r="T159" s="502"/>
      <c r="U159" s="502"/>
      <c r="V159" s="502"/>
      <c r="W159" s="502"/>
      <c r="X159" s="502"/>
      <c r="Y159" s="502"/>
      <c r="Z159" s="502"/>
    </row>
    <row r="160" ht="18.75" customHeight="1">
      <c r="A160" s="501"/>
      <c r="B160" s="501"/>
      <c r="C160" s="501"/>
      <c r="D160" s="501"/>
      <c r="E160" s="501"/>
      <c r="F160" s="501"/>
      <c r="G160" s="501"/>
      <c r="H160" s="501"/>
      <c r="I160" s="501"/>
      <c r="J160" s="501"/>
      <c r="K160" s="483"/>
      <c r="L160" s="501"/>
      <c r="M160" s="501"/>
      <c r="N160" s="501"/>
      <c r="O160" s="502"/>
      <c r="P160" s="502"/>
      <c r="Q160" s="502"/>
      <c r="R160" s="502"/>
      <c r="S160" s="502"/>
      <c r="T160" s="502"/>
      <c r="U160" s="502"/>
      <c r="V160" s="502"/>
      <c r="W160" s="502"/>
      <c r="X160" s="502"/>
      <c r="Y160" s="502"/>
      <c r="Z160" s="502"/>
    </row>
    <row r="161" ht="18.75" customHeight="1">
      <c r="A161" s="501"/>
      <c r="B161" s="501"/>
      <c r="C161" s="501"/>
      <c r="D161" s="501"/>
      <c r="E161" s="501"/>
      <c r="F161" s="501"/>
      <c r="G161" s="501"/>
      <c r="H161" s="501"/>
      <c r="I161" s="501"/>
      <c r="J161" s="501"/>
      <c r="K161" s="483"/>
      <c r="L161" s="501"/>
      <c r="M161" s="501"/>
      <c r="N161" s="501"/>
      <c r="O161" s="502"/>
      <c r="P161" s="502"/>
      <c r="Q161" s="502"/>
      <c r="R161" s="502"/>
      <c r="S161" s="502"/>
      <c r="T161" s="502"/>
      <c r="U161" s="502"/>
      <c r="V161" s="502"/>
      <c r="W161" s="502"/>
      <c r="X161" s="502"/>
      <c r="Y161" s="502"/>
      <c r="Z161" s="502"/>
    </row>
    <row r="162" ht="18.75" customHeight="1">
      <c r="A162" s="501"/>
      <c r="B162" s="501"/>
      <c r="C162" s="501"/>
      <c r="D162" s="501"/>
      <c r="E162" s="501"/>
      <c r="F162" s="501"/>
      <c r="G162" s="501"/>
      <c r="H162" s="501"/>
      <c r="I162" s="501"/>
      <c r="J162" s="501"/>
      <c r="K162" s="483"/>
      <c r="L162" s="501"/>
      <c r="M162" s="501"/>
      <c r="N162" s="501"/>
      <c r="O162" s="502"/>
      <c r="P162" s="502"/>
      <c r="Q162" s="502"/>
      <c r="R162" s="502"/>
      <c r="S162" s="502"/>
      <c r="T162" s="502"/>
      <c r="U162" s="502"/>
      <c r="V162" s="502"/>
      <c r="W162" s="502"/>
      <c r="X162" s="502"/>
      <c r="Y162" s="502"/>
      <c r="Z162" s="502"/>
    </row>
    <row r="163" ht="18.75" customHeight="1">
      <c r="A163" s="501"/>
      <c r="B163" s="501"/>
      <c r="C163" s="501"/>
      <c r="D163" s="501"/>
      <c r="E163" s="501"/>
      <c r="F163" s="501"/>
      <c r="G163" s="501"/>
      <c r="H163" s="501"/>
      <c r="I163" s="501"/>
      <c r="J163" s="501"/>
      <c r="K163" s="483"/>
      <c r="L163" s="501"/>
      <c r="M163" s="501"/>
      <c r="N163" s="501"/>
      <c r="O163" s="502"/>
      <c r="P163" s="502"/>
      <c r="Q163" s="502"/>
      <c r="R163" s="502"/>
      <c r="S163" s="502"/>
      <c r="T163" s="502"/>
      <c r="U163" s="502"/>
      <c r="V163" s="502"/>
      <c r="W163" s="502"/>
      <c r="X163" s="502"/>
      <c r="Y163" s="502"/>
      <c r="Z163" s="502"/>
    </row>
    <row r="164" ht="18.75" customHeight="1">
      <c r="A164" s="501"/>
      <c r="B164" s="501"/>
      <c r="C164" s="501"/>
      <c r="D164" s="501"/>
      <c r="E164" s="501"/>
      <c r="F164" s="501"/>
      <c r="G164" s="501"/>
      <c r="H164" s="501"/>
      <c r="I164" s="501"/>
      <c r="J164" s="501"/>
      <c r="K164" s="483"/>
      <c r="L164" s="501"/>
      <c r="M164" s="501"/>
      <c r="N164" s="501"/>
      <c r="O164" s="502"/>
      <c r="P164" s="502"/>
      <c r="Q164" s="502"/>
      <c r="R164" s="502"/>
      <c r="S164" s="502"/>
      <c r="T164" s="502"/>
      <c r="U164" s="502"/>
      <c r="V164" s="502"/>
      <c r="W164" s="502"/>
      <c r="X164" s="502"/>
      <c r="Y164" s="502"/>
      <c r="Z164" s="502"/>
    </row>
    <row r="165" ht="18.75" customHeight="1">
      <c r="A165" s="501"/>
      <c r="B165" s="501"/>
      <c r="C165" s="501"/>
      <c r="D165" s="501"/>
      <c r="E165" s="501"/>
      <c r="F165" s="501"/>
      <c r="G165" s="501"/>
      <c r="H165" s="501"/>
      <c r="I165" s="501"/>
      <c r="J165" s="501"/>
      <c r="K165" s="483"/>
      <c r="L165" s="501"/>
      <c r="M165" s="501"/>
      <c r="N165" s="501"/>
      <c r="O165" s="502"/>
      <c r="P165" s="502"/>
      <c r="Q165" s="502"/>
      <c r="R165" s="502"/>
      <c r="S165" s="502"/>
      <c r="T165" s="502"/>
      <c r="U165" s="502"/>
      <c r="V165" s="502"/>
      <c r="W165" s="502"/>
      <c r="X165" s="502"/>
      <c r="Y165" s="502"/>
      <c r="Z165" s="502"/>
    </row>
    <row r="166" ht="18.75" customHeight="1">
      <c r="A166" s="501"/>
      <c r="B166" s="501"/>
      <c r="C166" s="501"/>
      <c r="D166" s="501"/>
      <c r="E166" s="501"/>
      <c r="F166" s="501"/>
      <c r="G166" s="501"/>
      <c r="H166" s="501"/>
      <c r="I166" s="501"/>
      <c r="J166" s="501"/>
      <c r="K166" s="483"/>
      <c r="L166" s="501"/>
      <c r="M166" s="501"/>
      <c r="N166" s="501"/>
      <c r="O166" s="502"/>
      <c r="P166" s="502"/>
      <c r="Q166" s="502"/>
      <c r="R166" s="502"/>
      <c r="S166" s="502"/>
      <c r="T166" s="502"/>
      <c r="U166" s="502"/>
      <c r="V166" s="502"/>
      <c r="W166" s="502"/>
      <c r="X166" s="502"/>
      <c r="Y166" s="502"/>
      <c r="Z166" s="502"/>
    </row>
    <row r="167" ht="18.75" customHeight="1">
      <c r="A167" s="501"/>
      <c r="B167" s="501"/>
      <c r="C167" s="501"/>
      <c r="D167" s="501"/>
      <c r="E167" s="501"/>
      <c r="F167" s="501"/>
      <c r="G167" s="501"/>
      <c r="H167" s="501"/>
      <c r="I167" s="501"/>
      <c r="J167" s="501"/>
      <c r="K167" s="483"/>
      <c r="L167" s="501"/>
      <c r="M167" s="501"/>
      <c r="N167" s="501"/>
      <c r="O167" s="502"/>
      <c r="P167" s="502"/>
      <c r="Q167" s="502"/>
      <c r="R167" s="502"/>
      <c r="S167" s="502"/>
      <c r="T167" s="502"/>
      <c r="U167" s="502"/>
      <c r="V167" s="502"/>
      <c r="W167" s="502"/>
      <c r="X167" s="502"/>
      <c r="Y167" s="502"/>
      <c r="Z167" s="502"/>
    </row>
    <row r="168" ht="18.75" customHeight="1">
      <c r="A168" s="501"/>
      <c r="B168" s="501"/>
      <c r="C168" s="501"/>
      <c r="D168" s="501"/>
      <c r="E168" s="501"/>
      <c r="F168" s="501"/>
      <c r="G168" s="501"/>
      <c r="H168" s="501"/>
      <c r="I168" s="501"/>
      <c r="J168" s="501"/>
      <c r="K168" s="483"/>
      <c r="L168" s="501"/>
      <c r="M168" s="501"/>
      <c r="N168" s="501"/>
      <c r="O168" s="502"/>
      <c r="P168" s="502"/>
      <c r="Q168" s="502"/>
      <c r="R168" s="502"/>
      <c r="S168" s="502"/>
      <c r="T168" s="502"/>
      <c r="U168" s="502"/>
      <c r="V168" s="502"/>
      <c r="W168" s="502"/>
      <c r="X168" s="502"/>
      <c r="Y168" s="502"/>
      <c r="Z168" s="502"/>
    </row>
    <row r="169" ht="18.75" customHeight="1">
      <c r="A169" s="501"/>
      <c r="B169" s="501"/>
      <c r="C169" s="501"/>
      <c r="D169" s="501"/>
      <c r="E169" s="501"/>
      <c r="F169" s="501"/>
      <c r="G169" s="501"/>
      <c r="H169" s="501"/>
      <c r="I169" s="501"/>
      <c r="J169" s="501"/>
      <c r="K169" s="483"/>
      <c r="L169" s="501"/>
      <c r="M169" s="501"/>
      <c r="N169" s="501"/>
      <c r="O169" s="502"/>
      <c r="P169" s="502"/>
      <c r="Q169" s="502"/>
      <c r="R169" s="502"/>
      <c r="S169" s="502"/>
      <c r="T169" s="502"/>
      <c r="U169" s="502"/>
      <c r="V169" s="502"/>
      <c r="W169" s="502"/>
      <c r="X169" s="502"/>
      <c r="Y169" s="502"/>
      <c r="Z169" s="502"/>
    </row>
    <row r="170" ht="18.75" customHeight="1">
      <c r="A170" s="501"/>
      <c r="B170" s="501"/>
      <c r="C170" s="501"/>
      <c r="D170" s="501"/>
      <c r="E170" s="501"/>
      <c r="F170" s="501"/>
      <c r="G170" s="501"/>
      <c r="H170" s="501"/>
      <c r="I170" s="501"/>
      <c r="J170" s="501"/>
      <c r="K170" s="483"/>
      <c r="L170" s="501"/>
      <c r="M170" s="501"/>
      <c r="N170" s="501"/>
      <c r="O170" s="502"/>
      <c r="P170" s="502"/>
      <c r="Q170" s="502"/>
      <c r="R170" s="502"/>
      <c r="S170" s="502"/>
      <c r="T170" s="502"/>
      <c r="U170" s="502"/>
      <c r="V170" s="502"/>
      <c r="W170" s="502"/>
      <c r="X170" s="502"/>
      <c r="Y170" s="502"/>
      <c r="Z170" s="502"/>
    </row>
    <row r="171" ht="18.75" customHeight="1">
      <c r="A171" s="501"/>
      <c r="B171" s="501"/>
      <c r="C171" s="501"/>
      <c r="D171" s="501"/>
      <c r="E171" s="501"/>
      <c r="F171" s="501"/>
      <c r="G171" s="501"/>
      <c r="H171" s="501"/>
      <c r="I171" s="501"/>
      <c r="J171" s="501"/>
      <c r="K171" s="483"/>
      <c r="L171" s="501"/>
      <c r="M171" s="501"/>
      <c r="N171" s="501"/>
      <c r="O171" s="502"/>
      <c r="P171" s="502"/>
      <c r="Q171" s="502"/>
      <c r="R171" s="502"/>
      <c r="S171" s="502"/>
      <c r="T171" s="502"/>
      <c r="U171" s="502"/>
      <c r="V171" s="502"/>
      <c r="W171" s="502"/>
      <c r="X171" s="502"/>
      <c r="Y171" s="502"/>
      <c r="Z171" s="502"/>
    </row>
    <row r="172" ht="18.75" customHeight="1">
      <c r="A172" s="501"/>
      <c r="B172" s="501"/>
      <c r="C172" s="501"/>
      <c r="D172" s="501"/>
      <c r="E172" s="501"/>
      <c r="F172" s="501"/>
      <c r="G172" s="501"/>
      <c r="H172" s="501"/>
      <c r="I172" s="501"/>
      <c r="J172" s="501"/>
      <c r="K172" s="483"/>
      <c r="L172" s="501"/>
      <c r="M172" s="501"/>
      <c r="N172" s="501"/>
      <c r="O172" s="502"/>
      <c r="P172" s="502"/>
      <c r="Q172" s="502"/>
      <c r="R172" s="502"/>
      <c r="S172" s="502"/>
      <c r="T172" s="502"/>
      <c r="U172" s="502"/>
      <c r="V172" s="502"/>
      <c r="W172" s="502"/>
      <c r="X172" s="502"/>
      <c r="Y172" s="502"/>
      <c r="Z172" s="502"/>
    </row>
    <row r="173" ht="18.75" customHeight="1">
      <c r="A173" s="501"/>
      <c r="B173" s="501"/>
      <c r="C173" s="501"/>
      <c r="D173" s="501"/>
      <c r="E173" s="501"/>
      <c r="F173" s="501"/>
      <c r="G173" s="501"/>
      <c r="H173" s="501"/>
      <c r="I173" s="501"/>
      <c r="J173" s="501"/>
      <c r="K173" s="483"/>
      <c r="L173" s="501"/>
      <c r="M173" s="501"/>
      <c r="N173" s="501"/>
      <c r="O173" s="502"/>
      <c r="P173" s="502"/>
      <c r="Q173" s="502"/>
      <c r="R173" s="502"/>
      <c r="S173" s="502"/>
      <c r="T173" s="502"/>
      <c r="U173" s="502"/>
      <c r="V173" s="502"/>
      <c r="W173" s="502"/>
      <c r="X173" s="502"/>
      <c r="Y173" s="502"/>
      <c r="Z173" s="502"/>
    </row>
    <row r="174" ht="18.75" customHeight="1">
      <c r="A174" s="501"/>
      <c r="B174" s="501"/>
      <c r="C174" s="501"/>
      <c r="D174" s="501"/>
      <c r="E174" s="501"/>
      <c r="F174" s="501"/>
      <c r="G174" s="501"/>
      <c r="H174" s="501"/>
      <c r="I174" s="501"/>
      <c r="J174" s="501"/>
      <c r="K174" s="483"/>
      <c r="L174" s="501"/>
      <c r="M174" s="501"/>
      <c r="N174" s="501"/>
      <c r="O174" s="502"/>
      <c r="P174" s="502"/>
      <c r="Q174" s="502"/>
      <c r="R174" s="502"/>
      <c r="S174" s="502"/>
      <c r="T174" s="502"/>
      <c r="U174" s="502"/>
      <c r="V174" s="502"/>
      <c r="W174" s="502"/>
      <c r="X174" s="502"/>
      <c r="Y174" s="502"/>
      <c r="Z174" s="502"/>
    </row>
    <row r="175" ht="18.75" customHeight="1">
      <c r="A175" s="501"/>
      <c r="B175" s="501"/>
      <c r="C175" s="501"/>
      <c r="D175" s="501"/>
      <c r="E175" s="501"/>
      <c r="F175" s="501"/>
      <c r="G175" s="501"/>
      <c r="H175" s="501"/>
      <c r="I175" s="501"/>
      <c r="J175" s="501"/>
      <c r="K175" s="483"/>
      <c r="L175" s="501"/>
      <c r="M175" s="501"/>
      <c r="N175" s="501"/>
      <c r="O175" s="502"/>
      <c r="P175" s="502"/>
      <c r="Q175" s="502"/>
      <c r="R175" s="502"/>
      <c r="S175" s="502"/>
      <c r="T175" s="502"/>
      <c r="U175" s="502"/>
      <c r="V175" s="502"/>
      <c r="W175" s="502"/>
      <c r="X175" s="502"/>
      <c r="Y175" s="502"/>
      <c r="Z175" s="502"/>
    </row>
    <row r="176" ht="18.75" customHeight="1">
      <c r="A176" s="501"/>
      <c r="B176" s="501"/>
      <c r="C176" s="501"/>
      <c r="D176" s="501"/>
      <c r="E176" s="501"/>
      <c r="F176" s="501"/>
      <c r="G176" s="501"/>
      <c r="H176" s="501"/>
      <c r="I176" s="501"/>
      <c r="J176" s="501"/>
      <c r="K176" s="483"/>
      <c r="L176" s="501"/>
      <c r="M176" s="501"/>
      <c r="N176" s="501"/>
      <c r="O176" s="502"/>
      <c r="P176" s="502"/>
      <c r="Q176" s="502"/>
      <c r="R176" s="502"/>
      <c r="S176" s="502"/>
      <c r="T176" s="502"/>
      <c r="U176" s="502"/>
      <c r="V176" s="502"/>
      <c r="W176" s="502"/>
      <c r="X176" s="502"/>
      <c r="Y176" s="502"/>
      <c r="Z176" s="502"/>
    </row>
    <row r="177" ht="18.75" customHeight="1">
      <c r="A177" s="501"/>
      <c r="B177" s="501"/>
      <c r="C177" s="501"/>
      <c r="D177" s="501"/>
      <c r="E177" s="501"/>
      <c r="F177" s="501"/>
      <c r="G177" s="501"/>
      <c r="H177" s="501"/>
      <c r="I177" s="501"/>
      <c r="J177" s="501"/>
      <c r="K177" s="483"/>
      <c r="L177" s="501"/>
      <c r="M177" s="501"/>
      <c r="N177" s="501"/>
      <c r="O177" s="502"/>
      <c r="P177" s="502"/>
      <c r="Q177" s="502"/>
      <c r="R177" s="502"/>
      <c r="S177" s="502"/>
      <c r="T177" s="502"/>
      <c r="U177" s="502"/>
      <c r="V177" s="502"/>
      <c r="W177" s="502"/>
      <c r="X177" s="502"/>
      <c r="Y177" s="502"/>
      <c r="Z177" s="502"/>
    </row>
    <row r="178" ht="18.75" customHeight="1">
      <c r="A178" s="501"/>
      <c r="B178" s="501"/>
      <c r="C178" s="501"/>
      <c r="D178" s="501"/>
      <c r="E178" s="501"/>
      <c r="F178" s="501"/>
      <c r="G178" s="501"/>
      <c r="H178" s="501"/>
      <c r="I178" s="501"/>
      <c r="J178" s="501"/>
      <c r="K178" s="483"/>
      <c r="L178" s="501"/>
      <c r="M178" s="501"/>
      <c r="N178" s="501"/>
      <c r="O178" s="502"/>
      <c r="P178" s="502"/>
      <c r="Q178" s="502"/>
      <c r="R178" s="502"/>
      <c r="S178" s="502"/>
      <c r="T178" s="502"/>
      <c r="U178" s="502"/>
      <c r="V178" s="502"/>
      <c r="W178" s="502"/>
      <c r="X178" s="502"/>
      <c r="Y178" s="502"/>
      <c r="Z178" s="502"/>
    </row>
    <row r="179" ht="18.75" customHeight="1">
      <c r="A179" s="501"/>
      <c r="B179" s="501"/>
      <c r="C179" s="501"/>
      <c r="D179" s="501"/>
      <c r="E179" s="501"/>
      <c r="F179" s="501"/>
      <c r="G179" s="501"/>
      <c r="H179" s="501"/>
      <c r="I179" s="501"/>
      <c r="J179" s="501"/>
      <c r="K179" s="483"/>
      <c r="L179" s="501"/>
      <c r="M179" s="501"/>
      <c r="N179" s="501"/>
      <c r="O179" s="502"/>
      <c r="P179" s="502"/>
      <c r="Q179" s="502"/>
      <c r="R179" s="502"/>
      <c r="S179" s="502"/>
      <c r="T179" s="502"/>
      <c r="U179" s="502"/>
      <c r="V179" s="502"/>
      <c r="W179" s="502"/>
      <c r="X179" s="502"/>
      <c r="Y179" s="502"/>
      <c r="Z179" s="502"/>
    </row>
    <row r="180" ht="18.75" customHeight="1">
      <c r="A180" s="501"/>
      <c r="B180" s="501"/>
      <c r="C180" s="501"/>
      <c r="D180" s="501"/>
      <c r="E180" s="501"/>
      <c r="F180" s="501"/>
      <c r="G180" s="501"/>
      <c r="H180" s="501"/>
      <c r="I180" s="501"/>
      <c r="J180" s="501"/>
      <c r="K180" s="483"/>
      <c r="L180" s="501"/>
      <c r="M180" s="501"/>
      <c r="N180" s="501"/>
      <c r="O180" s="502"/>
      <c r="P180" s="502"/>
      <c r="Q180" s="502"/>
      <c r="R180" s="502"/>
      <c r="S180" s="502"/>
      <c r="T180" s="502"/>
      <c r="U180" s="502"/>
      <c r="V180" s="502"/>
      <c r="W180" s="502"/>
      <c r="X180" s="502"/>
      <c r="Y180" s="502"/>
      <c r="Z180" s="502"/>
    </row>
    <row r="181" ht="18.75" customHeight="1">
      <c r="A181" s="501"/>
      <c r="B181" s="501"/>
      <c r="C181" s="501"/>
      <c r="D181" s="501"/>
      <c r="E181" s="501"/>
      <c r="F181" s="501"/>
      <c r="G181" s="501"/>
      <c r="H181" s="501"/>
      <c r="I181" s="501"/>
      <c r="J181" s="501"/>
      <c r="K181" s="483"/>
      <c r="L181" s="501"/>
      <c r="M181" s="501"/>
      <c r="N181" s="501"/>
      <c r="O181" s="502"/>
      <c r="P181" s="502"/>
      <c r="Q181" s="502"/>
      <c r="R181" s="502"/>
      <c r="S181" s="502"/>
      <c r="T181" s="502"/>
      <c r="U181" s="502"/>
      <c r="V181" s="502"/>
      <c r="W181" s="502"/>
      <c r="X181" s="502"/>
      <c r="Y181" s="502"/>
      <c r="Z181" s="502"/>
    </row>
    <row r="182" ht="18.75" customHeight="1">
      <c r="A182" s="501"/>
      <c r="B182" s="501"/>
      <c r="C182" s="501"/>
      <c r="D182" s="501"/>
      <c r="E182" s="501"/>
      <c r="F182" s="501"/>
      <c r="G182" s="501"/>
      <c r="H182" s="501"/>
      <c r="I182" s="501"/>
      <c r="J182" s="501"/>
      <c r="K182" s="483"/>
      <c r="L182" s="501"/>
      <c r="M182" s="501"/>
      <c r="N182" s="501"/>
      <c r="O182" s="502"/>
      <c r="P182" s="502"/>
      <c r="Q182" s="502"/>
      <c r="R182" s="502"/>
      <c r="S182" s="502"/>
      <c r="T182" s="502"/>
      <c r="U182" s="502"/>
      <c r="V182" s="502"/>
      <c r="W182" s="502"/>
      <c r="X182" s="502"/>
      <c r="Y182" s="502"/>
      <c r="Z182" s="502"/>
    </row>
    <row r="183" ht="18.75" customHeight="1">
      <c r="A183" s="501"/>
      <c r="B183" s="501"/>
      <c r="C183" s="501"/>
      <c r="D183" s="501"/>
      <c r="E183" s="501"/>
      <c r="F183" s="501"/>
      <c r="G183" s="501"/>
      <c r="H183" s="501"/>
      <c r="I183" s="501"/>
      <c r="J183" s="501"/>
      <c r="K183" s="483"/>
      <c r="L183" s="501"/>
      <c r="M183" s="501"/>
      <c r="N183" s="501"/>
      <c r="O183" s="502"/>
      <c r="P183" s="502"/>
      <c r="Q183" s="502"/>
      <c r="R183" s="502"/>
      <c r="S183" s="502"/>
      <c r="T183" s="502"/>
      <c r="U183" s="502"/>
      <c r="V183" s="502"/>
      <c r="W183" s="502"/>
      <c r="X183" s="502"/>
      <c r="Y183" s="502"/>
      <c r="Z183" s="502"/>
    </row>
    <row r="184" ht="18.75" customHeight="1">
      <c r="A184" s="501"/>
      <c r="B184" s="501"/>
      <c r="C184" s="501"/>
      <c r="D184" s="501"/>
      <c r="E184" s="501"/>
      <c r="F184" s="501"/>
      <c r="G184" s="501"/>
      <c r="H184" s="501"/>
      <c r="I184" s="501"/>
      <c r="J184" s="501"/>
      <c r="K184" s="483"/>
      <c r="L184" s="501"/>
      <c r="M184" s="501"/>
      <c r="N184" s="501"/>
      <c r="O184" s="502"/>
      <c r="P184" s="502"/>
      <c r="Q184" s="502"/>
      <c r="R184" s="502"/>
      <c r="S184" s="502"/>
      <c r="T184" s="502"/>
      <c r="U184" s="502"/>
      <c r="V184" s="502"/>
      <c r="W184" s="502"/>
      <c r="X184" s="502"/>
      <c r="Y184" s="502"/>
      <c r="Z184" s="502"/>
    </row>
    <row r="185" ht="18.75" customHeight="1">
      <c r="A185" s="501"/>
      <c r="B185" s="501"/>
      <c r="C185" s="501"/>
      <c r="D185" s="501"/>
      <c r="E185" s="501"/>
      <c r="F185" s="501"/>
      <c r="G185" s="501"/>
      <c r="H185" s="501"/>
      <c r="I185" s="501"/>
      <c r="J185" s="501"/>
      <c r="K185" s="483"/>
      <c r="L185" s="501"/>
      <c r="M185" s="501"/>
      <c r="N185" s="501"/>
      <c r="O185" s="502"/>
      <c r="P185" s="502"/>
      <c r="Q185" s="502"/>
      <c r="R185" s="502"/>
      <c r="S185" s="502"/>
      <c r="T185" s="502"/>
      <c r="U185" s="502"/>
      <c r="V185" s="502"/>
      <c r="W185" s="502"/>
      <c r="X185" s="502"/>
      <c r="Y185" s="502"/>
      <c r="Z185" s="502"/>
    </row>
    <row r="186" ht="18.75" customHeight="1">
      <c r="A186" s="501"/>
      <c r="B186" s="501"/>
      <c r="C186" s="501"/>
      <c r="D186" s="501"/>
      <c r="E186" s="501"/>
      <c r="F186" s="501"/>
      <c r="G186" s="501"/>
      <c r="H186" s="501"/>
      <c r="I186" s="501"/>
      <c r="J186" s="501"/>
      <c r="K186" s="483"/>
      <c r="L186" s="501"/>
      <c r="M186" s="501"/>
      <c r="N186" s="501"/>
      <c r="O186" s="502"/>
      <c r="P186" s="502"/>
      <c r="Q186" s="502"/>
      <c r="R186" s="502"/>
      <c r="S186" s="502"/>
      <c r="T186" s="502"/>
      <c r="U186" s="502"/>
      <c r="V186" s="502"/>
      <c r="W186" s="502"/>
      <c r="X186" s="502"/>
      <c r="Y186" s="502"/>
      <c r="Z186" s="502"/>
    </row>
    <row r="187" ht="18.75" customHeight="1">
      <c r="A187" s="501"/>
      <c r="B187" s="501"/>
      <c r="C187" s="501"/>
      <c r="D187" s="501"/>
      <c r="E187" s="501"/>
      <c r="F187" s="501"/>
      <c r="G187" s="501"/>
      <c r="H187" s="501"/>
      <c r="I187" s="501"/>
      <c r="J187" s="501"/>
      <c r="K187" s="483"/>
      <c r="L187" s="501"/>
      <c r="M187" s="501"/>
      <c r="N187" s="501"/>
      <c r="O187" s="502"/>
      <c r="P187" s="502"/>
      <c r="Q187" s="502"/>
      <c r="R187" s="502"/>
      <c r="S187" s="502"/>
      <c r="T187" s="502"/>
      <c r="U187" s="502"/>
      <c r="V187" s="502"/>
      <c r="W187" s="502"/>
      <c r="X187" s="502"/>
      <c r="Y187" s="502"/>
      <c r="Z187" s="502"/>
    </row>
    <row r="188" ht="18.75" customHeight="1">
      <c r="A188" s="501"/>
      <c r="B188" s="501"/>
      <c r="C188" s="501"/>
      <c r="D188" s="501"/>
      <c r="E188" s="501"/>
      <c r="F188" s="501"/>
      <c r="G188" s="501"/>
      <c r="H188" s="501"/>
      <c r="I188" s="501"/>
      <c r="J188" s="501"/>
      <c r="K188" s="483"/>
      <c r="L188" s="501"/>
      <c r="M188" s="501"/>
      <c r="N188" s="501"/>
      <c r="O188" s="502"/>
      <c r="P188" s="502"/>
      <c r="Q188" s="502"/>
      <c r="R188" s="502"/>
      <c r="S188" s="502"/>
      <c r="T188" s="502"/>
      <c r="U188" s="502"/>
      <c r="V188" s="502"/>
      <c r="W188" s="502"/>
      <c r="X188" s="502"/>
      <c r="Y188" s="502"/>
      <c r="Z188" s="502"/>
    </row>
    <row r="189" ht="18.75" customHeight="1">
      <c r="A189" s="501"/>
      <c r="B189" s="501"/>
      <c r="C189" s="501"/>
      <c r="D189" s="501"/>
      <c r="E189" s="501"/>
      <c r="F189" s="501"/>
      <c r="G189" s="501"/>
      <c r="H189" s="501"/>
      <c r="I189" s="501"/>
      <c r="J189" s="501"/>
      <c r="K189" s="483"/>
      <c r="L189" s="501"/>
      <c r="M189" s="501"/>
      <c r="N189" s="501"/>
      <c r="O189" s="502"/>
      <c r="P189" s="502"/>
      <c r="Q189" s="502"/>
      <c r="R189" s="502"/>
      <c r="S189" s="502"/>
      <c r="T189" s="502"/>
      <c r="U189" s="502"/>
      <c r="V189" s="502"/>
      <c r="W189" s="502"/>
      <c r="X189" s="502"/>
      <c r="Y189" s="502"/>
      <c r="Z189" s="502"/>
    </row>
    <row r="190" ht="18.75" customHeight="1">
      <c r="A190" s="501"/>
      <c r="B190" s="501"/>
      <c r="C190" s="501"/>
      <c r="D190" s="501"/>
      <c r="E190" s="501"/>
      <c r="F190" s="501"/>
      <c r="G190" s="501"/>
      <c r="H190" s="501"/>
      <c r="I190" s="501"/>
      <c r="J190" s="501"/>
      <c r="K190" s="483"/>
      <c r="L190" s="501"/>
      <c r="M190" s="501"/>
      <c r="N190" s="501"/>
      <c r="O190" s="502"/>
      <c r="P190" s="502"/>
      <c r="Q190" s="502"/>
      <c r="R190" s="502"/>
      <c r="S190" s="502"/>
      <c r="T190" s="502"/>
      <c r="U190" s="502"/>
      <c r="V190" s="502"/>
      <c r="W190" s="502"/>
      <c r="X190" s="502"/>
      <c r="Y190" s="502"/>
      <c r="Z190" s="502"/>
    </row>
    <row r="191" ht="18.75" customHeight="1">
      <c r="A191" s="501"/>
      <c r="B191" s="501"/>
      <c r="C191" s="501"/>
      <c r="D191" s="501"/>
      <c r="E191" s="501"/>
      <c r="F191" s="501"/>
      <c r="G191" s="501"/>
      <c r="H191" s="501"/>
      <c r="I191" s="501"/>
      <c r="J191" s="501"/>
      <c r="K191" s="483"/>
      <c r="L191" s="501"/>
      <c r="M191" s="501"/>
      <c r="N191" s="501"/>
      <c r="O191" s="502"/>
      <c r="P191" s="502"/>
      <c r="Q191" s="502"/>
      <c r="R191" s="502"/>
      <c r="S191" s="502"/>
      <c r="T191" s="502"/>
      <c r="U191" s="502"/>
      <c r="V191" s="502"/>
      <c r="W191" s="502"/>
      <c r="X191" s="502"/>
      <c r="Y191" s="502"/>
      <c r="Z191" s="502"/>
    </row>
    <row r="192" ht="18.75" customHeight="1">
      <c r="A192" s="501"/>
      <c r="B192" s="501"/>
      <c r="C192" s="501"/>
      <c r="D192" s="501"/>
      <c r="E192" s="501"/>
      <c r="F192" s="501"/>
      <c r="G192" s="501"/>
      <c r="H192" s="501"/>
      <c r="I192" s="501"/>
      <c r="J192" s="501"/>
      <c r="K192" s="483"/>
      <c r="L192" s="501"/>
      <c r="M192" s="501"/>
      <c r="N192" s="501"/>
      <c r="O192" s="502"/>
      <c r="P192" s="502"/>
      <c r="Q192" s="502"/>
      <c r="R192" s="502"/>
      <c r="S192" s="502"/>
      <c r="T192" s="502"/>
      <c r="U192" s="502"/>
      <c r="V192" s="502"/>
      <c r="W192" s="502"/>
      <c r="X192" s="502"/>
      <c r="Y192" s="502"/>
      <c r="Z192" s="502"/>
    </row>
    <row r="193" ht="18.75" customHeight="1">
      <c r="A193" s="501"/>
      <c r="B193" s="501"/>
      <c r="C193" s="501"/>
      <c r="D193" s="501"/>
      <c r="E193" s="501"/>
      <c r="F193" s="501"/>
      <c r="G193" s="501"/>
      <c r="H193" s="501"/>
      <c r="I193" s="501"/>
      <c r="J193" s="501"/>
      <c r="K193" s="483"/>
      <c r="L193" s="501"/>
      <c r="M193" s="501"/>
      <c r="N193" s="501"/>
      <c r="O193" s="502"/>
      <c r="P193" s="502"/>
      <c r="Q193" s="502"/>
      <c r="R193" s="502"/>
      <c r="S193" s="502"/>
      <c r="T193" s="502"/>
      <c r="U193" s="502"/>
      <c r="V193" s="502"/>
      <c r="W193" s="502"/>
      <c r="X193" s="502"/>
      <c r="Y193" s="502"/>
      <c r="Z193" s="502"/>
    </row>
    <row r="194" ht="18.75" customHeight="1">
      <c r="A194" s="501"/>
      <c r="B194" s="501"/>
      <c r="C194" s="501"/>
      <c r="D194" s="501"/>
      <c r="E194" s="501"/>
      <c r="F194" s="501"/>
      <c r="G194" s="501"/>
      <c r="H194" s="501"/>
      <c r="I194" s="501"/>
      <c r="J194" s="501"/>
      <c r="K194" s="483"/>
      <c r="L194" s="501"/>
      <c r="M194" s="501"/>
      <c r="N194" s="501"/>
      <c r="O194" s="502"/>
      <c r="P194" s="502"/>
      <c r="Q194" s="502"/>
      <c r="R194" s="502"/>
      <c r="S194" s="502"/>
      <c r="T194" s="502"/>
      <c r="U194" s="502"/>
      <c r="V194" s="502"/>
      <c r="W194" s="502"/>
      <c r="X194" s="502"/>
      <c r="Y194" s="502"/>
      <c r="Z194" s="502"/>
    </row>
    <row r="195" ht="18.75" customHeight="1">
      <c r="A195" s="501"/>
      <c r="B195" s="501"/>
      <c r="C195" s="501"/>
      <c r="D195" s="501"/>
      <c r="E195" s="501"/>
      <c r="F195" s="501"/>
      <c r="G195" s="501"/>
      <c r="H195" s="501"/>
      <c r="I195" s="501"/>
      <c r="J195" s="501"/>
      <c r="K195" s="483"/>
      <c r="L195" s="501"/>
      <c r="M195" s="501"/>
      <c r="N195" s="501"/>
      <c r="O195" s="502"/>
      <c r="P195" s="502"/>
      <c r="Q195" s="502"/>
      <c r="R195" s="502"/>
      <c r="S195" s="502"/>
      <c r="T195" s="502"/>
      <c r="U195" s="502"/>
      <c r="V195" s="502"/>
      <c r="W195" s="502"/>
      <c r="X195" s="502"/>
      <c r="Y195" s="502"/>
      <c r="Z195" s="502"/>
    </row>
    <row r="196" ht="18.75" customHeight="1">
      <c r="A196" s="501"/>
      <c r="B196" s="501"/>
      <c r="C196" s="501"/>
      <c r="D196" s="501"/>
      <c r="E196" s="501"/>
      <c r="F196" s="501"/>
      <c r="G196" s="501"/>
      <c r="H196" s="501"/>
      <c r="I196" s="501"/>
      <c r="J196" s="501"/>
      <c r="K196" s="483"/>
      <c r="L196" s="501"/>
      <c r="M196" s="501"/>
      <c r="N196" s="501"/>
      <c r="O196" s="502"/>
      <c r="P196" s="502"/>
      <c r="Q196" s="502"/>
      <c r="R196" s="502"/>
      <c r="S196" s="502"/>
      <c r="T196" s="502"/>
      <c r="U196" s="502"/>
      <c r="V196" s="502"/>
      <c r="W196" s="502"/>
      <c r="X196" s="502"/>
      <c r="Y196" s="502"/>
      <c r="Z196" s="502"/>
    </row>
    <row r="197" ht="18.75" customHeight="1">
      <c r="A197" s="501"/>
      <c r="B197" s="501"/>
      <c r="C197" s="501"/>
      <c r="D197" s="501"/>
      <c r="E197" s="501"/>
      <c r="F197" s="501"/>
      <c r="G197" s="501"/>
      <c r="H197" s="501"/>
      <c r="I197" s="501"/>
      <c r="J197" s="501"/>
      <c r="K197" s="483"/>
      <c r="L197" s="501"/>
      <c r="M197" s="501"/>
      <c r="N197" s="501"/>
      <c r="O197" s="502"/>
      <c r="P197" s="502"/>
      <c r="Q197" s="502"/>
      <c r="R197" s="502"/>
      <c r="S197" s="502"/>
      <c r="T197" s="502"/>
      <c r="U197" s="502"/>
      <c r="V197" s="502"/>
      <c r="W197" s="502"/>
      <c r="X197" s="502"/>
      <c r="Y197" s="502"/>
      <c r="Z197" s="502"/>
    </row>
    <row r="198" ht="18.75" customHeight="1">
      <c r="A198" s="501"/>
      <c r="B198" s="501"/>
      <c r="C198" s="501"/>
      <c r="D198" s="501"/>
      <c r="E198" s="501"/>
      <c r="F198" s="501"/>
      <c r="G198" s="501"/>
      <c r="H198" s="501"/>
      <c r="I198" s="501"/>
      <c r="J198" s="501"/>
      <c r="K198" s="483"/>
      <c r="L198" s="501"/>
      <c r="M198" s="501"/>
      <c r="N198" s="501"/>
      <c r="O198" s="502"/>
      <c r="P198" s="502"/>
      <c r="Q198" s="502"/>
      <c r="R198" s="502"/>
      <c r="S198" s="502"/>
      <c r="T198" s="502"/>
      <c r="U198" s="502"/>
      <c r="V198" s="502"/>
      <c r="W198" s="502"/>
      <c r="X198" s="502"/>
      <c r="Y198" s="502"/>
      <c r="Z198" s="502"/>
    </row>
    <row r="199" ht="18.75" customHeight="1">
      <c r="A199" s="501"/>
      <c r="B199" s="501"/>
      <c r="C199" s="501"/>
      <c r="D199" s="501"/>
      <c r="E199" s="501"/>
      <c r="F199" s="501"/>
      <c r="G199" s="501"/>
      <c r="H199" s="501"/>
      <c r="I199" s="501"/>
      <c r="J199" s="501"/>
      <c r="K199" s="483"/>
      <c r="L199" s="501"/>
      <c r="M199" s="501"/>
      <c r="N199" s="501"/>
      <c r="O199" s="502"/>
      <c r="P199" s="502"/>
      <c r="Q199" s="502"/>
      <c r="R199" s="502"/>
      <c r="S199" s="502"/>
      <c r="T199" s="502"/>
      <c r="U199" s="502"/>
      <c r="V199" s="502"/>
      <c r="W199" s="502"/>
      <c r="X199" s="502"/>
      <c r="Y199" s="502"/>
      <c r="Z199" s="502"/>
    </row>
    <row r="200" ht="18.75" customHeight="1">
      <c r="A200" s="501"/>
      <c r="B200" s="501"/>
      <c r="C200" s="501"/>
      <c r="D200" s="501"/>
      <c r="E200" s="501"/>
      <c r="F200" s="501"/>
      <c r="G200" s="501"/>
      <c r="H200" s="501"/>
      <c r="I200" s="501"/>
      <c r="J200" s="501"/>
      <c r="K200" s="483"/>
      <c r="L200" s="501"/>
      <c r="M200" s="501"/>
      <c r="N200" s="501"/>
      <c r="O200" s="502"/>
      <c r="P200" s="502"/>
      <c r="Q200" s="502"/>
      <c r="R200" s="502"/>
      <c r="S200" s="502"/>
      <c r="T200" s="502"/>
      <c r="U200" s="502"/>
      <c r="V200" s="502"/>
      <c r="W200" s="502"/>
      <c r="X200" s="502"/>
      <c r="Y200" s="502"/>
      <c r="Z200" s="502"/>
    </row>
    <row r="201" ht="18.75" customHeight="1">
      <c r="A201" s="501"/>
      <c r="B201" s="501"/>
      <c r="C201" s="501"/>
      <c r="D201" s="501"/>
      <c r="E201" s="501"/>
      <c r="F201" s="501"/>
      <c r="G201" s="501"/>
      <c r="H201" s="501"/>
      <c r="I201" s="501"/>
      <c r="J201" s="501"/>
      <c r="K201" s="483"/>
      <c r="L201" s="501"/>
      <c r="M201" s="501"/>
      <c r="N201" s="501"/>
      <c r="O201" s="502"/>
      <c r="P201" s="502"/>
      <c r="Q201" s="502"/>
      <c r="R201" s="502"/>
      <c r="S201" s="502"/>
      <c r="T201" s="502"/>
      <c r="U201" s="502"/>
      <c r="V201" s="502"/>
      <c r="W201" s="502"/>
      <c r="X201" s="502"/>
      <c r="Y201" s="502"/>
      <c r="Z201" s="502"/>
    </row>
    <row r="202" ht="18.75" customHeight="1">
      <c r="A202" s="501"/>
      <c r="B202" s="501"/>
      <c r="C202" s="501"/>
      <c r="D202" s="501"/>
      <c r="E202" s="501"/>
      <c r="F202" s="501"/>
      <c r="G202" s="501"/>
      <c r="H202" s="501"/>
      <c r="I202" s="501"/>
      <c r="J202" s="501"/>
      <c r="K202" s="483"/>
      <c r="L202" s="501"/>
      <c r="M202" s="501"/>
      <c r="N202" s="501"/>
      <c r="O202" s="502"/>
      <c r="P202" s="502"/>
      <c r="Q202" s="502"/>
      <c r="R202" s="502"/>
      <c r="S202" s="502"/>
      <c r="T202" s="502"/>
      <c r="U202" s="502"/>
      <c r="V202" s="502"/>
      <c r="W202" s="502"/>
      <c r="X202" s="502"/>
      <c r="Y202" s="502"/>
      <c r="Z202" s="502"/>
    </row>
    <row r="203" ht="18.75" customHeight="1">
      <c r="A203" s="501"/>
      <c r="B203" s="501"/>
      <c r="C203" s="501"/>
      <c r="D203" s="501"/>
      <c r="E203" s="501"/>
      <c r="F203" s="501"/>
      <c r="G203" s="501"/>
      <c r="H203" s="501"/>
      <c r="I203" s="501"/>
      <c r="J203" s="501"/>
      <c r="K203" s="483"/>
      <c r="L203" s="501"/>
      <c r="M203" s="501"/>
      <c r="N203" s="501"/>
      <c r="O203" s="502"/>
      <c r="P203" s="502"/>
      <c r="Q203" s="502"/>
      <c r="R203" s="502"/>
      <c r="S203" s="502"/>
      <c r="T203" s="502"/>
      <c r="U203" s="502"/>
      <c r="V203" s="502"/>
      <c r="W203" s="502"/>
      <c r="X203" s="502"/>
      <c r="Y203" s="502"/>
      <c r="Z203" s="502"/>
    </row>
    <row r="204" ht="18.75" customHeight="1">
      <c r="A204" s="501"/>
      <c r="B204" s="501"/>
      <c r="C204" s="501"/>
      <c r="D204" s="501"/>
      <c r="E204" s="501"/>
      <c r="F204" s="501"/>
      <c r="G204" s="501"/>
      <c r="H204" s="501"/>
      <c r="I204" s="501"/>
      <c r="J204" s="501"/>
      <c r="K204" s="483"/>
      <c r="L204" s="501"/>
      <c r="M204" s="501"/>
      <c r="N204" s="501"/>
      <c r="O204" s="502"/>
      <c r="P204" s="502"/>
      <c r="Q204" s="502"/>
      <c r="R204" s="502"/>
      <c r="S204" s="502"/>
      <c r="T204" s="502"/>
      <c r="U204" s="502"/>
      <c r="V204" s="502"/>
      <c r="W204" s="502"/>
      <c r="X204" s="502"/>
      <c r="Y204" s="502"/>
      <c r="Z204" s="502"/>
    </row>
    <row r="205" ht="18.75" customHeight="1">
      <c r="A205" s="501"/>
      <c r="B205" s="501"/>
      <c r="C205" s="501"/>
      <c r="D205" s="501"/>
      <c r="E205" s="501"/>
      <c r="F205" s="501"/>
      <c r="G205" s="501"/>
      <c r="H205" s="501"/>
      <c r="I205" s="501"/>
      <c r="J205" s="501"/>
      <c r="K205" s="483"/>
      <c r="L205" s="501"/>
      <c r="M205" s="501"/>
      <c r="N205" s="501"/>
      <c r="O205" s="502"/>
      <c r="P205" s="502"/>
      <c r="Q205" s="502"/>
      <c r="R205" s="502"/>
      <c r="S205" s="502"/>
      <c r="T205" s="502"/>
      <c r="U205" s="502"/>
      <c r="V205" s="502"/>
      <c r="W205" s="502"/>
      <c r="X205" s="502"/>
      <c r="Y205" s="502"/>
      <c r="Z205" s="502"/>
    </row>
    <row r="206" ht="18.75" customHeight="1">
      <c r="A206" s="501"/>
      <c r="B206" s="501"/>
      <c r="C206" s="501"/>
      <c r="D206" s="501"/>
      <c r="E206" s="501"/>
      <c r="F206" s="501"/>
      <c r="G206" s="501"/>
      <c r="H206" s="501"/>
      <c r="I206" s="501"/>
      <c r="J206" s="501"/>
      <c r="K206" s="483"/>
      <c r="L206" s="501"/>
      <c r="M206" s="501"/>
      <c r="N206" s="501"/>
      <c r="O206" s="502"/>
      <c r="P206" s="502"/>
      <c r="Q206" s="502"/>
      <c r="R206" s="502"/>
      <c r="S206" s="502"/>
      <c r="T206" s="502"/>
      <c r="U206" s="502"/>
      <c r="V206" s="502"/>
      <c r="W206" s="502"/>
      <c r="X206" s="502"/>
      <c r="Y206" s="502"/>
      <c r="Z206" s="502"/>
    </row>
    <row r="207" ht="18.75" customHeight="1">
      <c r="A207" s="501"/>
      <c r="B207" s="501"/>
      <c r="C207" s="501"/>
      <c r="D207" s="501"/>
      <c r="E207" s="501"/>
      <c r="F207" s="501"/>
      <c r="G207" s="501"/>
      <c r="H207" s="501"/>
      <c r="I207" s="501"/>
      <c r="J207" s="501"/>
      <c r="K207" s="483"/>
      <c r="L207" s="501"/>
      <c r="M207" s="501"/>
      <c r="N207" s="501"/>
      <c r="O207" s="502"/>
      <c r="P207" s="502"/>
      <c r="Q207" s="502"/>
      <c r="R207" s="502"/>
      <c r="S207" s="502"/>
      <c r="T207" s="502"/>
      <c r="U207" s="502"/>
      <c r="V207" s="502"/>
      <c r="W207" s="502"/>
      <c r="X207" s="502"/>
      <c r="Y207" s="502"/>
      <c r="Z207" s="502"/>
    </row>
    <row r="208" ht="18.75" customHeight="1">
      <c r="A208" s="501"/>
      <c r="B208" s="501"/>
      <c r="C208" s="501"/>
      <c r="D208" s="501"/>
      <c r="E208" s="501"/>
      <c r="F208" s="501"/>
      <c r="G208" s="501"/>
      <c r="H208" s="501"/>
      <c r="I208" s="501"/>
      <c r="J208" s="501"/>
      <c r="K208" s="483"/>
      <c r="L208" s="501"/>
      <c r="M208" s="501"/>
      <c r="N208" s="501"/>
      <c r="O208" s="502"/>
      <c r="P208" s="502"/>
      <c r="Q208" s="502"/>
      <c r="R208" s="502"/>
      <c r="S208" s="502"/>
      <c r="T208" s="502"/>
      <c r="U208" s="502"/>
      <c r="V208" s="502"/>
      <c r="W208" s="502"/>
      <c r="X208" s="502"/>
      <c r="Y208" s="502"/>
      <c r="Z208" s="502"/>
    </row>
    <row r="209" ht="18.75" customHeight="1">
      <c r="A209" s="501"/>
      <c r="B209" s="501"/>
      <c r="C209" s="501"/>
      <c r="D209" s="501"/>
      <c r="E209" s="501"/>
      <c r="F209" s="501"/>
      <c r="G209" s="501"/>
      <c r="H209" s="501"/>
      <c r="I209" s="501"/>
      <c r="J209" s="501"/>
      <c r="K209" s="483"/>
      <c r="L209" s="501"/>
      <c r="M209" s="501"/>
      <c r="N209" s="501"/>
      <c r="O209" s="502"/>
      <c r="P209" s="502"/>
      <c r="Q209" s="502"/>
      <c r="R209" s="502"/>
      <c r="S209" s="502"/>
      <c r="T209" s="502"/>
      <c r="U209" s="502"/>
      <c r="V209" s="502"/>
      <c r="W209" s="502"/>
      <c r="X209" s="502"/>
      <c r="Y209" s="502"/>
      <c r="Z209" s="502"/>
    </row>
    <row r="210" ht="18.75" customHeight="1">
      <c r="A210" s="501"/>
      <c r="B210" s="501"/>
      <c r="C210" s="501"/>
      <c r="D210" s="501"/>
      <c r="E210" s="501"/>
      <c r="F210" s="501"/>
      <c r="G210" s="501"/>
      <c r="H210" s="501"/>
      <c r="I210" s="501"/>
      <c r="J210" s="501"/>
      <c r="K210" s="483"/>
      <c r="L210" s="501"/>
      <c r="M210" s="501"/>
      <c r="N210" s="501"/>
      <c r="O210" s="502"/>
      <c r="P210" s="502"/>
      <c r="Q210" s="502"/>
      <c r="R210" s="502"/>
      <c r="S210" s="502"/>
      <c r="T210" s="502"/>
      <c r="U210" s="502"/>
      <c r="V210" s="502"/>
      <c r="W210" s="502"/>
      <c r="X210" s="502"/>
      <c r="Y210" s="502"/>
      <c r="Z210" s="502"/>
    </row>
    <row r="211" ht="18.75" customHeight="1">
      <c r="A211" s="501"/>
      <c r="B211" s="501"/>
      <c r="C211" s="501"/>
      <c r="D211" s="501"/>
      <c r="E211" s="501"/>
      <c r="F211" s="501"/>
      <c r="G211" s="501"/>
      <c r="H211" s="501"/>
      <c r="I211" s="501"/>
      <c r="J211" s="501"/>
      <c r="K211" s="483"/>
      <c r="L211" s="501"/>
      <c r="M211" s="501"/>
      <c r="N211" s="501"/>
      <c r="O211" s="502"/>
      <c r="P211" s="502"/>
      <c r="Q211" s="502"/>
      <c r="R211" s="502"/>
      <c r="S211" s="502"/>
      <c r="T211" s="502"/>
      <c r="U211" s="502"/>
      <c r="V211" s="502"/>
      <c r="W211" s="502"/>
      <c r="X211" s="502"/>
      <c r="Y211" s="502"/>
      <c r="Z211" s="502"/>
    </row>
    <row r="212" ht="18.75" customHeight="1">
      <c r="A212" s="501"/>
      <c r="B212" s="501"/>
      <c r="C212" s="501"/>
      <c r="D212" s="501"/>
      <c r="E212" s="501"/>
      <c r="F212" s="501"/>
      <c r="G212" s="501"/>
      <c r="H212" s="501"/>
      <c r="I212" s="501"/>
      <c r="J212" s="501"/>
      <c r="K212" s="483"/>
      <c r="L212" s="501"/>
      <c r="M212" s="501"/>
      <c r="N212" s="501"/>
      <c r="O212" s="502"/>
      <c r="P212" s="502"/>
      <c r="Q212" s="502"/>
      <c r="R212" s="502"/>
      <c r="S212" s="502"/>
      <c r="T212" s="502"/>
      <c r="U212" s="502"/>
      <c r="V212" s="502"/>
      <c r="W212" s="502"/>
      <c r="X212" s="502"/>
      <c r="Y212" s="502"/>
      <c r="Z212" s="502"/>
    </row>
    <row r="213" ht="18.75" customHeight="1">
      <c r="A213" s="501"/>
      <c r="B213" s="501"/>
      <c r="C213" s="501"/>
      <c r="D213" s="501"/>
      <c r="E213" s="501"/>
      <c r="F213" s="501"/>
      <c r="G213" s="501"/>
      <c r="H213" s="501"/>
      <c r="I213" s="501"/>
      <c r="J213" s="501"/>
      <c r="K213" s="483"/>
      <c r="L213" s="501"/>
      <c r="M213" s="501"/>
      <c r="N213" s="501"/>
      <c r="O213" s="502"/>
      <c r="P213" s="502"/>
      <c r="Q213" s="502"/>
      <c r="R213" s="502"/>
      <c r="S213" s="502"/>
      <c r="T213" s="502"/>
      <c r="U213" s="502"/>
      <c r="V213" s="502"/>
      <c r="W213" s="502"/>
      <c r="X213" s="502"/>
      <c r="Y213" s="502"/>
      <c r="Z213" s="502"/>
    </row>
    <row r="214" ht="18.75" customHeight="1">
      <c r="A214" s="501"/>
      <c r="B214" s="501"/>
      <c r="C214" s="501"/>
      <c r="D214" s="501"/>
      <c r="E214" s="501"/>
      <c r="F214" s="501"/>
      <c r="G214" s="501"/>
      <c r="H214" s="501"/>
      <c r="I214" s="501"/>
      <c r="J214" s="501"/>
      <c r="K214" s="483"/>
      <c r="L214" s="501"/>
      <c r="M214" s="501"/>
      <c r="N214" s="501"/>
      <c r="O214" s="502"/>
      <c r="P214" s="502"/>
      <c r="Q214" s="502"/>
      <c r="R214" s="502"/>
      <c r="S214" s="502"/>
      <c r="T214" s="502"/>
      <c r="U214" s="502"/>
      <c r="V214" s="502"/>
      <c r="W214" s="502"/>
      <c r="X214" s="502"/>
      <c r="Y214" s="502"/>
      <c r="Z214" s="502"/>
    </row>
    <row r="215" ht="18.75" customHeight="1">
      <c r="A215" s="501"/>
      <c r="B215" s="501"/>
      <c r="C215" s="501"/>
      <c r="D215" s="501"/>
      <c r="E215" s="501"/>
      <c r="F215" s="501"/>
      <c r="G215" s="501"/>
      <c r="H215" s="501"/>
      <c r="I215" s="501"/>
      <c r="J215" s="501"/>
      <c r="K215" s="483"/>
      <c r="L215" s="501"/>
      <c r="M215" s="501"/>
      <c r="N215" s="501"/>
      <c r="O215" s="502"/>
      <c r="P215" s="502"/>
      <c r="Q215" s="502"/>
      <c r="R215" s="502"/>
      <c r="S215" s="502"/>
      <c r="T215" s="502"/>
      <c r="U215" s="502"/>
      <c r="V215" s="502"/>
      <c r="W215" s="502"/>
      <c r="X215" s="502"/>
      <c r="Y215" s="502"/>
      <c r="Z215" s="502"/>
    </row>
    <row r="216" ht="18.75" customHeight="1">
      <c r="A216" s="501"/>
      <c r="B216" s="501"/>
      <c r="C216" s="501"/>
      <c r="D216" s="501"/>
      <c r="E216" s="501"/>
      <c r="F216" s="501"/>
      <c r="G216" s="501"/>
      <c r="H216" s="501"/>
      <c r="I216" s="501"/>
      <c r="J216" s="501"/>
      <c r="K216" s="483"/>
      <c r="L216" s="501"/>
      <c r="M216" s="501"/>
      <c r="N216" s="501"/>
      <c r="O216" s="502"/>
      <c r="P216" s="502"/>
      <c r="Q216" s="502"/>
      <c r="R216" s="502"/>
      <c r="S216" s="502"/>
      <c r="T216" s="502"/>
      <c r="U216" s="502"/>
      <c r="V216" s="502"/>
      <c r="W216" s="502"/>
      <c r="X216" s="502"/>
      <c r="Y216" s="502"/>
      <c r="Z216" s="502"/>
    </row>
    <row r="217" ht="18.75" customHeight="1">
      <c r="A217" s="501"/>
      <c r="B217" s="501"/>
      <c r="C217" s="501"/>
      <c r="D217" s="501"/>
      <c r="E217" s="501"/>
      <c r="F217" s="501"/>
      <c r="G217" s="501"/>
      <c r="H217" s="501"/>
      <c r="I217" s="501"/>
      <c r="J217" s="501"/>
      <c r="K217" s="483"/>
      <c r="L217" s="501"/>
      <c r="M217" s="501"/>
      <c r="N217" s="501"/>
      <c r="O217" s="502"/>
      <c r="P217" s="502"/>
      <c r="Q217" s="502"/>
      <c r="R217" s="502"/>
      <c r="S217" s="502"/>
      <c r="T217" s="502"/>
      <c r="U217" s="502"/>
      <c r="V217" s="502"/>
      <c r="W217" s="502"/>
      <c r="X217" s="502"/>
      <c r="Y217" s="502"/>
      <c r="Z217" s="502"/>
    </row>
    <row r="218" ht="18.75" customHeight="1">
      <c r="A218" s="501"/>
      <c r="B218" s="501"/>
      <c r="C218" s="501"/>
      <c r="D218" s="501"/>
      <c r="E218" s="501"/>
      <c r="F218" s="501"/>
      <c r="G218" s="501"/>
      <c r="H218" s="501"/>
      <c r="I218" s="501"/>
      <c r="J218" s="501"/>
      <c r="K218" s="483"/>
      <c r="L218" s="501"/>
      <c r="M218" s="501"/>
      <c r="N218" s="501"/>
      <c r="O218" s="502"/>
      <c r="P218" s="502"/>
      <c r="Q218" s="502"/>
      <c r="R218" s="502"/>
      <c r="S218" s="502"/>
      <c r="T218" s="502"/>
      <c r="U218" s="502"/>
      <c r="V218" s="502"/>
      <c r="W218" s="502"/>
      <c r="X218" s="502"/>
      <c r="Y218" s="502"/>
      <c r="Z218" s="502"/>
    </row>
    <row r="219" ht="18.75" customHeight="1">
      <c r="A219" s="501"/>
      <c r="B219" s="501"/>
      <c r="C219" s="501"/>
      <c r="D219" s="501"/>
      <c r="E219" s="501"/>
      <c r="F219" s="501"/>
      <c r="G219" s="501"/>
      <c r="H219" s="501"/>
      <c r="I219" s="501"/>
      <c r="J219" s="501"/>
      <c r="K219" s="483"/>
      <c r="L219" s="501"/>
      <c r="M219" s="501"/>
      <c r="N219" s="501"/>
      <c r="O219" s="502"/>
      <c r="P219" s="502"/>
      <c r="Q219" s="502"/>
      <c r="R219" s="502"/>
      <c r="S219" s="502"/>
      <c r="T219" s="502"/>
      <c r="U219" s="502"/>
      <c r="V219" s="502"/>
      <c r="W219" s="502"/>
      <c r="X219" s="502"/>
      <c r="Y219" s="502"/>
      <c r="Z219" s="502"/>
    </row>
    <row r="220" ht="18.75" customHeight="1">
      <c r="A220" s="501"/>
      <c r="B220" s="501"/>
      <c r="C220" s="501"/>
      <c r="D220" s="501"/>
      <c r="E220" s="501"/>
      <c r="F220" s="501"/>
      <c r="G220" s="501"/>
      <c r="H220" s="501"/>
      <c r="I220" s="501"/>
      <c r="J220" s="501"/>
      <c r="K220" s="483"/>
      <c r="L220" s="501"/>
      <c r="M220" s="501"/>
      <c r="N220" s="501"/>
      <c r="O220" s="502"/>
      <c r="P220" s="502"/>
      <c r="Q220" s="502"/>
      <c r="R220" s="502"/>
      <c r="S220" s="502"/>
      <c r="T220" s="502"/>
      <c r="U220" s="502"/>
      <c r="V220" s="502"/>
      <c r="W220" s="502"/>
      <c r="X220" s="502"/>
      <c r="Y220" s="502"/>
      <c r="Z220" s="502"/>
    </row>
    <row r="221" ht="18.75" customHeight="1">
      <c r="A221" s="501"/>
      <c r="B221" s="501"/>
      <c r="C221" s="501"/>
      <c r="D221" s="501"/>
      <c r="E221" s="501"/>
      <c r="F221" s="501"/>
      <c r="G221" s="501"/>
      <c r="H221" s="501"/>
      <c r="I221" s="501"/>
      <c r="J221" s="501"/>
      <c r="K221" s="483"/>
      <c r="L221" s="501"/>
      <c r="M221" s="501"/>
      <c r="N221" s="501"/>
      <c r="O221" s="502"/>
      <c r="P221" s="502"/>
      <c r="Q221" s="502"/>
      <c r="R221" s="502"/>
      <c r="S221" s="502"/>
      <c r="T221" s="502"/>
      <c r="U221" s="502"/>
      <c r="V221" s="502"/>
      <c r="W221" s="502"/>
      <c r="X221" s="502"/>
      <c r="Y221" s="502"/>
      <c r="Z221" s="502"/>
    </row>
    <row r="222" ht="18.75" customHeight="1">
      <c r="A222" s="501"/>
      <c r="B222" s="501"/>
      <c r="C222" s="501"/>
      <c r="D222" s="501"/>
      <c r="E222" s="501"/>
      <c r="F222" s="501"/>
      <c r="G222" s="501"/>
      <c r="H222" s="501"/>
      <c r="I222" s="501"/>
      <c r="J222" s="501"/>
      <c r="K222" s="483"/>
      <c r="L222" s="501"/>
      <c r="M222" s="501"/>
      <c r="N222" s="501"/>
      <c r="O222" s="502"/>
      <c r="P222" s="502"/>
      <c r="Q222" s="502"/>
      <c r="R222" s="502"/>
      <c r="S222" s="502"/>
      <c r="T222" s="502"/>
      <c r="U222" s="502"/>
      <c r="V222" s="502"/>
      <c r="W222" s="502"/>
      <c r="X222" s="502"/>
      <c r="Y222" s="502"/>
      <c r="Z222" s="502"/>
    </row>
    <row r="223" ht="18.75" customHeight="1">
      <c r="A223" s="501"/>
      <c r="B223" s="501"/>
      <c r="C223" s="501"/>
      <c r="D223" s="501"/>
      <c r="E223" s="501"/>
      <c r="F223" s="501"/>
      <c r="G223" s="501"/>
      <c r="H223" s="501"/>
      <c r="I223" s="501"/>
      <c r="J223" s="501"/>
      <c r="K223" s="483"/>
      <c r="L223" s="501"/>
      <c r="M223" s="501"/>
      <c r="N223" s="501"/>
      <c r="O223" s="502"/>
      <c r="P223" s="502"/>
      <c r="Q223" s="502"/>
      <c r="R223" s="502"/>
      <c r="S223" s="502"/>
      <c r="T223" s="502"/>
      <c r="U223" s="502"/>
      <c r="V223" s="502"/>
      <c r="W223" s="502"/>
      <c r="X223" s="502"/>
      <c r="Y223" s="502"/>
      <c r="Z223" s="502"/>
    </row>
    <row r="224" ht="18.75" customHeight="1">
      <c r="A224" s="501"/>
      <c r="B224" s="501"/>
      <c r="C224" s="501"/>
      <c r="D224" s="501"/>
      <c r="E224" s="501"/>
      <c r="F224" s="501"/>
      <c r="G224" s="501"/>
      <c r="H224" s="501"/>
      <c r="I224" s="501"/>
      <c r="J224" s="501"/>
      <c r="K224" s="483"/>
      <c r="L224" s="501"/>
      <c r="M224" s="501"/>
      <c r="N224" s="501"/>
      <c r="O224" s="502"/>
      <c r="P224" s="502"/>
      <c r="Q224" s="502"/>
      <c r="R224" s="502"/>
      <c r="S224" s="502"/>
      <c r="T224" s="502"/>
      <c r="U224" s="502"/>
      <c r="V224" s="502"/>
      <c r="W224" s="502"/>
      <c r="X224" s="502"/>
      <c r="Y224" s="502"/>
      <c r="Z224" s="502"/>
    </row>
    <row r="225" ht="18.75" customHeight="1">
      <c r="A225" s="501"/>
      <c r="B225" s="501"/>
      <c r="C225" s="501"/>
      <c r="D225" s="501"/>
      <c r="E225" s="501"/>
      <c r="F225" s="501"/>
      <c r="G225" s="501"/>
      <c r="H225" s="501"/>
      <c r="I225" s="501"/>
      <c r="J225" s="501"/>
      <c r="K225" s="483"/>
      <c r="L225" s="501"/>
      <c r="M225" s="501"/>
      <c r="N225" s="501"/>
      <c r="O225" s="502"/>
      <c r="P225" s="502"/>
      <c r="Q225" s="502"/>
      <c r="R225" s="502"/>
      <c r="S225" s="502"/>
      <c r="T225" s="502"/>
      <c r="U225" s="502"/>
      <c r="V225" s="502"/>
      <c r="W225" s="502"/>
      <c r="X225" s="502"/>
      <c r="Y225" s="502"/>
      <c r="Z225" s="502"/>
    </row>
    <row r="226" ht="18.75" customHeight="1">
      <c r="A226" s="501"/>
      <c r="B226" s="501"/>
      <c r="C226" s="501"/>
      <c r="D226" s="501"/>
      <c r="E226" s="501"/>
      <c r="F226" s="501"/>
      <c r="G226" s="501"/>
      <c r="H226" s="501"/>
      <c r="I226" s="501"/>
      <c r="J226" s="501"/>
      <c r="K226" s="483"/>
      <c r="L226" s="501"/>
      <c r="M226" s="501"/>
      <c r="N226" s="501"/>
      <c r="O226" s="502"/>
      <c r="P226" s="502"/>
      <c r="Q226" s="502"/>
      <c r="R226" s="502"/>
      <c r="S226" s="502"/>
      <c r="T226" s="502"/>
      <c r="U226" s="502"/>
      <c r="V226" s="502"/>
      <c r="W226" s="502"/>
      <c r="X226" s="502"/>
      <c r="Y226" s="502"/>
      <c r="Z226" s="502"/>
    </row>
    <row r="227" ht="18.75" customHeight="1">
      <c r="A227" s="501"/>
      <c r="B227" s="501"/>
      <c r="C227" s="501"/>
      <c r="D227" s="501"/>
      <c r="E227" s="501"/>
      <c r="F227" s="501"/>
      <c r="G227" s="501"/>
      <c r="H227" s="501"/>
      <c r="I227" s="501"/>
      <c r="J227" s="501"/>
      <c r="K227" s="483"/>
      <c r="L227" s="501"/>
      <c r="M227" s="501"/>
      <c r="N227" s="501"/>
      <c r="O227" s="502"/>
      <c r="P227" s="502"/>
      <c r="Q227" s="502"/>
      <c r="R227" s="502"/>
      <c r="S227" s="502"/>
      <c r="T227" s="502"/>
      <c r="U227" s="502"/>
      <c r="V227" s="502"/>
      <c r="W227" s="502"/>
      <c r="X227" s="502"/>
      <c r="Y227" s="502"/>
      <c r="Z227" s="502"/>
    </row>
    <row r="228" ht="18.75" customHeight="1">
      <c r="A228" s="501"/>
      <c r="B228" s="501"/>
      <c r="C228" s="501"/>
      <c r="D228" s="501"/>
      <c r="E228" s="501"/>
      <c r="F228" s="501"/>
      <c r="G228" s="501"/>
      <c r="H228" s="501"/>
      <c r="I228" s="501"/>
      <c r="J228" s="501"/>
      <c r="K228" s="483"/>
      <c r="L228" s="501"/>
      <c r="M228" s="501"/>
      <c r="N228" s="501"/>
      <c r="O228" s="502"/>
      <c r="P228" s="502"/>
      <c r="Q228" s="502"/>
      <c r="R228" s="502"/>
      <c r="S228" s="502"/>
      <c r="T228" s="502"/>
      <c r="U228" s="502"/>
      <c r="V228" s="502"/>
      <c r="W228" s="502"/>
      <c r="X228" s="502"/>
      <c r="Y228" s="502"/>
      <c r="Z228" s="502"/>
    </row>
    <row r="229" ht="18.75" customHeight="1">
      <c r="A229" s="501"/>
      <c r="B229" s="501"/>
      <c r="C229" s="501"/>
      <c r="D229" s="501"/>
      <c r="E229" s="501"/>
      <c r="F229" s="501"/>
      <c r="G229" s="501"/>
      <c r="H229" s="501"/>
      <c r="I229" s="501"/>
      <c r="J229" s="501"/>
      <c r="K229" s="483"/>
      <c r="L229" s="501"/>
      <c r="M229" s="501"/>
      <c r="N229" s="501"/>
      <c r="O229" s="502"/>
      <c r="P229" s="502"/>
      <c r="Q229" s="502"/>
      <c r="R229" s="502"/>
      <c r="S229" s="502"/>
      <c r="T229" s="502"/>
      <c r="U229" s="502"/>
      <c r="V229" s="502"/>
      <c r="W229" s="502"/>
      <c r="X229" s="502"/>
      <c r="Y229" s="502"/>
      <c r="Z229" s="502"/>
    </row>
    <row r="230" ht="18.75" customHeight="1">
      <c r="A230" s="501"/>
      <c r="B230" s="501"/>
      <c r="C230" s="501"/>
      <c r="D230" s="501"/>
      <c r="E230" s="501"/>
      <c r="F230" s="501"/>
      <c r="G230" s="501"/>
      <c r="H230" s="501"/>
      <c r="I230" s="501"/>
      <c r="J230" s="501"/>
      <c r="K230" s="483"/>
      <c r="L230" s="501"/>
      <c r="M230" s="501"/>
      <c r="N230" s="501"/>
      <c r="O230" s="502"/>
      <c r="P230" s="502"/>
      <c r="Q230" s="502"/>
      <c r="R230" s="502"/>
      <c r="S230" s="502"/>
      <c r="T230" s="502"/>
      <c r="U230" s="502"/>
      <c r="V230" s="502"/>
      <c r="W230" s="502"/>
      <c r="X230" s="502"/>
      <c r="Y230" s="502"/>
      <c r="Z230" s="502"/>
    </row>
    <row r="231" ht="18.75" customHeight="1">
      <c r="A231" s="501"/>
      <c r="B231" s="501"/>
      <c r="C231" s="501"/>
      <c r="D231" s="501"/>
      <c r="E231" s="501"/>
      <c r="F231" s="501"/>
      <c r="G231" s="501"/>
      <c r="H231" s="501"/>
      <c r="I231" s="501"/>
      <c r="J231" s="501"/>
      <c r="K231" s="483"/>
      <c r="L231" s="501"/>
      <c r="M231" s="501"/>
      <c r="N231" s="501"/>
      <c r="O231" s="502"/>
      <c r="P231" s="502"/>
      <c r="Q231" s="502"/>
      <c r="R231" s="502"/>
      <c r="S231" s="502"/>
      <c r="T231" s="502"/>
      <c r="U231" s="502"/>
      <c r="V231" s="502"/>
      <c r="W231" s="502"/>
      <c r="X231" s="502"/>
      <c r="Y231" s="502"/>
      <c r="Z231" s="502"/>
    </row>
    <row r="232" ht="18.75" customHeight="1">
      <c r="A232" s="501"/>
      <c r="B232" s="501"/>
      <c r="C232" s="501"/>
      <c r="D232" s="501"/>
      <c r="E232" s="501"/>
      <c r="F232" s="501"/>
      <c r="G232" s="501"/>
      <c r="H232" s="501"/>
      <c r="I232" s="501"/>
      <c r="J232" s="501"/>
      <c r="K232" s="483"/>
      <c r="L232" s="501"/>
      <c r="M232" s="501"/>
      <c r="N232" s="501"/>
      <c r="O232" s="502"/>
      <c r="P232" s="502"/>
      <c r="Q232" s="502"/>
      <c r="R232" s="502"/>
      <c r="S232" s="502"/>
      <c r="T232" s="502"/>
      <c r="U232" s="502"/>
      <c r="V232" s="502"/>
      <c r="W232" s="502"/>
      <c r="X232" s="502"/>
      <c r="Y232" s="502"/>
      <c r="Z232" s="502"/>
    </row>
    <row r="233" ht="18.75" customHeight="1">
      <c r="A233" s="501"/>
      <c r="B233" s="501"/>
      <c r="C233" s="501"/>
      <c r="D233" s="501"/>
      <c r="E233" s="501"/>
      <c r="F233" s="501"/>
      <c r="G233" s="501"/>
      <c r="H233" s="501"/>
      <c r="I233" s="501"/>
      <c r="J233" s="501"/>
      <c r="K233" s="483"/>
      <c r="L233" s="501"/>
      <c r="M233" s="501"/>
      <c r="N233" s="501"/>
      <c r="O233" s="502"/>
      <c r="P233" s="502"/>
      <c r="Q233" s="502"/>
      <c r="R233" s="502"/>
      <c r="S233" s="502"/>
      <c r="T233" s="502"/>
      <c r="U233" s="502"/>
      <c r="V233" s="502"/>
      <c r="W233" s="502"/>
      <c r="X233" s="502"/>
      <c r="Y233" s="502"/>
      <c r="Z233" s="502"/>
    </row>
    <row r="234" ht="18.75" customHeight="1">
      <c r="A234" s="501"/>
      <c r="B234" s="501"/>
      <c r="C234" s="501"/>
      <c r="D234" s="501"/>
      <c r="E234" s="501"/>
      <c r="F234" s="501"/>
      <c r="G234" s="501"/>
      <c r="H234" s="501"/>
      <c r="I234" s="501"/>
      <c r="J234" s="501"/>
      <c r="K234" s="483"/>
      <c r="L234" s="501"/>
      <c r="M234" s="501"/>
      <c r="N234" s="501"/>
      <c r="O234" s="502"/>
      <c r="P234" s="502"/>
      <c r="Q234" s="502"/>
      <c r="R234" s="502"/>
      <c r="S234" s="502"/>
      <c r="T234" s="502"/>
      <c r="U234" s="502"/>
      <c r="V234" s="502"/>
      <c r="W234" s="502"/>
      <c r="X234" s="502"/>
      <c r="Y234" s="502"/>
      <c r="Z234" s="502"/>
    </row>
    <row r="235" ht="18.75" customHeight="1">
      <c r="A235" s="501"/>
      <c r="B235" s="501"/>
      <c r="C235" s="501"/>
      <c r="D235" s="501"/>
      <c r="E235" s="501"/>
      <c r="F235" s="501"/>
      <c r="G235" s="501"/>
      <c r="H235" s="501"/>
      <c r="I235" s="501"/>
      <c r="J235" s="501"/>
      <c r="K235" s="483"/>
      <c r="L235" s="501"/>
      <c r="M235" s="501"/>
      <c r="N235" s="501"/>
      <c r="O235" s="502"/>
      <c r="P235" s="502"/>
      <c r="Q235" s="502"/>
      <c r="R235" s="502"/>
      <c r="S235" s="502"/>
      <c r="T235" s="502"/>
      <c r="U235" s="502"/>
      <c r="V235" s="502"/>
      <c r="W235" s="502"/>
      <c r="X235" s="502"/>
      <c r="Y235" s="502"/>
      <c r="Z235" s="502"/>
    </row>
    <row r="236" ht="18.75" customHeight="1">
      <c r="A236" s="501"/>
      <c r="B236" s="501"/>
      <c r="C236" s="501"/>
      <c r="D236" s="501"/>
      <c r="E236" s="501"/>
      <c r="F236" s="501"/>
      <c r="G236" s="501"/>
      <c r="H236" s="501"/>
      <c r="I236" s="501"/>
      <c r="J236" s="501"/>
      <c r="K236" s="483"/>
      <c r="L236" s="501"/>
      <c r="M236" s="501"/>
      <c r="N236" s="501"/>
      <c r="O236" s="502"/>
      <c r="P236" s="502"/>
      <c r="Q236" s="502"/>
      <c r="R236" s="502"/>
      <c r="S236" s="502"/>
      <c r="T236" s="502"/>
      <c r="U236" s="502"/>
      <c r="V236" s="502"/>
      <c r="W236" s="502"/>
      <c r="X236" s="502"/>
      <c r="Y236" s="502"/>
      <c r="Z236" s="502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4.43" defaultRowHeight="15.0"/>
  <cols>
    <col customWidth="1" min="1" max="1" width="12.43"/>
    <col customWidth="1" min="2" max="2" width="25.29"/>
    <col customWidth="1" min="3" max="3" width="11.43"/>
    <col customWidth="1" min="4" max="4" width="12.14"/>
    <col customWidth="1" min="5" max="8" width="11.43"/>
    <col customWidth="1" min="9" max="9" width="13.0"/>
    <col customWidth="1" min="10" max="10" width="14.0"/>
    <col customWidth="1" min="11" max="11" width="11.43"/>
    <col customWidth="1" min="12" max="12" width="13.43"/>
    <col customWidth="1" min="13" max="13" width="12.43"/>
    <col customWidth="1" min="14" max="14" width="12.57"/>
    <col customWidth="1" hidden="1" min="15" max="15" width="16.43"/>
  </cols>
  <sheetData>
    <row r="1">
      <c r="A1" s="203" t="s">
        <v>123</v>
      </c>
      <c r="J1" s="287"/>
      <c r="K1" s="287"/>
      <c r="L1" s="287"/>
      <c r="M1" s="287"/>
      <c r="N1" s="287"/>
    </row>
    <row r="2">
      <c r="A2" s="203" t="s">
        <v>297</v>
      </c>
      <c r="J2" s="287"/>
      <c r="K2" s="287"/>
      <c r="L2" s="287"/>
      <c r="M2" s="287"/>
      <c r="N2" s="287"/>
    </row>
    <row r="3">
      <c r="A3" s="503">
        <f>'Cash Flow - Actual'!A3</f>
        <v>45535</v>
      </c>
      <c r="J3" s="287"/>
      <c r="K3" s="287"/>
      <c r="L3" s="287"/>
      <c r="M3" s="287"/>
      <c r="N3" s="287"/>
    </row>
    <row r="4">
      <c r="A4" s="203"/>
      <c r="J4" s="287"/>
      <c r="K4" s="287"/>
      <c r="L4" s="287"/>
      <c r="M4" s="287"/>
      <c r="N4" s="287"/>
    </row>
    <row r="5">
      <c r="A5" s="504" t="s">
        <v>298</v>
      </c>
      <c r="B5" s="504" t="s">
        <v>225</v>
      </c>
      <c r="C5" s="504" t="s">
        <v>264</v>
      </c>
      <c r="D5" s="504" t="s">
        <v>265</v>
      </c>
      <c r="E5" s="504" t="s">
        <v>266</v>
      </c>
      <c r="F5" s="504" t="s">
        <v>299</v>
      </c>
      <c r="G5" s="504" t="s">
        <v>268</v>
      </c>
      <c r="H5" s="504" t="s">
        <v>269</v>
      </c>
      <c r="I5" s="504" t="s">
        <v>270</v>
      </c>
      <c r="J5" s="506" t="s">
        <v>271</v>
      </c>
      <c r="K5" s="506" t="s">
        <v>272</v>
      </c>
      <c r="L5" s="506" t="s">
        <v>273</v>
      </c>
      <c r="M5" s="506" t="s">
        <v>274</v>
      </c>
      <c r="N5" s="506" t="s">
        <v>275</v>
      </c>
      <c r="O5" s="513" t="s">
        <v>276</v>
      </c>
    </row>
    <row r="6">
      <c r="A6" s="514">
        <v>6000.0</v>
      </c>
      <c r="B6" s="515" t="s">
        <v>300</v>
      </c>
      <c r="C6" s="483">
        <v>704402.95</v>
      </c>
      <c r="D6" s="495">
        <v>751162.01</v>
      </c>
      <c r="E6" s="483">
        <v>0.0</v>
      </c>
      <c r="F6" s="483">
        <v>0.0</v>
      </c>
      <c r="G6" s="483">
        <v>0.0</v>
      </c>
      <c r="H6" s="483">
        <v>0.0</v>
      </c>
      <c r="I6" s="483">
        <v>0.0</v>
      </c>
      <c r="J6" s="483">
        <v>0.0</v>
      </c>
      <c r="K6" s="483">
        <v>0.0</v>
      </c>
      <c r="L6" s="483">
        <v>0.0</v>
      </c>
      <c r="M6" s="483">
        <v>0.0</v>
      </c>
      <c r="N6" s="483">
        <v>0.0</v>
      </c>
      <c r="O6" s="516">
        <f>M6-N6</f>
        <v>0</v>
      </c>
    </row>
    <row r="7">
      <c r="A7" s="514">
        <v>6000.1</v>
      </c>
      <c r="B7" s="515" t="s">
        <v>301</v>
      </c>
      <c r="C7" s="483">
        <v>8000.0</v>
      </c>
      <c r="D7" s="495">
        <v>28662.5</v>
      </c>
      <c r="E7" s="483">
        <v>0.0</v>
      </c>
      <c r="F7" s="483">
        <v>0.0</v>
      </c>
      <c r="G7" s="483">
        <v>0.0</v>
      </c>
      <c r="H7" s="483">
        <v>0.0</v>
      </c>
      <c r="I7" s="483">
        <v>0.0</v>
      </c>
      <c r="J7" s="483">
        <v>0.0</v>
      </c>
      <c r="K7" s="483">
        <v>0.0</v>
      </c>
      <c r="L7" s="483">
        <v>0.0</v>
      </c>
      <c r="M7" s="483">
        <v>0.0</v>
      </c>
      <c r="N7" s="483">
        <v>0.0</v>
      </c>
      <c r="O7" s="516"/>
    </row>
    <row r="8">
      <c r="A8" s="517">
        <v>6000.2</v>
      </c>
      <c r="B8" s="518" t="s">
        <v>302</v>
      </c>
      <c r="C8" s="495">
        <v>0.0</v>
      </c>
      <c r="D8" s="495">
        <v>7501.0</v>
      </c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516"/>
    </row>
    <row r="9">
      <c r="A9" s="514" t="s">
        <v>303</v>
      </c>
      <c r="B9" s="515" t="s">
        <v>304</v>
      </c>
      <c r="C9" s="483">
        <v>0.0</v>
      </c>
      <c r="D9" s="483">
        <v>0.0</v>
      </c>
      <c r="E9" s="483"/>
      <c r="F9" s="483">
        <v>0.0</v>
      </c>
      <c r="G9" s="483">
        <v>0.0</v>
      </c>
      <c r="H9" s="483">
        <v>0.0</v>
      </c>
      <c r="I9" s="483">
        <v>0.0</v>
      </c>
      <c r="J9" s="483">
        <v>0.0</v>
      </c>
      <c r="K9" s="483">
        <v>0.0</v>
      </c>
      <c r="L9" s="483">
        <v>0.0</v>
      </c>
      <c r="M9" s="483">
        <v>0.0</v>
      </c>
      <c r="N9" s="483">
        <v>0.0</v>
      </c>
      <c r="O9" s="516">
        <f t="shared" ref="O9:O21" si="1">M9-N9</f>
        <v>0</v>
      </c>
    </row>
    <row r="10">
      <c r="A10" s="514">
        <v>6010.0</v>
      </c>
      <c r="B10" s="515" t="s">
        <v>283</v>
      </c>
      <c r="C10" s="483">
        <v>0.0</v>
      </c>
      <c r="D10" s="483">
        <v>0.0</v>
      </c>
      <c r="E10" s="483"/>
      <c r="F10" s="483">
        <v>0.0</v>
      </c>
      <c r="G10" s="483">
        <v>0.0</v>
      </c>
      <c r="H10" s="483">
        <v>0.0</v>
      </c>
      <c r="I10" s="483">
        <v>0.0</v>
      </c>
      <c r="J10" s="483">
        <v>0.0</v>
      </c>
      <c r="K10" s="483">
        <v>0.0</v>
      </c>
      <c r="L10" s="483">
        <v>0.0</v>
      </c>
      <c r="M10" s="483">
        <v>0.0</v>
      </c>
      <c r="N10" s="483">
        <v>0.0</v>
      </c>
      <c r="O10" s="516">
        <f t="shared" si="1"/>
        <v>0</v>
      </c>
    </row>
    <row r="11">
      <c r="A11" s="514">
        <v>6005.0</v>
      </c>
      <c r="B11" s="515" t="s">
        <v>305</v>
      </c>
      <c r="C11" s="483">
        <v>0.0</v>
      </c>
      <c r="D11" s="483">
        <v>0.0</v>
      </c>
      <c r="E11" s="483">
        <v>0.0</v>
      </c>
      <c r="F11" s="483">
        <v>0.0</v>
      </c>
      <c r="G11" s="483">
        <v>0.0</v>
      </c>
      <c r="H11" s="483">
        <v>0.0</v>
      </c>
      <c r="I11" s="483">
        <v>0.0</v>
      </c>
      <c r="J11" s="483">
        <v>0.0</v>
      </c>
      <c r="K11" s="483">
        <v>0.0</v>
      </c>
      <c r="L11" s="483">
        <v>0.0</v>
      </c>
      <c r="M11" s="483">
        <v>0.0</v>
      </c>
      <c r="N11" s="483">
        <v>0.0</v>
      </c>
      <c r="O11" s="516">
        <f t="shared" si="1"/>
        <v>0</v>
      </c>
    </row>
    <row r="12">
      <c r="A12" s="514">
        <v>6015.0</v>
      </c>
      <c r="B12" s="515" t="s">
        <v>282</v>
      </c>
      <c r="C12" s="483">
        <v>10860.0</v>
      </c>
      <c r="D12" s="495">
        <v>70604.8</v>
      </c>
      <c r="E12" s="483">
        <v>0.0</v>
      </c>
      <c r="F12" s="483">
        <v>0.0</v>
      </c>
      <c r="G12" s="483">
        <v>0.0</v>
      </c>
      <c r="H12" s="483">
        <v>0.0</v>
      </c>
      <c r="I12" s="483">
        <v>0.0</v>
      </c>
      <c r="J12" s="483">
        <v>0.0</v>
      </c>
      <c r="K12" s="483">
        <v>0.0</v>
      </c>
      <c r="L12" s="483">
        <v>0.0</v>
      </c>
      <c r="M12" s="483">
        <v>0.0</v>
      </c>
      <c r="N12" s="483">
        <v>0.0</v>
      </c>
      <c r="O12" s="516">
        <f t="shared" si="1"/>
        <v>0</v>
      </c>
    </row>
    <row r="13">
      <c r="A13" s="514">
        <v>6018.0</v>
      </c>
      <c r="B13" s="515" t="s">
        <v>306</v>
      </c>
      <c r="C13" s="483">
        <v>0.0</v>
      </c>
      <c r="D13" s="495">
        <v>934.9</v>
      </c>
      <c r="E13" s="483">
        <v>0.0</v>
      </c>
      <c r="F13" s="483">
        <v>0.0</v>
      </c>
      <c r="G13" s="483">
        <v>0.0</v>
      </c>
      <c r="H13" s="483">
        <v>0.0</v>
      </c>
      <c r="I13" s="483">
        <v>0.0</v>
      </c>
      <c r="J13" s="483">
        <v>0.0</v>
      </c>
      <c r="K13" s="483">
        <v>0.0</v>
      </c>
      <c r="L13" s="483">
        <v>0.0</v>
      </c>
      <c r="M13" s="483">
        <v>0.0</v>
      </c>
      <c r="N13" s="483">
        <v>0.0</v>
      </c>
      <c r="O13" s="516">
        <f t="shared" si="1"/>
        <v>0</v>
      </c>
    </row>
    <row r="14">
      <c r="A14" s="514">
        <v>6020.0</v>
      </c>
      <c r="B14" s="515" t="s">
        <v>307</v>
      </c>
      <c r="C14" s="483">
        <v>0.0</v>
      </c>
      <c r="D14" s="483">
        <v>0.0</v>
      </c>
      <c r="E14" s="483">
        <v>0.0</v>
      </c>
      <c r="F14" s="483">
        <v>0.0</v>
      </c>
      <c r="G14" s="483">
        <v>0.0</v>
      </c>
      <c r="H14" s="483">
        <v>0.0</v>
      </c>
      <c r="I14" s="483">
        <v>0.0</v>
      </c>
      <c r="J14" s="483">
        <v>0.0</v>
      </c>
      <c r="K14" s="483">
        <v>0.0</v>
      </c>
      <c r="L14" s="483">
        <v>0.0</v>
      </c>
      <c r="M14" s="483">
        <v>0.0</v>
      </c>
      <c r="N14" s="483">
        <v>0.0</v>
      </c>
      <c r="O14" s="516">
        <f t="shared" si="1"/>
        <v>0</v>
      </c>
    </row>
    <row r="15">
      <c r="A15" s="514">
        <v>6050.0</v>
      </c>
      <c r="B15" s="515" t="s">
        <v>308</v>
      </c>
      <c r="C15" s="483">
        <v>52663.19</v>
      </c>
      <c r="D15" s="495">
        <v>63479.41</v>
      </c>
      <c r="E15" s="483">
        <v>0.0</v>
      </c>
      <c r="F15" s="483">
        <v>0.0</v>
      </c>
      <c r="G15" s="483">
        <v>0.0</v>
      </c>
      <c r="H15" s="483">
        <v>0.0</v>
      </c>
      <c r="I15" s="483">
        <v>0.0</v>
      </c>
      <c r="J15" s="483">
        <v>0.0</v>
      </c>
      <c r="K15" s="483">
        <v>0.0</v>
      </c>
      <c r="L15" s="483">
        <v>0.0</v>
      </c>
      <c r="M15" s="483">
        <v>0.0</v>
      </c>
      <c r="N15" s="483">
        <v>0.0</v>
      </c>
      <c r="O15" s="516">
        <f t="shared" si="1"/>
        <v>0</v>
      </c>
    </row>
    <row r="16">
      <c r="A16" s="514">
        <v>6055.0</v>
      </c>
      <c r="B16" s="515" t="s">
        <v>309</v>
      </c>
      <c r="C16" s="483">
        <v>0.0</v>
      </c>
      <c r="D16" s="483">
        <v>0.0</v>
      </c>
      <c r="E16" s="483">
        <v>0.0</v>
      </c>
      <c r="F16" s="483">
        <v>0.0</v>
      </c>
      <c r="G16" s="483">
        <v>0.0</v>
      </c>
      <c r="H16" s="483">
        <v>0.0</v>
      </c>
      <c r="I16" s="483">
        <v>0.0</v>
      </c>
      <c r="J16" s="483">
        <v>0.0</v>
      </c>
      <c r="K16" s="483">
        <v>0.0</v>
      </c>
      <c r="L16" s="483">
        <v>0.0</v>
      </c>
      <c r="M16" s="483">
        <v>0.0</v>
      </c>
      <c r="N16" s="483">
        <v>0.0</v>
      </c>
      <c r="O16" s="516">
        <f t="shared" si="1"/>
        <v>0</v>
      </c>
    </row>
    <row r="17">
      <c r="A17" s="514">
        <v>6060.0</v>
      </c>
      <c r="B17" s="515" t="s">
        <v>310</v>
      </c>
      <c r="C17" s="483">
        <v>133584.76</v>
      </c>
      <c r="D17" s="495">
        <v>129815.24</v>
      </c>
      <c r="E17" s="483">
        <v>0.0</v>
      </c>
      <c r="F17" s="483">
        <v>0.0</v>
      </c>
      <c r="G17" s="483">
        <v>0.0</v>
      </c>
      <c r="H17" s="483">
        <v>0.0</v>
      </c>
      <c r="I17" s="483">
        <v>0.0</v>
      </c>
      <c r="J17" s="483">
        <v>0.0</v>
      </c>
      <c r="K17" s="483">
        <v>0.0</v>
      </c>
      <c r="L17" s="483">
        <v>0.0</v>
      </c>
      <c r="M17" s="483">
        <v>0.0</v>
      </c>
      <c r="N17" s="483">
        <v>0.0</v>
      </c>
      <c r="O17" s="516">
        <f t="shared" si="1"/>
        <v>0</v>
      </c>
    </row>
    <row r="18">
      <c r="A18" s="514">
        <v>6065.0</v>
      </c>
      <c r="B18" s="515" t="s">
        <v>311</v>
      </c>
      <c r="C18" s="483">
        <v>110692.8</v>
      </c>
      <c r="D18" s="495">
        <v>94572.48</v>
      </c>
      <c r="E18" s="483">
        <v>0.0</v>
      </c>
      <c r="F18" s="483">
        <v>0.0</v>
      </c>
      <c r="G18" s="483">
        <v>0.0</v>
      </c>
      <c r="H18" s="483">
        <v>0.0</v>
      </c>
      <c r="I18" s="483">
        <v>0.0</v>
      </c>
      <c r="J18" s="483">
        <v>0.0</v>
      </c>
      <c r="K18" s="483">
        <v>0.0</v>
      </c>
      <c r="L18" s="483">
        <v>0.0</v>
      </c>
      <c r="M18" s="483">
        <v>0.0</v>
      </c>
      <c r="N18" s="483">
        <v>0.0</v>
      </c>
      <c r="O18" s="516">
        <f t="shared" si="1"/>
        <v>0</v>
      </c>
    </row>
    <row r="19">
      <c r="A19" s="514">
        <v>6070.0</v>
      </c>
      <c r="B19" s="515" t="s">
        <v>312</v>
      </c>
      <c r="C19" s="483">
        <v>0.0</v>
      </c>
      <c r="D19" s="483">
        <v>0.0</v>
      </c>
      <c r="E19" s="483">
        <v>0.0</v>
      </c>
      <c r="F19" s="483">
        <v>0.0</v>
      </c>
      <c r="G19" s="483">
        <v>0.0</v>
      </c>
      <c r="H19" s="483">
        <v>0.0</v>
      </c>
      <c r="I19" s="483">
        <v>0.0</v>
      </c>
      <c r="J19" s="483">
        <v>0.0</v>
      </c>
      <c r="K19" s="483">
        <v>0.0</v>
      </c>
      <c r="L19" s="483">
        <v>0.0</v>
      </c>
      <c r="M19" s="483">
        <v>0.0</v>
      </c>
      <c r="N19" s="483">
        <v>0.0</v>
      </c>
      <c r="O19" s="516">
        <f t="shared" si="1"/>
        <v>0</v>
      </c>
    </row>
    <row r="20">
      <c r="A20" s="514">
        <v>7770.0</v>
      </c>
      <c r="B20" s="515" t="s">
        <v>313</v>
      </c>
      <c r="C20" s="483">
        <v>0.0</v>
      </c>
      <c r="D20" s="483">
        <v>0.0</v>
      </c>
      <c r="E20" s="483">
        <v>0.0</v>
      </c>
      <c r="F20" s="483">
        <v>0.0</v>
      </c>
      <c r="G20" s="483">
        <v>0.0</v>
      </c>
      <c r="H20" s="483">
        <v>0.0</v>
      </c>
      <c r="I20" s="483">
        <v>0.0</v>
      </c>
      <c r="J20" s="483">
        <v>0.0</v>
      </c>
      <c r="K20" s="483">
        <v>0.0</v>
      </c>
      <c r="L20" s="483">
        <v>0.0</v>
      </c>
      <c r="M20" s="483">
        <v>0.0</v>
      </c>
      <c r="N20" s="483">
        <v>0.0</v>
      </c>
      <c r="O20" s="516">
        <f t="shared" si="1"/>
        <v>0</v>
      </c>
    </row>
    <row r="21">
      <c r="A21" s="517">
        <v>7777.0</v>
      </c>
      <c r="B21" s="515" t="s">
        <v>314</v>
      </c>
      <c r="C21" s="483">
        <v>0.0</v>
      </c>
      <c r="D21" s="495">
        <v>2192.0</v>
      </c>
      <c r="E21" s="483">
        <v>0.0</v>
      </c>
      <c r="F21" s="483">
        <v>0.0</v>
      </c>
      <c r="G21" s="483">
        <v>0.0</v>
      </c>
      <c r="H21" s="483">
        <v>0.0</v>
      </c>
      <c r="I21" s="483">
        <v>0.0</v>
      </c>
      <c r="J21" s="483">
        <v>0.0</v>
      </c>
      <c r="K21" s="483">
        <v>0.0</v>
      </c>
      <c r="L21" s="483">
        <v>0.0</v>
      </c>
      <c r="M21" s="483">
        <v>0.0</v>
      </c>
      <c r="N21" s="483">
        <v>0.0</v>
      </c>
      <c r="O21" s="516">
        <f t="shared" si="1"/>
        <v>0</v>
      </c>
    </row>
    <row r="22" ht="15.75" customHeight="1">
      <c r="B22" s="509"/>
      <c r="C22" s="519">
        <f t="shared" ref="C22:O22" si="2">SUM(C6:C21)</f>
        <v>1020203.7</v>
      </c>
      <c r="D22" s="519">
        <f t="shared" si="2"/>
        <v>1148924.34</v>
      </c>
      <c r="E22" s="519">
        <f t="shared" si="2"/>
        <v>0</v>
      </c>
      <c r="F22" s="519">
        <f t="shared" si="2"/>
        <v>0</v>
      </c>
      <c r="G22" s="519">
        <f t="shared" si="2"/>
        <v>0</v>
      </c>
      <c r="H22" s="519">
        <f t="shared" si="2"/>
        <v>0</v>
      </c>
      <c r="I22" s="520">
        <f t="shared" si="2"/>
        <v>0</v>
      </c>
      <c r="J22" s="519">
        <f t="shared" si="2"/>
        <v>0</v>
      </c>
      <c r="K22" s="519">
        <f t="shared" si="2"/>
        <v>0</v>
      </c>
      <c r="L22" s="519">
        <f t="shared" si="2"/>
        <v>0</v>
      </c>
      <c r="M22" s="519">
        <f t="shared" si="2"/>
        <v>0</v>
      </c>
      <c r="N22" s="519">
        <f t="shared" si="2"/>
        <v>0</v>
      </c>
      <c r="O22" s="519">
        <f t="shared" si="2"/>
        <v>0</v>
      </c>
    </row>
    <row r="23" ht="15.75" customHeight="1">
      <c r="B23" s="509" t="s">
        <v>315</v>
      </c>
      <c r="C23" s="287">
        <v>0.0</v>
      </c>
      <c r="D23" s="287">
        <v>0.0</v>
      </c>
      <c r="E23" s="287">
        <v>0.0</v>
      </c>
      <c r="F23" s="287">
        <v>0.0</v>
      </c>
      <c r="H23" s="287">
        <v>0.0</v>
      </c>
      <c r="I23" s="287">
        <v>0.0</v>
      </c>
      <c r="J23" s="287"/>
      <c r="K23" s="287"/>
      <c r="L23" s="287"/>
      <c r="M23" s="287"/>
      <c r="N23" s="287"/>
    </row>
    <row r="24" ht="15.75" customHeight="1">
      <c r="J24" s="287"/>
      <c r="K24" s="287"/>
      <c r="L24" s="287"/>
      <c r="M24" s="287"/>
      <c r="N24" s="287"/>
    </row>
    <row r="25" ht="15.75" customHeight="1">
      <c r="B25" s="509" t="s">
        <v>316</v>
      </c>
      <c r="C25" s="521">
        <f>'Cash Flow - Actual'!D20</f>
        <v>1020203.7</v>
      </c>
      <c r="D25" s="521">
        <f>'Cash Flow - Actual'!E20</f>
        <v>1148924.34</v>
      </c>
      <c r="E25" s="521" t="str">
        <f>'Cash Flow - Actual'!F20</f>
        <v/>
      </c>
      <c r="F25" s="521" t="str">
        <f>'Cash Flow - Actual'!G20</f>
        <v/>
      </c>
      <c r="G25" s="521" t="str">
        <f>'Cash Flow - Actual'!H20</f>
        <v/>
      </c>
      <c r="H25" s="521" t="str">
        <f>'Cash Flow - Actual'!I20</f>
        <v/>
      </c>
      <c r="I25" s="522" t="str">
        <f>'Cash Flow - Actual'!J20</f>
        <v/>
      </c>
      <c r="J25" s="522" t="str">
        <f>'Cash Flow - Actual'!K20</f>
        <v/>
      </c>
      <c r="K25" s="522" t="str">
        <f>'Cash Flow - Actual'!L20</f>
        <v/>
      </c>
      <c r="L25" s="522" t="str">
        <f>'Cash Flow - Actual'!M20</f>
        <v/>
      </c>
      <c r="M25" s="522" t="str">
        <f>'Cash Flow - Actual'!N20</f>
        <v/>
      </c>
      <c r="N25" s="522" t="str">
        <f>'Cash Flow - Actual'!O20</f>
        <v/>
      </c>
      <c r="O25" s="287">
        <f>SUM(O22:O24)</f>
        <v>0</v>
      </c>
    </row>
    <row r="26" ht="15.75" customHeight="1">
      <c r="B26" s="509" t="s">
        <v>134</v>
      </c>
      <c r="C26" s="483">
        <f t="shared" ref="C26:N26" si="3">C25-C22</f>
        <v>0</v>
      </c>
      <c r="D26" s="483">
        <f t="shared" si="3"/>
        <v>0</v>
      </c>
      <c r="E26" s="521">
        <f t="shared" si="3"/>
        <v>0</v>
      </c>
      <c r="F26" s="521">
        <f t="shared" si="3"/>
        <v>0</v>
      </c>
      <c r="G26" s="521">
        <f t="shared" si="3"/>
        <v>0</v>
      </c>
      <c r="H26" s="521">
        <f t="shared" si="3"/>
        <v>0</v>
      </c>
      <c r="I26" s="521">
        <f t="shared" si="3"/>
        <v>0</v>
      </c>
      <c r="J26" s="521">
        <f t="shared" si="3"/>
        <v>0</v>
      </c>
      <c r="K26" s="521">
        <f t="shared" si="3"/>
        <v>0</v>
      </c>
      <c r="L26" s="521">
        <f t="shared" si="3"/>
        <v>0</v>
      </c>
      <c r="M26" s="521">
        <f t="shared" si="3"/>
        <v>0</v>
      </c>
      <c r="N26" s="521">
        <f t="shared" si="3"/>
        <v>0</v>
      </c>
    </row>
    <row r="27" ht="15.75" customHeight="1">
      <c r="J27" s="287"/>
      <c r="K27" s="287"/>
      <c r="L27" s="287"/>
      <c r="M27" s="287"/>
      <c r="N27" s="287"/>
    </row>
    <row r="28" ht="15.75" customHeight="1">
      <c r="J28" s="287"/>
      <c r="K28" s="287"/>
      <c r="L28" s="287"/>
      <c r="M28" s="287"/>
      <c r="N28" s="287"/>
    </row>
    <row r="29" ht="15.75" customHeight="1">
      <c r="J29" s="287"/>
      <c r="K29" s="287"/>
      <c r="L29" s="287"/>
      <c r="M29" s="287"/>
      <c r="N29" s="287"/>
    </row>
    <row r="30" ht="15.75" customHeight="1">
      <c r="I30" s="287"/>
    </row>
    <row r="31" ht="15.75" customHeight="1">
      <c r="I31" s="287"/>
    </row>
    <row r="32" ht="15.75" customHeight="1">
      <c r="I32" s="287"/>
    </row>
    <row r="33" ht="15.75" customHeight="1">
      <c r="I33" s="287"/>
    </row>
    <row r="34" ht="15.75" customHeight="1">
      <c r="H34" s="287"/>
      <c r="J34" s="287"/>
      <c r="K34" s="287"/>
      <c r="L34" s="287"/>
      <c r="M34" s="287"/>
      <c r="N34" s="287"/>
    </row>
    <row r="35" ht="15.75" customHeight="1">
      <c r="H35" s="287"/>
      <c r="J35" s="287"/>
      <c r="K35" s="287"/>
      <c r="L35" s="287"/>
      <c r="M35" s="287"/>
      <c r="N35" s="287"/>
    </row>
    <row r="36" ht="15.75" customHeight="1">
      <c r="J36" s="287"/>
      <c r="K36" s="287"/>
      <c r="L36" s="287"/>
      <c r="M36" s="287"/>
      <c r="N36" s="287"/>
    </row>
    <row r="37" ht="15.75" customHeight="1">
      <c r="J37" s="287"/>
      <c r="K37" s="287"/>
      <c r="L37" s="287"/>
      <c r="M37" s="287"/>
      <c r="N37" s="287"/>
    </row>
    <row r="38" ht="15.75" customHeight="1">
      <c r="J38" s="287"/>
      <c r="K38" s="287"/>
      <c r="L38" s="287"/>
      <c r="M38" s="287"/>
      <c r="N38" s="287"/>
    </row>
    <row r="39" ht="15.75" customHeight="1">
      <c r="J39" s="287"/>
      <c r="K39" s="287"/>
      <c r="L39" s="287"/>
      <c r="M39" s="287"/>
      <c r="N39" s="287"/>
    </row>
    <row r="40" ht="15.75" customHeight="1">
      <c r="J40" s="287"/>
      <c r="K40" s="287"/>
      <c r="L40" s="287"/>
      <c r="M40" s="287"/>
      <c r="N40" s="287"/>
    </row>
    <row r="41" ht="15.75" customHeight="1">
      <c r="J41" s="287"/>
      <c r="K41" s="287"/>
      <c r="L41" s="287"/>
      <c r="M41" s="287"/>
      <c r="N41" s="287"/>
    </row>
    <row r="42" ht="15.75" customHeight="1">
      <c r="J42" s="287"/>
      <c r="K42" s="287"/>
      <c r="L42" s="287"/>
      <c r="M42" s="287"/>
      <c r="N42" s="287"/>
    </row>
    <row r="43" ht="15.75" customHeight="1">
      <c r="J43" s="287"/>
      <c r="K43" s="287"/>
      <c r="L43" s="287"/>
      <c r="M43" s="287"/>
      <c r="N43" s="287"/>
    </row>
    <row r="44" ht="15.75" customHeight="1">
      <c r="J44" s="287"/>
      <c r="K44" s="287"/>
      <c r="L44" s="287"/>
      <c r="M44" s="287"/>
      <c r="N44" s="287"/>
    </row>
    <row r="45" ht="15.75" customHeight="1">
      <c r="J45" s="287"/>
      <c r="K45" s="287"/>
      <c r="L45" s="287"/>
      <c r="M45" s="287"/>
      <c r="N45" s="287"/>
    </row>
    <row r="46" ht="15.75" customHeight="1">
      <c r="J46" s="287"/>
      <c r="K46" s="287"/>
      <c r="L46" s="287"/>
      <c r="M46" s="287"/>
      <c r="N46" s="287"/>
    </row>
    <row r="47" ht="15.75" customHeight="1">
      <c r="J47" s="287"/>
      <c r="K47" s="287"/>
      <c r="L47" s="287"/>
      <c r="M47" s="287"/>
      <c r="N47" s="287"/>
    </row>
    <row r="48" ht="15.75" customHeight="1">
      <c r="J48" s="287"/>
      <c r="K48" s="287"/>
      <c r="L48" s="287"/>
      <c r="M48" s="287"/>
      <c r="N48" s="287"/>
    </row>
    <row r="49" ht="15.75" customHeight="1">
      <c r="J49" s="287"/>
      <c r="K49" s="287"/>
      <c r="L49" s="287"/>
      <c r="M49" s="287"/>
      <c r="N49" s="287"/>
    </row>
    <row r="50" ht="15.75" customHeight="1">
      <c r="J50" s="287"/>
      <c r="K50" s="287"/>
      <c r="L50" s="287"/>
      <c r="M50" s="287"/>
      <c r="N50" s="287"/>
    </row>
    <row r="51" ht="15.75" customHeight="1">
      <c r="J51" s="287"/>
      <c r="K51" s="287"/>
      <c r="L51" s="287"/>
      <c r="M51" s="287"/>
      <c r="N51" s="287"/>
    </row>
    <row r="52" ht="15.75" customHeight="1">
      <c r="J52" s="287"/>
      <c r="K52" s="287"/>
      <c r="L52" s="287"/>
      <c r="M52" s="287"/>
      <c r="N52" s="287"/>
    </row>
    <row r="53" ht="15.75" customHeight="1">
      <c r="J53" s="287"/>
      <c r="K53" s="287"/>
      <c r="L53" s="287"/>
      <c r="M53" s="287"/>
      <c r="N53" s="287"/>
    </row>
    <row r="54" ht="15.75" customHeight="1">
      <c r="J54" s="287"/>
      <c r="K54" s="287"/>
      <c r="L54" s="287"/>
      <c r="M54" s="287"/>
      <c r="N54" s="287"/>
    </row>
    <row r="55" ht="15.75" customHeight="1">
      <c r="J55" s="287"/>
      <c r="K55" s="287"/>
      <c r="L55" s="287"/>
      <c r="M55" s="287"/>
      <c r="N55" s="287"/>
    </row>
    <row r="56" ht="15.75" customHeight="1">
      <c r="J56" s="287"/>
      <c r="K56" s="287"/>
      <c r="L56" s="287"/>
      <c r="M56" s="287"/>
      <c r="N56" s="287"/>
    </row>
    <row r="57" ht="15.75" customHeight="1">
      <c r="J57" s="287"/>
      <c r="K57" s="287"/>
      <c r="L57" s="287"/>
      <c r="M57" s="287"/>
      <c r="N57" s="287"/>
    </row>
    <row r="58" ht="15.75" customHeight="1">
      <c r="J58" s="287"/>
      <c r="K58" s="287"/>
      <c r="L58" s="287"/>
      <c r="M58" s="287"/>
      <c r="N58" s="287"/>
    </row>
    <row r="59" ht="15.75" customHeight="1">
      <c r="J59" s="287"/>
      <c r="K59" s="287"/>
      <c r="L59" s="287"/>
      <c r="M59" s="287"/>
      <c r="N59" s="287"/>
    </row>
    <row r="60" ht="15.75" customHeight="1">
      <c r="J60" s="287"/>
      <c r="K60" s="287"/>
      <c r="L60" s="287"/>
      <c r="M60" s="287"/>
      <c r="N60" s="287"/>
    </row>
    <row r="61" ht="15.75" customHeight="1">
      <c r="J61" s="287"/>
      <c r="K61" s="287"/>
      <c r="L61" s="287"/>
      <c r="M61" s="287"/>
      <c r="N61" s="287"/>
    </row>
    <row r="62" ht="15.75" customHeight="1">
      <c r="J62" s="287"/>
      <c r="K62" s="287"/>
      <c r="L62" s="287"/>
      <c r="M62" s="287"/>
      <c r="N62" s="287"/>
    </row>
    <row r="63" ht="15.75" customHeight="1">
      <c r="J63" s="287"/>
      <c r="K63" s="287"/>
      <c r="L63" s="287"/>
      <c r="M63" s="287"/>
      <c r="N63" s="287"/>
    </row>
    <row r="64" ht="15.75" customHeight="1">
      <c r="J64" s="287"/>
      <c r="K64" s="287"/>
      <c r="L64" s="287"/>
      <c r="M64" s="287"/>
      <c r="N64" s="287"/>
    </row>
    <row r="65" ht="15.75" customHeight="1">
      <c r="J65" s="287"/>
      <c r="K65" s="287"/>
      <c r="L65" s="287"/>
      <c r="M65" s="287"/>
      <c r="N65" s="287"/>
    </row>
    <row r="66" ht="15.75" customHeight="1">
      <c r="J66" s="287"/>
      <c r="K66" s="287"/>
      <c r="L66" s="287"/>
      <c r="M66" s="287"/>
      <c r="N66" s="287"/>
    </row>
    <row r="67" ht="15.75" customHeight="1">
      <c r="J67" s="287"/>
      <c r="K67" s="287"/>
      <c r="L67" s="287"/>
      <c r="M67" s="287"/>
      <c r="N67" s="287"/>
    </row>
    <row r="68" ht="15.75" customHeight="1">
      <c r="J68" s="287"/>
      <c r="K68" s="287"/>
      <c r="L68" s="287"/>
      <c r="M68" s="287"/>
      <c r="N68" s="287"/>
    </row>
    <row r="69" ht="15.75" customHeight="1">
      <c r="J69" s="287"/>
      <c r="K69" s="287"/>
      <c r="L69" s="287"/>
      <c r="M69" s="287"/>
      <c r="N69" s="287"/>
    </row>
    <row r="70" ht="15.75" customHeight="1">
      <c r="J70" s="287"/>
      <c r="K70" s="287"/>
      <c r="L70" s="287"/>
      <c r="M70" s="287"/>
      <c r="N70" s="287"/>
    </row>
    <row r="71" ht="15.75" customHeight="1">
      <c r="J71" s="287"/>
      <c r="K71" s="287"/>
      <c r="L71" s="287"/>
      <c r="M71" s="287"/>
      <c r="N71" s="287"/>
    </row>
    <row r="72" ht="15.75" customHeight="1">
      <c r="J72" s="287"/>
      <c r="K72" s="287"/>
      <c r="L72" s="287"/>
      <c r="M72" s="287"/>
      <c r="N72" s="287"/>
    </row>
    <row r="73" ht="15.75" customHeight="1">
      <c r="J73" s="287"/>
      <c r="K73" s="287"/>
      <c r="L73" s="287"/>
      <c r="M73" s="287"/>
      <c r="N73" s="287"/>
    </row>
    <row r="74" ht="15.75" customHeight="1">
      <c r="J74" s="287"/>
      <c r="K74" s="287"/>
      <c r="L74" s="287"/>
      <c r="M74" s="287"/>
      <c r="N74" s="287"/>
    </row>
    <row r="75" ht="15.75" customHeight="1">
      <c r="J75" s="287"/>
      <c r="K75" s="287"/>
      <c r="L75" s="287"/>
      <c r="M75" s="287"/>
      <c r="N75" s="287"/>
    </row>
    <row r="76" ht="15.75" customHeight="1">
      <c r="J76" s="287"/>
      <c r="K76" s="287"/>
      <c r="L76" s="287"/>
      <c r="M76" s="287"/>
      <c r="N76" s="287"/>
    </row>
    <row r="77" ht="15.75" customHeight="1">
      <c r="J77" s="287"/>
      <c r="K77" s="287"/>
      <c r="L77" s="287"/>
      <c r="M77" s="287"/>
      <c r="N77" s="287"/>
    </row>
    <row r="78" ht="15.75" customHeight="1">
      <c r="J78" s="287"/>
      <c r="K78" s="287"/>
      <c r="L78" s="287"/>
      <c r="M78" s="287"/>
      <c r="N78" s="287"/>
    </row>
    <row r="79" ht="15.75" customHeight="1">
      <c r="J79" s="287"/>
      <c r="K79" s="287"/>
      <c r="L79" s="287"/>
      <c r="M79" s="287"/>
      <c r="N79" s="287"/>
    </row>
    <row r="80" ht="15.75" customHeight="1">
      <c r="J80" s="287"/>
      <c r="K80" s="287"/>
      <c r="L80" s="287"/>
      <c r="M80" s="287"/>
      <c r="N80" s="287"/>
    </row>
    <row r="81" ht="15.75" customHeight="1">
      <c r="J81" s="287"/>
      <c r="K81" s="287"/>
      <c r="L81" s="287"/>
      <c r="M81" s="287"/>
      <c r="N81" s="287"/>
    </row>
    <row r="82" ht="15.75" customHeight="1">
      <c r="J82" s="287"/>
      <c r="K82" s="287"/>
      <c r="L82" s="287"/>
      <c r="M82" s="287"/>
      <c r="N82" s="287"/>
    </row>
    <row r="83" ht="15.75" customHeight="1">
      <c r="J83" s="287"/>
      <c r="K83" s="287"/>
      <c r="L83" s="287"/>
      <c r="M83" s="287"/>
      <c r="N83" s="287"/>
    </row>
    <row r="84" ht="15.75" customHeight="1">
      <c r="J84" s="287"/>
      <c r="K84" s="287"/>
      <c r="L84" s="287"/>
      <c r="M84" s="287"/>
      <c r="N84" s="287"/>
    </row>
    <row r="85" ht="15.75" customHeight="1">
      <c r="J85" s="287"/>
      <c r="K85" s="287"/>
      <c r="L85" s="287"/>
      <c r="M85" s="287"/>
      <c r="N85" s="287"/>
    </row>
    <row r="86" ht="15.75" customHeight="1">
      <c r="J86" s="287"/>
      <c r="K86" s="287"/>
      <c r="L86" s="287"/>
      <c r="M86" s="287"/>
      <c r="N86" s="287"/>
    </row>
    <row r="87" ht="15.75" customHeight="1">
      <c r="J87" s="287"/>
      <c r="K87" s="287"/>
      <c r="L87" s="287"/>
      <c r="M87" s="287"/>
      <c r="N87" s="287"/>
    </row>
    <row r="88" ht="15.75" customHeight="1">
      <c r="J88" s="287"/>
      <c r="K88" s="287"/>
      <c r="L88" s="287"/>
      <c r="M88" s="287"/>
      <c r="N88" s="287"/>
    </row>
    <row r="89" ht="15.75" customHeight="1">
      <c r="J89" s="287"/>
      <c r="K89" s="287"/>
      <c r="L89" s="287"/>
      <c r="M89" s="287"/>
      <c r="N89" s="287"/>
    </row>
    <row r="90" ht="15.75" customHeight="1">
      <c r="J90" s="287"/>
      <c r="K90" s="287"/>
      <c r="L90" s="287"/>
      <c r="M90" s="287"/>
      <c r="N90" s="287"/>
    </row>
    <row r="91" ht="15.75" customHeight="1">
      <c r="J91" s="287"/>
      <c r="K91" s="287"/>
      <c r="L91" s="287"/>
      <c r="M91" s="287"/>
      <c r="N91" s="287"/>
    </row>
    <row r="92" ht="15.75" customHeight="1">
      <c r="J92" s="287"/>
      <c r="K92" s="287"/>
      <c r="L92" s="287"/>
      <c r="M92" s="287"/>
      <c r="N92" s="287"/>
    </row>
    <row r="93" ht="15.75" customHeight="1">
      <c r="J93" s="287"/>
      <c r="K93" s="287"/>
      <c r="L93" s="287"/>
      <c r="M93" s="287"/>
      <c r="N93" s="287"/>
    </row>
    <row r="94" ht="15.75" customHeight="1">
      <c r="J94" s="287"/>
      <c r="K94" s="287"/>
      <c r="L94" s="287"/>
      <c r="M94" s="287"/>
      <c r="N94" s="287"/>
    </row>
    <row r="95" ht="15.75" customHeight="1">
      <c r="J95" s="287"/>
      <c r="K95" s="287"/>
      <c r="L95" s="287"/>
      <c r="M95" s="287"/>
      <c r="N95" s="287"/>
    </row>
    <row r="96" ht="15.75" customHeight="1">
      <c r="J96" s="287"/>
      <c r="K96" s="287"/>
      <c r="L96" s="287"/>
      <c r="M96" s="287"/>
      <c r="N96" s="287"/>
    </row>
    <row r="97" ht="15.75" customHeight="1">
      <c r="J97" s="287"/>
      <c r="K97" s="287"/>
      <c r="L97" s="287"/>
      <c r="M97" s="287"/>
      <c r="N97" s="287"/>
    </row>
    <row r="98" ht="15.75" customHeight="1">
      <c r="J98" s="287"/>
      <c r="K98" s="287"/>
      <c r="L98" s="287"/>
      <c r="M98" s="287"/>
      <c r="N98" s="287"/>
    </row>
    <row r="99" ht="15.75" customHeight="1">
      <c r="J99" s="287"/>
      <c r="K99" s="287"/>
      <c r="L99" s="287"/>
      <c r="M99" s="287"/>
      <c r="N99" s="287"/>
    </row>
    <row r="100" ht="15.75" customHeight="1">
      <c r="J100" s="287"/>
      <c r="K100" s="287"/>
      <c r="L100" s="287"/>
      <c r="M100" s="287"/>
      <c r="N100" s="287"/>
    </row>
    <row r="101" ht="15.75" customHeight="1">
      <c r="J101" s="287"/>
      <c r="K101" s="287"/>
      <c r="L101" s="287"/>
      <c r="M101" s="287"/>
      <c r="N101" s="287"/>
    </row>
    <row r="102" ht="15.75" customHeight="1">
      <c r="J102" s="287"/>
      <c r="K102" s="287"/>
      <c r="L102" s="287"/>
      <c r="M102" s="287"/>
      <c r="N102" s="287"/>
    </row>
    <row r="103" ht="15.75" customHeight="1">
      <c r="J103" s="287"/>
      <c r="K103" s="287"/>
      <c r="L103" s="287"/>
      <c r="M103" s="287"/>
      <c r="N103" s="287"/>
    </row>
    <row r="104" ht="15.75" customHeight="1">
      <c r="J104" s="287"/>
      <c r="K104" s="287"/>
      <c r="L104" s="287"/>
      <c r="M104" s="287"/>
      <c r="N104" s="287"/>
    </row>
    <row r="105" ht="15.75" customHeight="1">
      <c r="J105" s="287"/>
      <c r="K105" s="287"/>
      <c r="L105" s="287"/>
      <c r="M105" s="287"/>
      <c r="N105" s="287"/>
    </row>
    <row r="106" ht="15.75" customHeight="1">
      <c r="J106" s="287"/>
      <c r="K106" s="287"/>
      <c r="L106" s="287"/>
      <c r="M106" s="287"/>
      <c r="N106" s="287"/>
    </row>
    <row r="107" ht="15.75" customHeight="1">
      <c r="J107" s="287"/>
      <c r="K107" s="287"/>
      <c r="L107" s="287"/>
      <c r="M107" s="287"/>
      <c r="N107" s="287"/>
    </row>
    <row r="108" ht="15.75" customHeight="1">
      <c r="J108" s="287"/>
      <c r="K108" s="287"/>
      <c r="L108" s="287"/>
      <c r="M108" s="287"/>
      <c r="N108" s="287"/>
    </row>
    <row r="109" ht="15.75" customHeight="1">
      <c r="J109" s="287"/>
      <c r="K109" s="287"/>
      <c r="L109" s="287"/>
      <c r="M109" s="287"/>
      <c r="N109" s="287"/>
    </row>
    <row r="110" ht="15.75" customHeight="1">
      <c r="J110" s="287"/>
      <c r="K110" s="287"/>
      <c r="L110" s="287"/>
      <c r="M110" s="287"/>
      <c r="N110" s="287"/>
    </row>
    <row r="111" ht="15.75" customHeight="1">
      <c r="J111" s="287"/>
      <c r="K111" s="287"/>
      <c r="L111" s="287"/>
      <c r="M111" s="287"/>
      <c r="N111" s="287"/>
    </row>
    <row r="112" ht="15.75" customHeight="1">
      <c r="J112" s="287"/>
      <c r="K112" s="287"/>
      <c r="L112" s="287"/>
      <c r="M112" s="287"/>
      <c r="N112" s="287"/>
    </row>
    <row r="113" ht="15.75" customHeight="1">
      <c r="J113" s="287"/>
      <c r="K113" s="287"/>
      <c r="L113" s="287"/>
      <c r="M113" s="287"/>
      <c r="N113" s="287"/>
    </row>
    <row r="114" ht="15.75" customHeight="1">
      <c r="J114" s="287"/>
      <c r="K114" s="287"/>
      <c r="L114" s="287"/>
      <c r="M114" s="287"/>
      <c r="N114" s="287"/>
    </row>
    <row r="115" ht="15.75" customHeight="1">
      <c r="J115" s="287"/>
      <c r="K115" s="287"/>
      <c r="L115" s="287"/>
      <c r="M115" s="287"/>
      <c r="N115" s="287"/>
    </row>
    <row r="116" ht="15.75" customHeight="1">
      <c r="J116" s="287"/>
      <c r="K116" s="287"/>
      <c r="L116" s="287"/>
      <c r="M116" s="287"/>
      <c r="N116" s="287"/>
    </row>
    <row r="117" ht="15.75" customHeight="1">
      <c r="J117" s="287"/>
      <c r="K117" s="287"/>
      <c r="L117" s="287"/>
      <c r="M117" s="287"/>
      <c r="N117" s="287"/>
    </row>
    <row r="118" ht="15.75" customHeight="1">
      <c r="J118" s="287"/>
      <c r="K118" s="287"/>
      <c r="L118" s="287"/>
      <c r="M118" s="287"/>
      <c r="N118" s="287"/>
    </row>
    <row r="119" ht="15.75" customHeight="1">
      <c r="J119" s="287"/>
      <c r="K119" s="287"/>
      <c r="L119" s="287"/>
      <c r="M119" s="287"/>
      <c r="N119" s="287"/>
    </row>
    <row r="120" ht="15.75" customHeight="1">
      <c r="J120" s="287"/>
      <c r="K120" s="287"/>
      <c r="L120" s="287"/>
      <c r="M120" s="287"/>
      <c r="N120" s="287"/>
    </row>
    <row r="121" ht="15.75" customHeight="1">
      <c r="J121" s="287"/>
      <c r="K121" s="287"/>
      <c r="L121" s="287"/>
      <c r="M121" s="287"/>
      <c r="N121" s="287"/>
    </row>
    <row r="122" ht="15.75" customHeight="1">
      <c r="J122" s="287"/>
      <c r="K122" s="287"/>
      <c r="L122" s="287"/>
      <c r="M122" s="287"/>
      <c r="N122" s="287"/>
    </row>
    <row r="123" ht="15.75" customHeight="1">
      <c r="J123" s="287"/>
      <c r="K123" s="287"/>
      <c r="L123" s="287"/>
      <c r="M123" s="287"/>
      <c r="N123" s="287"/>
    </row>
    <row r="124" ht="15.75" customHeight="1">
      <c r="J124" s="287"/>
      <c r="K124" s="287"/>
      <c r="L124" s="287"/>
      <c r="M124" s="287"/>
      <c r="N124" s="287"/>
    </row>
    <row r="125" ht="15.75" customHeight="1">
      <c r="J125" s="287"/>
      <c r="K125" s="287"/>
      <c r="L125" s="287"/>
      <c r="M125" s="287"/>
      <c r="N125" s="287"/>
    </row>
    <row r="126" ht="15.75" customHeight="1">
      <c r="J126" s="287"/>
      <c r="K126" s="287"/>
      <c r="L126" s="287"/>
      <c r="M126" s="287"/>
      <c r="N126" s="287"/>
    </row>
    <row r="127" ht="15.75" customHeight="1">
      <c r="J127" s="287"/>
      <c r="K127" s="287"/>
      <c r="L127" s="287"/>
      <c r="M127" s="287"/>
      <c r="N127" s="287"/>
    </row>
    <row r="128" ht="15.75" customHeight="1">
      <c r="J128" s="287"/>
      <c r="K128" s="287"/>
      <c r="L128" s="287"/>
      <c r="M128" s="287"/>
      <c r="N128" s="287"/>
    </row>
    <row r="129" ht="15.75" customHeight="1">
      <c r="J129" s="287"/>
      <c r="K129" s="287"/>
      <c r="L129" s="287"/>
      <c r="M129" s="287"/>
      <c r="N129" s="287"/>
    </row>
    <row r="130" ht="15.75" customHeight="1">
      <c r="J130" s="287"/>
      <c r="K130" s="287"/>
      <c r="L130" s="287"/>
      <c r="M130" s="287"/>
      <c r="N130" s="287"/>
    </row>
    <row r="131" ht="15.75" customHeight="1">
      <c r="J131" s="287"/>
      <c r="K131" s="287"/>
      <c r="L131" s="287"/>
      <c r="M131" s="287"/>
      <c r="N131" s="287"/>
    </row>
    <row r="132" ht="15.75" customHeight="1">
      <c r="J132" s="287"/>
      <c r="K132" s="287"/>
      <c r="L132" s="287"/>
      <c r="M132" s="287"/>
      <c r="N132" s="287"/>
    </row>
    <row r="133" ht="15.75" customHeight="1">
      <c r="J133" s="287"/>
      <c r="K133" s="287"/>
      <c r="L133" s="287"/>
      <c r="M133" s="287"/>
      <c r="N133" s="287"/>
    </row>
    <row r="134" ht="15.75" customHeight="1">
      <c r="J134" s="287"/>
      <c r="K134" s="287"/>
      <c r="L134" s="287"/>
      <c r="M134" s="287"/>
      <c r="N134" s="287"/>
    </row>
    <row r="135" ht="15.75" customHeight="1">
      <c r="J135" s="287"/>
      <c r="K135" s="287"/>
      <c r="L135" s="287"/>
      <c r="M135" s="287"/>
      <c r="N135" s="287"/>
    </row>
    <row r="136" ht="15.75" customHeight="1">
      <c r="J136" s="287"/>
      <c r="K136" s="287"/>
      <c r="L136" s="287"/>
      <c r="M136" s="287"/>
      <c r="N136" s="287"/>
    </row>
    <row r="137" ht="15.75" customHeight="1">
      <c r="J137" s="287"/>
      <c r="K137" s="287"/>
      <c r="L137" s="287"/>
      <c r="M137" s="287"/>
      <c r="N137" s="287"/>
    </row>
    <row r="138" ht="15.75" customHeight="1">
      <c r="J138" s="287"/>
      <c r="K138" s="287"/>
      <c r="L138" s="287"/>
      <c r="M138" s="287"/>
      <c r="N138" s="287"/>
    </row>
    <row r="139" ht="15.75" customHeight="1">
      <c r="J139" s="287"/>
      <c r="K139" s="287"/>
      <c r="L139" s="287"/>
      <c r="M139" s="287"/>
      <c r="N139" s="287"/>
    </row>
    <row r="140" ht="15.75" customHeight="1">
      <c r="J140" s="287"/>
      <c r="K140" s="287"/>
      <c r="L140" s="287"/>
      <c r="M140" s="287"/>
      <c r="N140" s="287"/>
    </row>
    <row r="141" ht="15.75" customHeight="1">
      <c r="J141" s="287"/>
      <c r="K141" s="287"/>
      <c r="L141" s="287"/>
      <c r="M141" s="287"/>
      <c r="N141" s="287"/>
    </row>
    <row r="142" ht="15.75" customHeight="1">
      <c r="J142" s="287"/>
      <c r="K142" s="287"/>
      <c r="L142" s="287"/>
      <c r="M142" s="287"/>
      <c r="N142" s="287"/>
    </row>
    <row r="143" ht="15.75" customHeight="1">
      <c r="J143" s="287"/>
      <c r="K143" s="287"/>
      <c r="L143" s="287"/>
      <c r="M143" s="287"/>
      <c r="N143" s="287"/>
    </row>
    <row r="144" ht="15.75" customHeight="1">
      <c r="J144" s="287"/>
      <c r="K144" s="287"/>
      <c r="L144" s="287"/>
      <c r="M144" s="287"/>
      <c r="N144" s="287"/>
    </row>
    <row r="145" ht="15.75" customHeight="1">
      <c r="J145" s="287"/>
      <c r="K145" s="287"/>
      <c r="L145" s="287"/>
      <c r="M145" s="287"/>
      <c r="N145" s="287"/>
    </row>
    <row r="146" ht="15.75" customHeight="1">
      <c r="J146" s="287"/>
      <c r="K146" s="287"/>
      <c r="L146" s="287"/>
      <c r="M146" s="287"/>
      <c r="N146" s="287"/>
    </row>
    <row r="147" ht="15.75" customHeight="1">
      <c r="J147" s="287"/>
      <c r="K147" s="287"/>
      <c r="L147" s="287"/>
      <c r="M147" s="287"/>
      <c r="N147" s="287"/>
    </row>
    <row r="148" ht="15.75" customHeight="1">
      <c r="J148" s="287"/>
      <c r="K148" s="287"/>
      <c r="L148" s="287"/>
      <c r="M148" s="287"/>
      <c r="N148" s="287"/>
    </row>
    <row r="149" ht="15.75" customHeight="1">
      <c r="J149" s="287"/>
      <c r="K149" s="287"/>
      <c r="L149" s="287"/>
      <c r="M149" s="287"/>
      <c r="N149" s="287"/>
    </row>
    <row r="150" ht="15.75" customHeight="1">
      <c r="J150" s="287"/>
      <c r="K150" s="287"/>
      <c r="L150" s="287"/>
      <c r="M150" s="287"/>
      <c r="N150" s="287"/>
    </row>
    <row r="151" ht="15.75" customHeight="1">
      <c r="J151" s="287"/>
      <c r="K151" s="287"/>
      <c r="L151" s="287"/>
      <c r="M151" s="287"/>
      <c r="N151" s="287"/>
    </row>
    <row r="152" ht="15.75" customHeight="1">
      <c r="J152" s="287"/>
      <c r="K152" s="287"/>
      <c r="L152" s="287"/>
      <c r="M152" s="287"/>
      <c r="N152" s="287"/>
    </row>
    <row r="153" ht="15.75" customHeight="1">
      <c r="J153" s="287"/>
      <c r="K153" s="287"/>
      <c r="L153" s="287"/>
      <c r="M153" s="287"/>
      <c r="N153" s="287"/>
    </row>
    <row r="154" ht="15.75" customHeight="1">
      <c r="J154" s="287"/>
      <c r="K154" s="287"/>
      <c r="L154" s="287"/>
      <c r="M154" s="287"/>
      <c r="N154" s="287"/>
    </row>
    <row r="155" ht="15.75" customHeight="1">
      <c r="J155" s="287"/>
      <c r="K155" s="287"/>
      <c r="L155" s="287"/>
      <c r="M155" s="287"/>
      <c r="N155" s="287"/>
    </row>
    <row r="156" ht="15.75" customHeight="1">
      <c r="J156" s="287"/>
      <c r="K156" s="287"/>
      <c r="L156" s="287"/>
      <c r="M156" s="287"/>
      <c r="N156" s="287"/>
    </row>
    <row r="157" ht="15.75" customHeight="1">
      <c r="J157" s="287"/>
      <c r="K157" s="287"/>
      <c r="L157" s="287"/>
      <c r="M157" s="287"/>
      <c r="N157" s="287"/>
    </row>
    <row r="158" ht="15.75" customHeight="1">
      <c r="J158" s="287"/>
      <c r="K158" s="287"/>
      <c r="L158" s="287"/>
      <c r="M158" s="287"/>
      <c r="N158" s="287"/>
    </row>
    <row r="159" ht="15.75" customHeight="1">
      <c r="J159" s="287"/>
      <c r="K159" s="287"/>
      <c r="L159" s="287"/>
      <c r="M159" s="287"/>
      <c r="N159" s="287"/>
    </row>
    <row r="160" ht="15.75" customHeight="1">
      <c r="J160" s="287"/>
      <c r="K160" s="287"/>
      <c r="L160" s="287"/>
      <c r="M160" s="287"/>
      <c r="N160" s="287"/>
    </row>
    <row r="161" ht="15.75" customHeight="1">
      <c r="J161" s="287"/>
      <c r="K161" s="287"/>
      <c r="L161" s="287"/>
      <c r="M161" s="287"/>
      <c r="N161" s="287"/>
    </row>
    <row r="162" ht="15.75" customHeight="1">
      <c r="J162" s="287"/>
      <c r="K162" s="287"/>
      <c r="L162" s="287"/>
      <c r="M162" s="287"/>
      <c r="N162" s="287"/>
    </row>
    <row r="163" ht="15.75" customHeight="1">
      <c r="J163" s="287"/>
      <c r="K163" s="287"/>
      <c r="L163" s="287"/>
      <c r="M163" s="287"/>
      <c r="N163" s="287"/>
    </row>
    <row r="164" ht="15.75" customHeight="1">
      <c r="J164" s="287"/>
      <c r="K164" s="287"/>
      <c r="L164" s="287"/>
      <c r="M164" s="287"/>
      <c r="N164" s="287"/>
    </row>
    <row r="165" ht="15.75" customHeight="1">
      <c r="J165" s="287"/>
      <c r="K165" s="287"/>
      <c r="L165" s="287"/>
      <c r="M165" s="287"/>
      <c r="N165" s="287"/>
    </row>
    <row r="166" ht="15.75" customHeight="1">
      <c r="J166" s="287"/>
      <c r="K166" s="287"/>
      <c r="L166" s="287"/>
      <c r="M166" s="287"/>
      <c r="N166" s="287"/>
    </row>
    <row r="167" ht="15.75" customHeight="1">
      <c r="J167" s="287"/>
      <c r="K167" s="287"/>
      <c r="L167" s="287"/>
      <c r="M167" s="287"/>
      <c r="N167" s="287"/>
    </row>
    <row r="168" ht="15.75" customHeight="1">
      <c r="J168" s="287"/>
      <c r="K168" s="287"/>
      <c r="L168" s="287"/>
      <c r="M168" s="287"/>
      <c r="N168" s="287"/>
    </row>
    <row r="169" ht="15.75" customHeight="1">
      <c r="J169" s="287"/>
      <c r="K169" s="287"/>
      <c r="L169" s="287"/>
      <c r="M169" s="287"/>
      <c r="N169" s="287"/>
    </row>
    <row r="170" ht="15.75" customHeight="1">
      <c r="J170" s="287"/>
      <c r="K170" s="287"/>
      <c r="L170" s="287"/>
      <c r="M170" s="287"/>
      <c r="N170" s="287"/>
    </row>
    <row r="171" ht="15.75" customHeight="1">
      <c r="J171" s="287"/>
      <c r="K171" s="287"/>
      <c r="L171" s="287"/>
      <c r="M171" s="287"/>
      <c r="N171" s="287"/>
    </row>
    <row r="172" ht="15.75" customHeight="1">
      <c r="J172" s="287"/>
      <c r="K172" s="287"/>
      <c r="L172" s="287"/>
      <c r="M172" s="287"/>
      <c r="N172" s="287"/>
    </row>
    <row r="173" ht="15.75" customHeight="1">
      <c r="J173" s="287"/>
      <c r="K173" s="287"/>
      <c r="L173" s="287"/>
      <c r="M173" s="287"/>
      <c r="N173" s="287"/>
    </row>
    <row r="174" ht="15.75" customHeight="1">
      <c r="J174" s="287"/>
      <c r="K174" s="287"/>
      <c r="L174" s="287"/>
      <c r="M174" s="287"/>
      <c r="N174" s="287"/>
    </row>
    <row r="175" ht="15.75" customHeight="1">
      <c r="J175" s="287"/>
      <c r="K175" s="287"/>
      <c r="L175" s="287"/>
      <c r="M175" s="287"/>
      <c r="N175" s="287"/>
    </row>
    <row r="176" ht="15.75" customHeight="1">
      <c r="J176" s="287"/>
      <c r="K176" s="287"/>
      <c r="L176" s="287"/>
      <c r="M176" s="287"/>
      <c r="N176" s="287"/>
    </row>
    <row r="177" ht="15.75" customHeight="1">
      <c r="J177" s="287"/>
      <c r="K177" s="287"/>
      <c r="L177" s="287"/>
      <c r="M177" s="287"/>
      <c r="N177" s="287"/>
    </row>
    <row r="178" ht="15.75" customHeight="1">
      <c r="J178" s="287"/>
      <c r="K178" s="287"/>
      <c r="L178" s="287"/>
      <c r="M178" s="287"/>
      <c r="N178" s="287"/>
    </row>
    <row r="179" ht="15.75" customHeight="1">
      <c r="J179" s="287"/>
      <c r="K179" s="287"/>
      <c r="L179" s="287"/>
      <c r="M179" s="287"/>
      <c r="N179" s="287"/>
    </row>
    <row r="180" ht="15.75" customHeight="1">
      <c r="J180" s="287"/>
      <c r="K180" s="287"/>
      <c r="L180" s="287"/>
      <c r="M180" s="287"/>
      <c r="N180" s="287"/>
    </row>
    <row r="181" ht="15.75" customHeight="1">
      <c r="J181" s="287"/>
      <c r="K181" s="287"/>
      <c r="L181" s="287"/>
      <c r="M181" s="287"/>
      <c r="N181" s="287"/>
    </row>
    <row r="182" ht="15.75" customHeight="1">
      <c r="J182" s="287"/>
      <c r="K182" s="287"/>
      <c r="L182" s="287"/>
      <c r="M182" s="287"/>
      <c r="N182" s="287"/>
    </row>
    <row r="183" ht="15.75" customHeight="1">
      <c r="J183" s="287"/>
      <c r="K183" s="287"/>
      <c r="L183" s="287"/>
      <c r="M183" s="287"/>
      <c r="N183" s="287"/>
    </row>
    <row r="184" ht="15.75" customHeight="1">
      <c r="J184" s="287"/>
      <c r="K184" s="287"/>
      <c r="L184" s="287"/>
      <c r="M184" s="287"/>
      <c r="N184" s="287"/>
    </row>
    <row r="185" ht="15.75" customHeight="1">
      <c r="J185" s="287"/>
      <c r="K185" s="287"/>
      <c r="L185" s="287"/>
      <c r="M185" s="287"/>
      <c r="N185" s="287"/>
    </row>
    <row r="186" ht="15.75" customHeight="1">
      <c r="J186" s="287"/>
      <c r="K186" s="287"/>
      <c r="L186" s="287"/>
      <c r="M186" s="287"/>
      <c r="N186" s="287"/>
    </row>
    <row r="187" ht="15.75" customHeight="1">
      <c r="J187" s="287"/>
      <c r="K187" s="287"/>
      <c r="L187" s="287"/>
      <c r="M187" s="287"/>
      <c r="N187" s="287"/>
    </row>
    <row r="188" ht="15.75" customHeight="1">
      <c r="J188" s="287"/>
      <c r="K188" s="287"/>
      <c r="L188" s="287"/>
      <c r="M188" s="287"/>
      <c r="N188" s="287"/>
    </row>
    <row r="189" ht="15.75" customHeight="1">
      <c r="J189" s="287"/>
      <c r="K189" s="287"/>
      <c r="L189" s="287"/>
      <c r="M189" s="287"/>
      <c r="N189" s="287"/>
    </row>
    <row r="190" ht="15.75" customHeight="1">
      <c r="J190" s="287"/>
      <c r="K190" s="287"/>
      <c r="L190" s="287"/>
      <c r="M190" s="287"/>
      <c r="N190" s="287"/>
    </row>
    <row r="191" ht="15.75" customHeight="1">
      <c r="J191" s="287"/>
      <c r="K191" s="287"/>
      <c r="L191" s="287"/>
      <c r="M191" s="287"/>
      <c r="N191" s="287"/>
    </row>
    <row r="192" ht="15.75" customHeight="1">
      <c r="J192" s="287"/>
      <c r="K192" s="287"/>
      <c r="L192" s="287"/>
      <c r="M192" s="287"/>
      <c r="N192" s="287"/>
    </row>
    <row r="193" ht="15.75" customHeight="1">
      <c r="J193" s="287"/>
      <c r="K193" s="287"/>
      <c r="L193" s="287"/>
      <c r="M193" s="287"/>
      <c r="N193" s="287"/>
    </row>
    <row r="194" ht="15.75" customHeight="1">
      <c r="J194" s="287"/>
      <c r="K194" s="287"/>
      <c r="L194" s="287"/>
      <c r="M194" s="287"/>
      <c r="N194" s="287"/>
    </row>
    <row r="195" ht="15.75" customHeight="1">
      <c r="J195" s="287"/>
      <c r="K195" s="287"/>
      <c r="L195" s="287"/>
      <c r="M195" s="287"/>
      <c r="N195" s="287"/>
    </row>
    <row r="196" ht="15.75" customHeight="1">
      <c r="J196" s="287"/>
      <c r="K196" s="287"/>
      <c r="L196" s="287"/>
      <c r="M196" s="287"/>
      <c r="N196" s="287"/>
    </row>
    <row r="197" ht="15.75" customHeight="1">
      <c r="J197" s="287"/>
      <c r="K197" s="287"/>
      <c r="L197" s="287"/>
      <c r="M197" s="287"/>
      <c r="N197" s="287"/>
    </row>
    <row r="198" ht="15.75" customHeight="1">
      <c r="J198" s="287"/>
      <c r="K198" s="287"/>
      <c r="L198" s="287"/>
      <c r="M198" s="287"/>
      <c r="N198" s="287"/>
    </row>
    <row r="199" ht="15.75" customHeight="1">
      <c r="J199" s="287"/>
      <c r="K199" s="287"/>
      <c r="L199" s="287"/>
      <c r="M199" s="287"/>
      <c r="N199" s="287"/>
    </row>
    <row r="200" ht="15.75" customHeight="1">
      <c r="J200" s="287"/>
      <c r="K200" s="287"/>
      <c r="L200" s="287"/>
      <c r="M200" s="287"/>
      <c r="N200" s="287"/>
    </row>
    <row r="201" ht="15.75" customHeight="1">
      <c r="J201" s="287"/>
      <c r="K201" s="287"/>
      <c r="L201" s="287"/>
      <c r="M201" s="287"/>
      <c r="N201" s="287"/>
    </row>
    <row r="202" ht="15.75" customHeight="1">
      <c r="J202" s="287"/>
      <c r="K202" s="287"/>
      <c r="L202" s="287"/>
      <c r="M202" s="287"/>
      <c r="N202" s="287"/>
    </row>
    <row r="203" ht="15.75" customHeight="1">
      <c r="J203" s="287"/>
      <c r="K203" s="287"/>
      <c r="L203" s="287"/>
      <c r="M203" s="287"/>
      <c r="N203" s="287"/>
    </row>
    <row r="204" ht="15.75" customHeight="1">
      <c r="J204" s="287"/>
      <c r="K204" s="287"/>
      <c r="L204" s="287"/>
      <c r="M204" s="287"/>
      <c r="N204" s="287"/>
    </row>
    <row r="205" ht="15.75" customHeight="1">
      <c r="J205" s="287"/>
      <c r="K205" s="287"/>
      <c r="L205" s="287"/>
      <c r="M205" s="287"/>
      <c r="N205" s="287"/>
    </row>
    <row r="206" ht="15.75" customHeight="1">
      <c r="J206" s="287"/>
      <c r="K206" s="287"/>
      <c r="L206" s="287"/>
      <c r="M206" s="287"/>
      <c r="N206" s="287"/>
    </row>
    <row r="207" ht="15.75" customHeight="1">
      <c r="J207" s="287"/>
      <c r="K207" s="287"/>
      <c r="L207" s="287"/>
      <c r="M207" s="287"/>
      <c r="N207" s="287"/>
    </row>
    <row r="208" ht="15.75" customHeight="1">
      <c r="J208" s="287"/>
      <c r="K208" s="287"/>
      <c r="L208" s="287"/>
      <c r="M208" s="287"/>
      <c r="N208" s="287"/>
    </row>
    <row r="209" ht="15.75" customHeight="1">
      <c r="J209" s="287"/>
      <c r="K209" s="287"/>
      <c r="L209" s="287"/>
      <c r="M209" s="287"/>
      <c r="N209" s="287"/>
    </row>
    <row r="210" ht="15.75" customHeight="1">
      <c r="J210" s="287"/>
      <c r="K210" s="287"/>
      <c r="L210" s="287"/>
      <c r="M210" s="287"/>
      <c r="N210" s="287"/>
    </row>
    <row r="211" ht="15.75" customHeight="1">
      <c r="J211" s="287"/>
      <c r="K211" s="287"/>
      <c r="L211" s="287"/>
      <c r="M211" s="287"/>
      <c r="N211" s="287"/>
    </row>
    <row r="212" ht="15.75" customHeight="1">
      <c r="J212" s="287"/>
      <c r="K212" s="287"/>
      <c r="L212" s="287"/>
      <c r="M212" s="287"/>
      <c r="N212" s="287"/>
    </row>
    <row r="213" ht="15.75" customHeight="1">
      <c r="J213" s="287"/>
      <c r="K213" s="287"/>
      <c r="L213" s="287"/>
      <c r="M213" s="287"/>
      <c r="N213" s="287"/>
    </row>
    <row r="214" ht="15.75" customHeight="1">
      <c r="J214" s="287"/>
      <c r="K214" s="287"/>
      <c r="L214" s="287"/>
      <c r="M214" s="287"/>
      <c r="N214" s="287"/>
    </row>
    <row r="215" ht="15.75" customHeight="1">
      <c r="J215" s="287"/>
      <c r="K215" s="287"/>
      <c r="L215" s="287"/>
      <c r="M215" s="287"/>
      <c r="N215" s="287"/>
    </row>
    <row r="216" ht="15.75" customHeight="1">
      <c r="J216" s="287"/>
      <c r="K216" s="287"/>
      <c r="L216" s="287"/>
      <c r="M216" s="287"/>
      <c r="N216" s="287"/>
    </row>
    <row r="217" ht="15.75" customHeight="1">
      <c r="J217" s="287"/>
      <c r="K217" s="287"/>
      <c r="L217" s="287"/>
      <c r="M217" s="287"/>
      <c r="N217" s="287"/>
    </row>
    <row r="218" ht="15.75" customHeight="1">
      <c r="J218" s="287"/>
      <c r="K218" s="287"/>
      <c r="L218" s="287"/>
      <c r="M218" s="287"/>
      <c r="N218" s="287"/>
    </row>
    <row r="219" ht="15.75" customHeight="1">
      <c r="J219" s="287"/>
      <c r="K219" s="287"/>
      <c r="L219" s="287"/>
      <c r="M219" s="287"/>
      <c r="N219" s="287"/>
    </row>
    <row r="220" ht="15.75" customHeight="1">
      <c r="J220" s="287"/>
      <c r="K220" s="287"/>
      <c r="L220" s="287"/>
      <c r="M220" s="287"/>
      <c r="N220" s="287"/>
    </row>
    <row r="221" ht="15.75" customHeight="1">
      <c r="J221" s="287"/>
      <c r="K221" s="287"/>
      <c r="L221" s="287"/>
      <c r="M221" s="287"/>
      <c r="N221" s="287"/>
    </row>
    <row r="222" ht="15.75" customHeight="1">
      <c r="J222" s="287"/>
      <c r="K222" s="287"/>
      <c r="L222" s="287"/>
      <c r="M222" s="287"/>
      <c r="N222" s="287"/>
    </row>
    <row r="223" ht="15.75" customHeight="1">
      <c r="J223" s="287"/>
      <c r="K223" s="287"/>
      <c r="L223" s="287"/>
      <c r="M223" s="287"/>
      <c r="N223" s="287"/>
    </row>
    <row r="224" ht="15.75" customHeight="1">
      <c r="J224" s="287"/>
      <c r="K224" s="287"/>
      <c r="L224" s="287"/>
      <c r="M224" s="287"/>
      <c r="N224" s="287"/>
    </row>
    <row r="225" ht="15.75" customHeight="1">
      <c r="J225" s="287"/>
      <c r="K225" s="287"/>
      <c r="L225" s="287"/>
      <c r="M225" s="287"/>
      <c r="N225" s="287"/>
    </row>
    <row r="226" ht="15.75" customHeight="1">
      <c r="J226" s="287"/>
      <c r="K226" s="287"/>
      <c r="L226" s="287"/>
      <c r="M226" s="287"/>
      <c r="N226" s="287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2"/>
  <legacyDrawing r:id="rId3"/>
</worksheet>
</file>