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49beef038c769d4/Third Future Schools/General Instruction/23-24 Spot Data/"/>
    </mc:Choice>
  </mc:AlternateContent>
  <xr:revisionPtr revIDLastSave="0" documentId="8_{B483F41D-67E2-4AD8-8EC4-2BA82720FE77}" xr6:coauthVersionLast="47" xr6:coauthVersionMax="47" xr10:uidLastSave="{00000000-0000-0000-0000-000000000000}"/>
  <bookViews>
    <workbookView minimized="1" xWindow="705" yWindow="705" windowWidth="13665" windowHeight="12915" xr2:uid="{FA44802A-374F-4356-B7D0-5AF9E39D5A60}"/>
  </bookViews>
  <sheets>
    <sheet name="WEEK 2" sheetId="2" r:id="rId1"/>
    <sheet name="WEEK 1" sheetId="1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2" l="1"/>
  <c r="B52" i="2"/>
  <c r="A52" i="2"/>
  <c r="C51" i="2"/>
  <c r="B51" i="2"/>
  <c r="A51" i="2"/>
  <c r="C50" i="2"/>
  <c r="B50" i="2"/>
  <c r="A50" i="2"/>
  <c r="C49" i="2"/>
  <c r="B49" i="2"/>
  <c r="A49" i="2"/>
  <c r="C48" i="2"/>
  <c r="B48" i="2"/>
  <c r="A48" i="2"/>
  <c r="C47" i="2"/>
  <c r="B47" i="2"/>
  <c r="A47" i="2"/>
  <c r="C46" i="2"/>
  <c r="B46" i="2"/>
  <c r="A46" i="2"/>
  <c r="C45" i="2"/>
  <c r="B45" i="2"/>
  <c r="A45" i="2"/>
  <c r="C44" i="2"/>
  <c r="B44" i="2"/>
  <c r="A44" i="2"/>
  <c r="C43" i="2"/>
  <c r="B43" i="2"/>
  <c r="A43" i="2"/>
  <c r="C42" i="2"/>
  <c r="B42" i="2"/>
  <c r="A42" i="2"/>
  <c r="C41" i="2"/>
  <c r="B41" i="2"/>
  <c r="A41" i="2"/>
  <c r="C40" i="2"/>
  <c r="B40" i="2"/>
  <c r="A40" i="2"/>
  <c r="C39" i="2"/>
  <c r="B39" i="2"/>
  <c r="A39" i="2"/>
  <c r="C38" i="2"/>
  <c r="B38" i="2"/>
  <c r="A38" i="2"/>
  <c r="C37" i="2"/>
  <c r="B37" i="2"/>
  <c r="A37" i="2"/>
  <c r="C36" i="2"/>
  <c r="B36" i="2"/>
  <c r="A36" i="2"/>
  <c r="C35" i="2"/>
  <c r="B35" i="2"/>
  <c r="A35" i="2"/>
  <c r="C34" i="2"/>
  <c r="B34" i="2"/>
  <c r="A34" i="2"/>
  <c r="C33" i="2"/>
  <c r="B33" i="2"/>
  <c r="A33" i="2"/>
  <c r="C32" i="2"/>
  <c r="B32" i="2"/>
  <c r="A32" i="2"/>
  <c r="C31" i="2"/>
  <c r="B31" i="2"/>
  <c r="A31" i="2"/>
  <c r="C30" i="2"/>
  <c r="B30" i="2"/>
  <c r="A30" i="2"/>
  <c r="C29" i="2"/>
  <c r="B29" i="2"/>
  <c r="A29" i="2"/>
  <c r="C28" i="2"/>
  <c r="B28" i="2"/>
  <c r="A28" i="2"/>
  <c r="C27" i="2"/>
  <c r="B27" i="2"/>
  <c r="A27" i="2"/>
  <c r="C26" i="2"/>
  <c r="B26" i="2"/>
  <c r="A26" i="2"/>
  <c r="C25" i="2"/>
  <c r="B25" i="2"/>
  <c r="A25" i="2"/>
  <c r="C24" i="2"/>
  <c r="B24" i="2"/>
  <c r="A24" i="2"/>
  <c r="C23" i="2"/>
  <c r="B23" i="2"/>
  <c r="A23" i="2"/>
  <c r="C22" i="2"/>
  <c r="B22" i="2"/>
  <c r="A22" i="2"/>
  <c r="C21" i="2"/>
  <c r="B21" i="2"/>
  <c r="A21" i="2"/>
  <c r="C20" i="2"/>
  <c r="B20" i="2"/>
  <c r="A20" i="2"/>
  <c r="C19" i="2"/>
  <c r="B19" i="2"/>
  <c r="A19" i="2"/>
  <c r="C18" i="2"/>
  <c r="B18" i="2"/>
  <c r="A18" i="2"/>
  <c r="B14" i="2"/>
  <c r="A14" i="2"/>
  <c r="B13" i="2"/>
  <c r="A13" i="2"/>
  <c r="C12" i="2"/>
  <c r="B12" i="2"/>
  <c r="A12" i="2"/>
  <c r="C11" i="2"/>
  <c r="B11" i="2"/>
  <c r="A11" i="2"/>
  <c r="C10" i="2"/>
  <c r="B10" i="2"/>
  <c r="A10" i="2"/>
  <c r="C9" i="2"/>
  <c r="B9" i="2"/>
  <c r="A9" i="2"/>
  <c r="C8" i="2"/>
  <c r="B8" i="2"/>
  <c r="A8" i="2"/>
  <c r="C7" i="2"/>
  <c r="B7" i="2"/>
  <c r="A7" i="2"/>
  <c r="C6" i="2"/>
  <c r="B6" i="2"/>
  <c r="A6" i="2"/>
  <c r="C5" i="2"/>
  <c r="B5" i="2"/>
  <c r="A5" i="2"/>
  <c r="C4" i="2"/>
  <c r="B4" i="2"/>
  <c r="A4" i="2"/>
  <c r="C52" i="1"/>
  <c r="B52" i="1"/>
  <c r="A52" i="1"/>
  <c r="C51" i="1"/>
  <c r="B51" i="1"/>
  <c r="A51" i="1"/>
  <c r="C50" i="1"/>
  <c r="B50" i="1"/>
  <c r="A50" i="1"/>
  <c r="C49" i="1"/>
  <c r="B49" i="1"/>
  <c r="A49" i="1"/>
  <c r="C48" i="1"/>
  <c r="B48" i="1"/>
  <c r="A48" i="1"/>
  <c r="C47" i="1"/>
  <c r="B47" i="1"/>
  <c r="A47" i="1"/>
  <c r="C46" i="1"/>
  <c r="B46" i="1"/>
  <c r="A46" i="1"/>
  <c r="C45" i="1"/>
  <c r="B45" i="1"/>
  <c r="A45" i="1"/>
  <c r="C44" i="1"/>
  <c r="B44" i="1"/>
  <c r="A44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B5" i="1"/>
  <c r="A5" i="1"/>
  <c r="C4" i="1"/>
  <c r="B4" i="1"/>
  <c r="A4" i="1"/>
  <c r="C54" i="2" l="1"/>
  <c r="C54" i="1"/>
</calcChain>
</file>

<file path=xl/sharedStrings.xml><?xml version="1.0" encoding="utf-8"?>
<sst xmlns="http://schemas.openxmlformats.org/spreadsheetml/2006/main" count="14" uniqueCount="6">
  <si>
    <t>Q4 Week 1: March 25 - March 29 **Spring Break for C3</t>
  </si>
  <si>
    <t>School</t>
  </si>
  <si>
    <t>Total Spots</t>
  </si>
  <si>
    <t>% Proficient</t>
  </si>
  <si>
    <t>Admin</t>
  </si>
  <si>
    <t>Q4 Week 2: April 1 - April 5 **Spring Break for Prescott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</si>
</sst>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ptos Narrow"/>
      <scheme val="minor"/>
    </font>
    <font>
      <b/>
      <sz val="16"/>
      <color rgb="FF000000"/>
      <name val="Aptos Narrow"/>
      <family val="2"/>
      <scheme val="minor"/>
    </font>
    <font>
      <b/>
      <sz val="10"/>
      <color theme="1"/>
      <name val="Calibri"/>
    </font>
    <font>
      <sz val="10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AAL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7A1B-4BFA-84F8-4A2CFC6F739E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7A1B-4BFA-84F8-4A2CFC6F739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[1]AAL!$A$12:$A$13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[1]AAL!$B$12:$B$13</c:f>
              <c:numCache>
                <c:formatCode>General</c:formatCode>
                <c:ptCount val="2"/>
                <c:pt idx="0">
                  <c:v>0.65306122448979587</c:v>
                </c:pt>
                <c:pt idx="1">
                  <c:v>0.34693877551020408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1B-4BFA-84F8-4A2CFC6F7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AAL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7653-45AB-B3BC-30C36376F0EE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7653-45AB-B3BC-30C36376F0EE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53-45AB-B3BC-30C36376F0E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[2]AAL!$A$12:$A$13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[2]AAL!$B$12:$B$13</c:f>
              <c:numCache>
                <c:formatCode>General</c:formatCode>
                <c:ptCount val="2"/>
                <c:pt idx="0">
                  <c:v>0.6</c:v>
                </c:pt>
                <c:pt idx="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53-45AB-B3BC-30C36376F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Sam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46B6-46A2-A8CA-DD33DFB6DF37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46B6-46A2-A8CA-DD33DFB6DF3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[2]SAM!$A$10:$A$11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[2]SAM!$B$10:$B$11</c:f>
              <c:numCache>
                <c:formatCode>General</c:formatCode>
                <c:ptCount val="2"/>
                <c:pt idx="0">
                  <c:v>0.83870967741935487</c:v>
                </c:pt>
                <c:pt idx="1">
                  <c:v>0.16129032258064516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B6-46A2-A8CA-DD33DFB6D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Lamar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82FD-45A4-A006-3DF09F109B05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82FD-45A4-A006-3DF09F109B0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[2]LAMAR!$A$9:$A$10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[2]LAMAR!$B$9:$B$10</c:f>
              <c:numCache>
                <c:formatCode>General</c:formatCode>
                <c:ptCount val="2"/>
                <c:pt idx="0">
                  <c:v>0.81818181818181823</c:v>
                </c:pt>
                <c:pt idx="1">
                  <c:v>0.18181818181818182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FD-45A4-A006-3DF09F109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Ector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B334-40B5-B52C-28A2D420AB49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B334-40B5-B52C-28A2D420AB4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[2]ECP!$A$14:$A$15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[2]ECP!$B$14:$B$15</c:f>
              <c:numCache>
                <c:formatCode>General</c:formatCode>
                <c:ptCount val="2"/>
                <c:pt idx="0">
                  <c:v>0.97058823529411764</c:v>
                </c:pt>
                <c:pt idx="1">
                  <c:v>2.9411764705882353E-2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34-40B5-B52C-28A2D420A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Fehl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26EB-464F-93E3-049E477C6ACE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26EB-464F-93E3-049E477C6AC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[2]FEHL!$A$11:$A$12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[2]FEHL!$B$11:$B$12</c:f>
              <c:numCache>
                <c:formatCode>General</c:formatCode>
                <c:ptCount val="2"/>
                <c:pt idx="0">
                  <c:v>0.40476190476190477</c:v>
                </c:pt>
                <c:pt idx="1">
                  <c:v>0.59523809523809523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EB-464F-93E3-049E477C6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Jones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3581-421E-AA99-6C91B0C23132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3581-421E-AA99-6C91B0C2313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[2]JONES!$A$10:$A$11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[2]JONES!$B$10:$B$11</c:f>
              <c:numCache>
                <c:formatCode>General</c:formatCode>
                <c:ptCount val="2"/>
                <c:pt idx="0">
                  <c:v>0.84848484848484851</c:v>
                </c:pt>
                <c:pt idx="1">
                  <c:v>0.15151515151515152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1-421E-AA99-6C91B0C23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Smith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BDCD-4BB9-8C7F-FD5BDD9F0B24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BDCD-4BB9-8C7F-FD5BDD9F0B2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[2]SMITH!$A$11:$A$12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[2]SMITH!$B$11:$B$12</c:f>
              <c:numCache>
                <c:formatCode>General</c:formatCode>
                <c:ptCount val="2"/>
                <c:pt idx="0">
                  <c:v>0.75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CD-4BB9-8C7F-FD5BDD9F0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Mendez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835732654630293"/>
          <c:y val="0.33835483330541127"/>
          <c:w val="0.51094090511413348"/>
          <c:h val="0.430494890266376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F456-4AFC-8A38-530F57106DC9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F456-4AFC-8A38-530F57106DC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[2]MMS!$A$9:$A$10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[2]MMS!$B$9:$B$10</c:f>
              <c:numCache>
                <c:formatCode>General</c:formatCode>
                <c:ptCount val="2"/>
                <c:pt idx="0">
                  <c:v>0.7</c:v>
                </c:pt>
                <c:pt idx="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56-4AFC-8A38-530F57106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Prescott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3255-4335-B8DE-3DCB1B7BBBF5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3255-4335-B8DE-3DCB1B7BBBF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[2]PRESCOTT!$A$10:$A$11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[2]PRESCOTT!$B$10:$B$11</c:f>
              <c:numCache>
                <c:formatCode>General</c:formatCode>
                <c:ptCount val="2"/>
                <c:pt idx="0">
                  <c:v>0.76923076923076927</c:v>
                </c:pt>
                <c:pt idx="1">
                  <c:v>0.23076923076923078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55-4335-B8DE-3DCB1B7B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Coperni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B0C6-4548-83EE-4625DFCED7B5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B0C6-4548-83EE-4625DFCED7B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[1]C3!$A$9:$A$10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[1]C3!$B$9:$B$10</c:f>
              <c:numCache>
                <c:formatCode>General</c:formatCode>
                <c:ptCount val="2"/>
                <c:pt idx="0">
                  <c:v>0.89473684210526316</c:v>
                </c:pt>
                <c:pt idx="1">
                  <c:v>0.10526315789473684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C6-4548-83EE-4625DFCED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Sam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8876-4DBC-83C8-F4F2ED9E4585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8876-4DBC-83C8-F4F2ED9E458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[1]SAM!$A$10:$A$11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[1]SAM!$B$10:$B$11</c:f>
              <c:numCache>
                <c:formatCode>General</c:formatCode>
                <c:ptCount val="2"/>
                <c:pt idx="0">
                  <c:v>0.8666666666666667</c:v>
                </c:pt>
                <c:pt idx="1">
                  <c:v>0.13333333333333333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76-4DBC-83C8-F4F2ED9E4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Lamar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F27B-4DE8-851E-68F5FD33650A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F27B-4DE8-851E-68F5FD33650A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[1]LAMAR!$A$9:$A$10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[1]LAMAR!$B$9:$B$10</c:f>
              <c:numCache>
                <c:formatCode>General</c:formatCode>
                <c:ptCount val="2"/>
                <c:pt idx="0">
                  <c:v>0.79166666666666663</c:v>
                </c:pt>
                <c:pt idx="1">
                  <c:v>0.20833333333333334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7B-4DE8-851E-68F5FD336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Ector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7780-4589-8869-6551FE8E886F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7780-4589-8869-6551FE8E886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[1]ECP!$A$14:$A$15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[1]ECP!$B$14:$B$15</c:f>
              <c:numCache>
                <c:formatCode>General</c:formatCode>
                <c:ptCount val="2"/>
                <c:pt idx="0">
                  <c:v>0.90625</c:v>
                </c:pt>
                <c:pt idx="1">
                  <c:v>9.375E-2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80-4589-8869-6551FE8E8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Fehl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B31A-41F3-A689-8018BB1D16FB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B31A-41F3-A689-8018BB1D16F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[1]FEHL!$A$11:$A$12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[1]FEHL!$B$11:$B$12</c:f>
              <c:numCache>
                <c:formatCode>General</c:formatCode>
                <c:ptCount val="2"/>
                <c:pt idx="0">
                  <c:v>0.56097560975609762</c:v>
                </c:pt>
                <c:pt idx="1">
                  <c:v>0.43902439024390244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1A-41F3-A689-8018BB1D1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Jones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2E29-4F4E-B5D3-289CF2E2DDAC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2E29-4F4E-B5D3-289CF2E2DDA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[1]JONES!$A$10:$A$11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[1]JONES!$B$10:$B$11</c:f>
              <c:numCache>
                <c:formatCode>General</c:formatCode>
                <c:ptCount val="2"/>
                <c:pt idx="0">
                  <c:v>0.69696969696969702</c:v>
                </c:pt>
                <c:pt idx="1">
                  <c:v>0.30303030303030304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9-4F4E-B5D3-289CF2E2D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Smith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A5EA-4144-AB36-3D09A6C0D5BF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A5EA-4144-AB36-3D09A6C0D5B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[1]SMITH!$A$11:$A$12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[1]SMITH!$B$11:$B$12</c:f>
              <c:numCache>
                <c:formatCode>General</c:formatCode>
                <c:ptCount val="2"/>
                <c:pt idx="0">
                  <c:v>0.52631578947368418</c:v>
                </c:pt>
                <c:pt idx="1">
                  <c:v>0.47368421052631576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EA-4144-AB36-3D09A6C0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2400" b="1">
                <a:solidFill>
                  <a:srgbClr val="000000"/>
                </a:solidFill>
                <a:latin typeface="+mn-lt"/>
              </a:defRPr>
            </a:pPr>
            <a:r>
              <a:rPr lang="en-US" sz="2400" b="1">
                <a:solidFill>
                  <a:srgbClr val="000000"/>
                </a:solidFill>
                <a:latin typeface="+mn-lt"/>
              </a:rPr>
              <a:t>Mendez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5182534001431633"/>
          <c:y val="0.33268107444016309"/>
          <c:w val="0.51767491184814018"/>
          <c:h val="0.436168649131624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B5394"/>
              </a:solidFill>
            </c:spPr>
            <c:extLst>
              <c:ext xmlns:c16="http://schemas.microsoft.com/office/drawing/2014/chart" uri="{C3380CC4-5D6E-409C-BE32-E72D297353CC}">
                <c16:uniqueId val="{00000001-33F6-4492-8C68-167365171CEC}"/>
              </c:ext>
            </c:extLst>
          </c:dPt>
          <c:dPt>
            <c:idx val="1"/>
            <c:bubble3D val="0"/>
            <c:spPr>
              <a:solidFill>
                <a:srgbClr val="F1C232"/>
              </a:solidFill>
            </c:spPr>
            <c:extLst>
              <c:ext xmlns:c16="http://schemas.microsoft.com/office/drawing/2014/chart" uri="{C3380CC4-5D6E-409C-BE32-E72D297353CC}">
                <c16:uniqueId val="{00000003-33F6-4492-8C68-167365171CE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[1]MMS!$A$9:$A$10</c:f>
              <c:strCache>
                <c:ptCount val="2"/>
                <c:pt idx="0">
                  <c:v>Proficient</c:v>
                </c:pt>
                <c:pt idx="1">
                  <c:v>Not Proficient</c:v>
                </c:pt>
              </c:strCache>
            </c:strRef>
          </c:cat>
          <c:val>
            <c:numRef>
              <c:f>[1]MMS!$B$9:$B$10</c:f>
              <c:numCache>
                <c:formatCode>General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F6-4492-8C68-167365171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2</xdr:row>
      <xdr:rowOff>0</xdr:rowOff>
    </xdr:from>
    <xdr:ext cx="1885950" cy="22383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48B0BBC3-A9A2-4BC2-AF7A-F7A4AF64B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4</xdr:col>
      <xdr:colOff>942975</xdr:colOff>
      <xdr:row>2</xdr:row>
      <xdr:rowOff>0</xdr:rowOff>
    </xdr:from>
    <xdr:ext cx="1885950" cy="22383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81360C9C-3C4E-4EFE-9E5E-343C26369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6</xdr:col>
      <xdr:colOff>904875</xdr:colOff>
      <xdr:row>2</xdr:row>
      <xdr:rowOff>0</xdr:rowOff>
    </xdr:from>
    <xdr:ext cx="1885950" cy="22383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8F3D1E25-5433-4B23-BFF6-0FC9683EF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8</xdr:col>
      <xdr:colOff>866775</xdr:colOff>
      <xdr:row>2</xdr:row>
      <xdr:rowOff>0</xdr:rowOff>
    </xdr:from>
    <xdr:ext cx="1885950" cy="223837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6267C1CF-9C7A-421B-B40D-AE04B45C5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10</xdr:col>
      <xdr:colOff>828675</xdr:colOff>
      <xdr:row>2</xdr:row>
      <xdr:rowOff>0</xdr:rowOff>
    </xdr:from>
    <xdr:ext cx="1885950" cy="2238375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9052562E-1A36-4FD0-A25E-DF018FC7EF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3</xdr:col>
      <xdr:colOff>9525</xdr:colOff>
      <xdr:row>13</xdr:row>
      <xdr:rowOff>38100</xdr:rowOff>
    </xdr:from>
    <xdr:ext cx="1885950" cy="2238375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5CD36AF2-4947-42A0-A7CD-B738A7AA5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4</xdr:col>
      <xdr:colOff>933450</xdr:colOff>
      <xdr:row>13</xdr:row>
      <xdr:rowOff>38100</xdr:rowOff>
    </xdr:from>
    <xdr:ext cx="1885950" cy="2238375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E8E827A3-27BC-4674-911B-4ED671DF37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6</xdr:col>
      <xdr:colOff>895350</xdr:colOff>
      <xdr:row>13</xdr:row>
      <xdr:rowOff>38100</xdr:rowOff>
    </xdr:from>
    <xdr:ext cx="1885950" cy="2238375"/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4414F1A0-B246-42CA-9BED-0285B681A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8</xdr:col>
      <xdr:colOff>866775</xdr:colOff>
      <xdr:row>13</xdr:row>
      <xdr:rowOff>38100</xdr:rowOff>
    </xdr:from>
    <xdr:ext cx="1885950" cy="2238375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3C64E989-4474-4AFD-80D8-850F7E3790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2</xdr:row>
      <xdr:rowOff>0</xdr:rowOff>
    </xdr:from>
    <xdr:ext cx="1885950" cy="22383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AB7E456-2592-4C52-B9CF-CD33276194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904875</xdr:colOff>
      <xdr:row>2</xdr:row>
      <xdr:rowOff>0</xdr:rowOff>
    </xdr:from>
    <xdr:ext cx="1885950" cy="2238375"/>
    <xdr:graphicFrame macro="">
      <xdr:nvGraphicFramePr>
        <xdr:cNvPr id="3" name="Chart 2" title="Chart">
          <a:extLst>
            <a:ext uri="{FF2B5EF4-FFF2-40B4-BE49-F238E27FC236}">
              <a16:creationId xmlns:a16="http://schemas.microsoft.com/office/drawing/2014/main" id="{6DFAD1E9-01BF-4D05-AACC-227B616CD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8</xdr:col>
      <xdr:colOff>866775</xdr:colOff>
      <xdr:row>2</xdr:row>
      <xdr:rowOff>0</xdr:rowOff>
    </xdr:from>
    <xdr:ext cx="1885950" cy="2238375"/>
    <xdr:graphicFrame macro="">
      <xdr:nvGraphicFramePr>
        <xdr:cNvPr id="4" name="Chart 3" title="Chart">
          <a:extLst>
            <a:ext uri="{FF2B5EF4-FFF2-40B4-BE49-F238E27FC236}">
              <a16:creationId xmlns:a16="http://schemas.microsoft.com/office/drawing/2014/main" id="{A5620D3F-0F41-4988-913B-48530996E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10</xdr:col>
      <xdr:colOff>828675</xdr:colOff>
      <xdr:row>2</xdr:row>
      <xdr:rowOff>0</xdr:rowOff>
    </xdr:from>
    <xdr:ext cx="1885950" cy="2238375"/>
    <xdr:graphicFrame macro="">
      <xdr:nvGraphicFramePr>
        <xdr:cNvPr id="5" name="Chart 4" title="Chart">
          <a:extLst>
            <a:ext uri="{FF2B5EF4-FFF2-40B4-BE49-F238E27FC236}">
              <a16:creationId xmlns:a16="http://schemas.microsoft.com/office/drawing/2014/main" id="{9213DF15-48B7-4300-85F0-1B2F75C190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3</xdr:col>
      <xdr:colOff>9525</xdr:colOff>
      <xdr:row>13</xdr:row>
      <xdr:rowOff>38100</xdr:rowOff>
    </xdr:from>
    <xdr:ext cx="1885950" cy="2238375"/>
    <xdr:graphicFrame macro="">
      <xdr:nvGraphicFramePr>
        <xdr:cNvPr id="6" name="Chart 5" title="Chart">
          <a:extLst>
            <a:ext uri="{FF2B5EF4-FFF2-40B4-BE49-F238E27FC236}">
              <a16:creationId xmlns:a16="http://schemas.microsoft.com/office/drawing/2014/main" id="{F81F3F80-4361-4177-9B80-685CEE4A9E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4</xdr:col>
      <xdr:colOff>933450</xdr:colOff>
      <xdr:row>13</xdr:row>
      <xdr:rowOff>38100</xdr:rowOff>
    </xdr:from>
    <xdr:ext cx="1885950" cy="2238375"/>
    <xdr:graphicFrame macro="">
      <xdr:nvGraphicFramePr>
        <xdr:cNvPr id="7" name="Chart 6" title="Chart">
          <a:extLst>
            <a:ext uri="{FF2B5EF4-FFF2-40B4-BE49-F238E27FC236}">
              <a16:creationId xmlns:a16="http://schemas.microsoft.com/office/drawing/2014/main" id="{13EE7479-4DFD-497C-9CE6-B5B6058821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6</xdr:col>
      <xdr:colOff>895350</xdr:colOff>
      <xdr:row>13</xdr:row>
      <xdr:rowOff>38100</xdr:rowOff>
    </xdr:from>
    <xdr:ext cx="1885950" cy="2238375"/>
    <xdr:graphicFrame macro="">
      <xdr:nvGraphicFramePr>
        <xdr:cNvPr id="8" name="Chart 7" title="Chart">
          <a:extLst>
            <a:ext uri="{FF2B5EF4-FFF2-40B4-BE49-F238E27FC236}">
              <a16:creationId xmlns:a16="http://schemas.microsoft.com/office/drawing/2014/main" id="{E8A94E33-9496-4D44-A9B3-6E5CDCFE32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8</xdr:col>
      <xdr:colOff>866775</xdr:colOff>
      <xdr:row>13</xdr:row>
      <xdr:rowOff>38100</xdr:rowOff>
    </xdr:from>
    <xdr:ext cx="1885950" cy="2238375"/>
    <xdr:graphicFrame macro="">
      <xdr:nvGraphicFramePr>
        <xdr:cNvPr id="9" name="Chart 8" title="Chart">
          <a:extLst>
            <a:ext uri="{FF2B5EF4-FFF2-40B4-BE49-F238E27FC236}">
              <a16:creationId xmlns:a16="http://schemas.microsoft.com/office/drawing/2014/main" id="{61688AA1-4714-48D4-982A-540DD14E5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10</xdr:col>
      <xdr:colOff>828675</xdr:colOff>
      <xdr:row>13</xdr:row>
      <xdr:rowOff>38100</xdr:rowOff>
    </xdr:from>
    <xdr:ext cx="1885950" cy="2238375"/>
    <xdr:graphicFrame macro="">
      <xdr:nvGraphicFramePr>
        <xdr:cNvPr id="10" name="Chart 9" title="Chart">
          <a:extLst>
            <a:ext uri="{FF2B5EF4-FFF2-40B4-BE49-F238E27FC236}">
              <a16:creationId xmlns:a16="http://schemas.microsoft.com/office/drawing/2014/main" id="{634C81C1-6426-4F0A-AB85-4FC7C3D5A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liss\Dropbox\PC\Downloads\Q4W2_%204_1%20-%204_5%20__%20Spring%20Break%20for%20Prescott.xlsx" TargetMode="External"/><Relationship Id="rId1" Type="http://schemas.openxmlformats.org/officeDocument/2006/relationships/externalLinkPath" Target="file:///C:\Users\bliss\Dropbox\PC\Downloads\Q4W2_%204_1%20-%204_5%20__%20Spring%20Break%20for%20Prescott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liss\Dropbox\PC\Downloads\Q4W1_%203_25%20-%203_29%20__Spring%20Break%20for%20C3.xlsx" TargetMode="External"/><Relationship Id="rId1" Type="http://schemas.openxmlformats.org/officeDocument/2006/relationships/externalLinkPath" Target="file:///C:\Users\bliss\Dropbox\PC\Downloads\Q4W1_%203_25%20-%203_29%20__Spring%20Break%20for%20C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TFS"/>
      <sheetName val="AAL"/>
      <sheetName val="C3"/>
      <sheetName val="SAM"/>
      <sheetName val="LAMAR"/>
      <sheetName val="ECP"/>
      <sheetName val="MMS"/>
      <sheetName val="FEHL"/>
      <sheetName val="JONES"/>
      <sheetName val="SMITH"/>
      <sheetName val="PRESCOTT"/>
    </sheetNames>
    <sheetDataSet>
      <sheetData sheetId="0"/>
      <sheetData sheetId="1"/>
      <sheetData sheetId="2">
        <row r="12">
          <cell r="A12" t="str">
            <v>Proficient</v>
          </cell>
          <cell r="B12">
            <v>0.65306122448979587</v>
          </cell>
        </row>
        <row r="13">
          <cell r="A13" t="str">
            <v>Not Proficient</v>
          </cell>
          <cell r="B13">
            <v>0.34693877551020408</v>
          </cell>
        </row>
      </sheetData>
      <sheetData sheetId="3">
        <row r="9">
          <cell r="A9" t="str">
            <v>Proficient</v>
          </cell>
          <cell r="B9">
            <v>0.89473684210526316</v>
          </cell>
        </row>
        <row r="10">
          <cell r="A10" t="str">
            <v>Not Proficient</v>
          </cell>
          <cell r="B10">
            <v>0.10526315789473684</v>
          </cell>
        </row>
      </sheetData>
      <sheetData sheetId="4">
        <row r="10">
          <cell r="A10" t="str">
            <v>Proficient</v>
          </cell>
          <cell r="B10">
            <v>0.8666666666666667</v>
          </cell>
        </row>
        <row r="11">
          <cell r="A11" t="str">
            <v>Not Proficient</v>
          </cell>
          <cell r="B11">
            <v>0.13333333333333333</v>
          </cell>
        </row>
      </sheetData>
      <sheetData sheetId="5">
        <row r="9">
          <cell r="A9" t="str">
            <v>Proficient</v>
          </cell>
          <cell r="B9">
            <v>0.79166666666666663</v>
          </cell>
        </row>
        <row r="10">
          <cell r="A10" t="str">
            <v>Not Proficient</v>
          </cell>
          <cell r="B10">
            <v>0.20833333333333334</v>
          </cell>
        </row>
      </sheetData>
      <sheetData sheetId="6">
        <row r="14">
          <cell r="A14" t="str">
            <v>Proficient</v>
          </cell>
          <cell r="B14">
            <v>0.90625</v>
          </cell>
        </row>
        <row r="15">
          <cell r="A15" t="str">
            <v>Not Proficient</v>
          </cell>
          <cell r="B15">
            <v>9.375E-2</v>
          </cell>
        </row>
      </sheetData>
      <sheetData sheetId="7">
        <row r="9">
          <cell r="A9" t="str">
            <v>Proficient</v>
          </cell>
          <cell r="B9">
            <v>0.8</v>
          </cell>
        </row>
        <row r="10">
          <cell r="A10" t="str">
            <v>Not Proficient</v>
          </cell>
          <cell r="B10">
            <v>0.2</v>
          </cell>
        </row>
      </sheetData>
      <sheetData sheetId="8">
        <row r="11">
          <cell r="A11" t="str">
            <v>Proficient</v>
          </cell>
          <cell r="B11">
            <v>0.56097560975609762</v>
          </cell>
        </row>
        <row r="12">
          <cell r="A12" t="str">
            <v>Not Proficient</v>
          </cell>
          <cell r="B12">
            <v>0.43902439024390244</v>
          </cell>
        </row>
      </sheetData>
      <sheetData sheetId="9">
        <row r="10">
          <cell r="A10" t="str">
            <v>Proficient</v>
          </cell>
          <cell r="B10">
            <v>0.69696969696969702</v>
          </cell>
        </row>
        <row r="11">
          <cell r="A11" t="str">
            <v>Not Proficient</v>
          </cell>
          <cell r="B11">
            <v>0.30303030303030304</v>
          </cell>
        </row>
      </sheetData>
      <sheetData sheetId="10">
        <row r="11">
          <cell r="A11" t="str">
            <v>Proficient</v>
          </cell>
          <cell r="B11">
            <v>0.52631578947368418</v>
          </cell>
        </row>
        <row r="12">
          <cell r="A12" t="str">
            <v>Not Proficient</v>
          </cell>
          <cell r="B12">
            <v>0.47368421052631576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TFS"/>
      <sheetName val="AAL"/>
      <sheetName val="C3"/>
      <sheetName val="SAM"/>
      <sheetName val="LAMAR"/>
      <sheetName val="ECP"/>
      <sheetName val="MMS"/>
      <sheetName val="FEHL"/>
      <sheetName val="JONES"/>
      <sheetName val="SMITH"/>
      <sheetName val="PRESCOTT"/>
    </sheetNames>
    <sheetDataSet>
      <sheetData sheetId="0"/>
      <sheetData sheetId="1"/>
      <sheetData sheetId="2">
        <row r="12">
          <cell r="A12" t="str">
            <v>Proficient</v>
          </cell>
          <cell r="B12">
            <v>0.6</v>
          </cell>
        </row>
        <row r="13">
          <cell r="A13" t="str">
            <v>Not Proficient</v>
          </cell>
          <cell r="B13">
            <v>0.4</v>
          </cell>
        </row>
      </sheetData>
      <sheetData sheetId="3"/>
      <sheetData sheetId="4">
        <row r="10">
          <cell r="A10" t="str">
            <v>Proficient</v>
          </cell>
          <cell r="B10">
            <v>0.83870967741935487</v>
          </cell>
        </row>
        <row r="11">
          <cell r="A11" t="str">
            <v>Not Proficient</v>
          </cell>
          <cell r="B11">
            <v>0.16129032258064516</v>
          </cell>
        </row>
      </sheetData>
      <sheetData sheetId="5">
        <row r="9">
          <cell r="A9" t="str">
            <v>Proficient</v>
          </cell>
          <cell r="B9">
            <v>0.81818181818181823</v>
          </cell>
        </row>
        <row r="10">
          <cell r="A10" t="str">
            <v>Not Proficient</v>
          </cell>
          <cell r="B10">
            <v>0.18181818181818182</v>
          </cell>
        </row>
      </sheetData>
      <sheetData sheetId="6">
        <row r="14">
          <cell r="A14" t="str">
            <v>Proficient</v>
          </cell>
          <cell r="B14">
            <v>0.97058823529411764</v>
          </cell>
        </row>
        <row r="15">
          <cell r="A15" t="str">
            <v>Not Proficient</v>
          </cell>
          <cell r="B15">
            <v>2.9411764705882353E-2</v>
          </cell>
        </row>
      </sheetData>
      <sheetData sheetId="7">
        <row r="9">
          <cell r="A9" t="str">
            <v>Proficient</v>
          </cell>
          <cell r="B9">
            <v>0.7</v>
          </cell>
        </row>
        <row r="10">
          <cell r="A10" t="str">
            <v>Not Proficient</v>
          </cell>
          <cell r="B10">
            <v>0.3</v>
          </cell>
        </row>
      </sheetData>
      <sheetData sheetId="8">
        <row r="11">
          <cell r="A11" t="str">
            <v>Proficient</v>
          </cell>
          <cell r="B11">
            <v>0.40476190476190477</v>
          </cell>
        </row>
        <row r="12">
          <cell r="A12" t="str">
            <v>Not Proficient</v>
          </cell>
          <cell r="B12">
            <v>0.59523809523809523</v>
          </cell>
        </row>
      </sheetData>
      <sheetData sheetId="9">
        <row r="10">
          <cell r="A10" t="str">
            <v>Proficient</v>
          </cell>
          <cell r="B10">
            <v>0.84848484848484851</v>
          </cell>
        </row>
        <row r="11">
          <cell r="A11" t="str">
            <v>Not Proficient</v>
          </cell>
          <cell r="B11">
            <v>0.15151515151515152</v>
          </cell>
        </row>
      </sheetData>
      <sheetData sheetId="10">
        <row r="11">
          <cell r="A11" t="str">
            <v>Proficient</v>
          </cell>
          <cell r="B11">
            <v>0.75</v>
          </cell>
        </row>
        <row r="12">
          <cell r="A12" t="str">
            <v>Not Proficient</v>
          </cell>
          <cell r="B12">
            <v>0.25</v>
          </cell>
        </row>
      </sheetData>
      <sheetData sheetId="11">
        <row r="10">
          <cell r="A10" t="str">
            <v>Proficient</v>
          </cell>
          <cell r="B10">
            <v>0.76923076923076927</v>
          </cell>
        </row>
        <row r="11">
          <cell r="A11" t="str">
            <v>Not Proficient</v>
          </cell>
          <cell r="B11">
            <v>0.23076923076923078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5BBB7-270D-4A23-A198-EA0957214D19}">
  <sheetPr>
    <outlinePr summaryBelow="0" summaryRight="0"/>
  </sheetPr>
  <dimension ref="A1:Z1002"/>
  <sheetViews>
    <sheetView tabSelected="1" workbookViewId="0">
      <selection activeCell="C26" sqref="C26"/>
    </sheetView>
  </sheetViews>
  <sheetFormatPr defaultColWidth="13.5" defaultRowHeight="15.75" customHeight="1" x14ac:dyDescent="0.4"/>
  <sheetData>
    <row r="1" spans="1:26" ht="21" x14ac:dyDescent="0.65">
      <c r="A1" s="1" t="s">
        <v>5</v>
      </c>
    </row>
    <row r="3" spans="1:26" ht="15.75" customHeight="1" x14ac:dyDescent="0.4">
      <c r="A3" s="2" t="s">
        <v>1</v>
      </c>
      <c r="B3" s="2" t="s">
        <v>2</v>
      </c>
      <c r="C3" s="2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4">
      <c r="A4" s="3" t="str">
        <f ca="1">IFERROR(__xludf.DUMMYFUNCTION("QUERY({TFS!A1:C13},""Select * where Col2 is not null"",0)"),"AAL")</f>
        <v>AAL</v>
      </c>
      <c r="B4" s="3">
        <f ca="1">IFERROR(__xludf.DUMMYFUNCTION("""COMPUTED_VALUE"""),49)</f>
        <v>49</v>
      </c>
      <c r="C4" s="4">
        <f ca="1">IFERROR(__xludf.DUMMYFUNCTION("""COMPUTED_VALUE"""),0.653061224489795)</f>
        <v>0.65306122448979498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4">
      <c r="A5" s="3" t="str">
        <f ca="1">IFERROR(__xludf.DUMMYFUNCTION("""COMPUTED_VALUE"""),"COPERNI")</f>
        <v>COPERNI</v>
      </c>
      <c r="B5" s="3">
        <f ca="1">IFERROR(__xludf.DUMMYFUNCTION("""COMPUTED_VALUE"""),19)</f>
        <v>19</v>
      </c>
      <c r="C5" s="4">
        <f ca="1">IFERROR(__xludf.DUMMYFUNCTION("""COMPUTED_VALUE"""),0.894736842105263)</f>
        <v>0.89473684210526305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4">
      <c r="A6" s="3" t="str">
        <f ca="1">IFERROR(__xludf.DUMMYFUNCTION("""COMPUTED_VALUE"""),"SAM")</f>
        <v>SAM</v>
      </c>
      <c r="B6" s="3">
        <f ca="1">IFERROR(__xludf.DUMMYFUNCTION("""COMPUTED_VALUE"""),30)</f>
        <v>30</v>
      </c>
      <c r="C6" s="4">
        <f ca="1">IFERROR(__xludf.DUMMYFUNCTION("""COMPUTED_VALUE"""),0.866666666666666)</f>
        <v>0.86666666666666603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4">
      <c r="A7" s="3" t="str">
        <f ca="1">IFERROR(__xludf.DUMMYFUNCTION("""COMPUTED_VALUE"""),"LAMAR")</f>
        <v>LAMAR</v>
      </c>
      <c r="B7" s="3">
        <f ca="1">IFERROR(__xludf.DUMMYFUNCTION("""COMPUTED_VALUE"""),24)</f>
        <v>24</v>
      </c>
      <c r="C7" s="4">
        <f ca="1">IFERROR(__xludf.DUMMYFUNCTION("""COMPUTED_VALUE"""),0.791666666666666)</f>
        <v>0.79166666666666596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4">
      <c r="A8" s="3" t="str">
        <f ca="1">IFERROR(__xludf.DUMMYFUNCTION("""COMPUTED_VALUE"""),"ECTOR")</f>
        <v>ECTOR</v>
      </c>
      <c r="B8" s="3">
        <f ca="1">IFERROR(__xludf.DUMMYFUNCTION("""COMPUTED_VALUE"""),64)</f>
        <v>64</v>
      </c>
      <c r="C8" s="4">
        <f ca="1">IFERROR(__xludf.DUMMYFUNCTION("""COMPUTED_VALUE"""),0.90625)</f>
        <v>0.90625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4">
      <c r="A9" s="3" t="str">
        <f ca="1">IFERROR(__xludf.DUMMYFUNCTION("""COMPUTED_VALUE"""),"FEHL-PRICE")</f>
        <v>FEHL-PRICE</v>
      </c>
      <c r="B9" s="3">
        <f ca="1">IFERROR(__xludf.DUMMYFUNCTION("""COMPUTED_VALUE"""),41)</f>
        <v>41</v>
      </c>
      <c r="C9" s="4">
        <f ca="1">IFERROR(__xludf.DUMMYFUNCTION("""COMPUTED_VALUE"""),0.560975609756097)</f>
        <v>0.56097560975609695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4">
      <c r="A10" s="3" t="str">
        <f ca="1">IFERROR(__xludf.DUMMYFUNCTION("""COMPUTED_VALUE"""),"JONES-CLARK")</f>
        <v>JONES-CLARK</v>
      </c>
      <c r="B10" s="3">
        <f ca="1">IFERROR(__xludf.DUMMYFUNCTION("""COMPUTED_VALUE"""),33)</f>
        <v>33</v>
      </c>
      <c r="C10" s="4">
        <f ca="1">IFERROR(__xludf.DUMMYFUNCTION("""COMPUTED_VALUE"""),0.696969696969697)</f>
        <v>0.69696969696969702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4">
      <c r="A11" s="3" t="str">
        <f ca="1">IFERROR(__xludf.DUMMYFUNCTION("""COMPUTED_VALUE"""),"SMITH")</f>
        <v>SMITH</v>
      </c>
      <c r="B11" s="3">
        <f ca="1">IFERROR(__xludf.DUMMYFUNCTION("""COMPUTED_VALUE"""),38)</f>
        <v>38</v>
      </c>
      <c r="C11" s="4">
        <f ca="1">IFERROR(__xludf.DUMMYFUNCTION("""COMPUTED_VALUE"""),0.526315789473684)</f>
        <v>0.52631578947368396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4">
      <c r="A12" s="3" t="str">
        <f ca="1">IFERROR(__xludf.DUMMYFUNCTION("""COMPUTED_VALUE"""),"MENDEZ")</f>
        <v>MENDEZ</v>
      </c>
      <c r="B12" s="3">
        <f ca="1">IFERROR(__xludf.DUMMYFUNCTION("""COMPUTED_VALUE"""),10)</f>
        <v>10</v>
      </c>
      <c r="C12" s="4">
        <f ca="1">IFERROR(__xludf.DUMMYFUNCTION("""COMPUTED_VALUE"""),0.8)</f>
        <v>0.8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4">
      <c r="A13" s="3" t="str">
        <f ca="1">IFERROR(__xludf.DUMMYFUNCTION("""COMPUTED_VALUE"""),"PRESCOTT")</f>
        <v>PRESCOTT</v>
      </c>
      <c r="B13" s="3">
        <f ca="1">IFERROR(__xludf.DUMMYFUNCTION("""COMPUTED_VALUE"""),0)</f>
        <v>0</v>
      </c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4">
      <c r="A14" s="5" t="str">
        <f ca="1">IFERROR(__xludf.DUMMYFUNCTION("""COMPUTED_VALUE"""),"Total")</f>
        <v>Total</v>
      </c>
      <c r="B14" s="5">
        <f ca="1">IFERROR(__xludf.DUMMYFUNCTION("""COMPUTED_VALUE"""),308)</f>
        <v>308</v>
      </c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4">
      <c r="A17" s="2" t="s">
        <v>1</v>
      </c>
      <c r="B17" s="2" t="s">
        <v>4</v>
      </c>
      <c r="C17" s="2" t="s">
        <v>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4">
      <c r="A18" s="3" t="str">
        <f ca="1">IFERROR(__xludf.DUMMYFUNCTION("QUERY({TFS!A16:C1000},""Select * where Col1 is not null"",0)"),"AAL")</f>
        <v>AAL</v>
      </c>
      <c r="B18" s="3" t="str">
        <f ca="1">IFERROR(__xludf.DUMMYFUNCTION("""COMPUTED_VALUE"""),"DiFabio")</f>
        <v>DiFabio</v>
      </c>
      <c r="C18" s="3">
        <f ca="1">IFERROR(__xludf.DUMMYFUNCTION("""COMPUTED_VALUE"""),10)</f>
        <v>10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4">
      <c r="A19" s="3" t="str">
        <f ca="1">IFERROR(__xludf.DUMMYFUNCTION("""COMPUTED_VALUE"""),"AAL")</f>
        <v>AAL</v>
      </c>
      <c r="B19" s="3" t="str">
        <f ca="1">IFERROR(__xludf.DUMMYFUNCTION("""COMPUTED_VALUE"""),"Belcik")</f>
        <v>Belcik</v>
      </c>
      <c r="C19" s="3">
        <f ca="1">IFERROR(__xludf.DUMMYFUNCTION("""COMPUTED_VALUE"""),10)</f>
        <v>10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4">
      <c r="A20" s="3" t="str">
        <f ca="1">IFERROR(__xludf.DUMMYFUNCTION("""COMPUTED_VALUE"""),"AAL")</f>
        <v>AAL</v>
      </c>
      <c r="B20" s="3" t="str">
        <f ca="1">IFERROR(__xludf.DUMMYFUNCTION("""COMPUTED_VALUE"""),"Hellman")</f>
        <v>Hellman</v>
      </c>
      <c r="C20" s="3">
        <f ca="1">IFERROR(__xludf.DUMMYFUNCTION("""COMPUTED_VALUE"""),10)</f>
        <v>10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4">
      <c r="A21" s="3" t="str">
        <f ca="1">IFERROR(__xludf.DUMMYFUNCTION("""COMPUTED_VALUE"""),"AAL")</f>
        <v>AAL</v>
      </c>
      <c r="B21" s="3" t="str">
        <f ca="1">IFERROR(__xludf.DUMMYFUNCTION("""COMPUTED_VALUE"""),"Langner")</f>
        <v>Langner</v>
      </c>
      <c r="C21" s="3">
        <f ca="1">IFERROR(__xludf.DUMMYFUNCTION("""COMPUTED_VALUE"""),10)</f>
        <v>10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4">
      <c r="A22" s="3" t="str">
        <f ca="1">IFERROR(__xludf.DUMMYFUNCTION("""COMPUTED_VALUE"""),"AAL")</f>
        <v>AAL</v>
      </c>
      <c r="B22" s="3" t="str">
        <f ca="1">IFERROR(__xludf.DUMMYFUNCTION("""COMPUTED_VALUE"""),"McClendon")</f>
        <v>McClendon</v>
      </c>
      <c r="C22" s="3">
        <f ca="1">IFERROR(__xludf.DUMMYFUNCTION("""COMPUTED_VALUE"""),9)</f>
        <v>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4">
      <c r="A23" s="3" t="str">
        <f ca="1">IFERROR(__xludf.DUMMYFUNCTION("""COMPUTED_VALUE"""),"Coperni")</f>
        <v>Coperni</v>
      </c>
      <c r="B23" s="3" t="str">
        <f ca="1">IFERROR(__xludf.DUMMYFUNCTION("""COMPUTED_VALUE"""),"Mercado")</f>
        <v>Mercado</v>
      </c>
      <c r="C23" s="3">
        <f ca="1">IFERROR(__xludf.DUMMYFUNCTION("""COMPUTED_VALUE"""),9)</f>
        <v>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4">
      <c r="A24" s="3" t="str">
        <f ca="1">IFERROR(__xludf.DUMMYFUNCTION("""COMPUTED_VALUE"""),"Coperni")</f>
        <v>Coperni</v>
      </c>
      <c r="B24" s="3" t="str">
        <f ca="1">IFERROR(__xludf.DUMMYFUNCTION("""COMPUTED_VALUE"""),"Edwards")</f>
        <v>Edwards</v>
      </c>
      <c r="C24" s="3">
        <f ca="1">IFERROR(__xludf.DUMMYFUNCTION("""COMPUTED_VALUE"""),10)</f>
        <v>10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4">
      <c r="A25" s="3" t="str">
        <f ca="1">IFERROR(__xludf.DUMMYFUNCTION("""COMPUTED_VALUE"""),"Sam Houston")</f>
        <v>Sam Houston</v>
      </c>
      <c r="B25" s="3" t="str">
        <f ca="1">IFERROR(__xludf.DUMMYFUNCTION("""COMPUTED_VALUE"""),"Blaylock")</f>
        <v>Blaylock</v>
      </c>
      <c r="C25" s="3">
        <f ca="1">IFERROR(__xludf.DUMMYFUNCTION("""COMPUTED_VALUE"""),11)</f>
        <v>11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4">
      <c r="A26" s="3" t="str">
        <f ca="1">IFERROR(__xludf.DUMMYFUNCTION("""COMPUTED_VALUE"""),"Sam Houston")</f>
        <v>Sam Houston</v>
      </c>
      <c r="B26" s="3" t="str">
        <f ca="1">IFERROR(__xludf.DUMMYFUNCTION("""COMPUTED_VALUE"""),"Hinojosa")</f>
        <v>Hinojosa</v>
      </c>
      <c r="C26" s="3">
        <f ca="1">IFERROR(__xludf.DUMMYFUNCTION("""COMPUTED_VALUE"""),10)</f>
        <v>10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4">
      <c r="A27" s="3" t="str">
        <f ca="1">IFERROR(__xludf.DUMMYFUNCTION("""COMPUTED_VALUE"""),"Sam Houston")</f>
        <v>Sam Houston</v>
      </c>
      <c r="B27" s="3" t="str">
        <f ca="1">IFERROR(__xludf.DUMMYFUNCTION("""COMPUTED_VALUE"""),"Olivas")</f>
        <v>Olivas</v>
      </c>
      <c r="C27" s="3">
        <f ca="1">IFERROR(__xludf.DUMMYFUNCTION("""COMPUTED_VALUE"""),9)</f>
        <v>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4">
      <c r="A28" s="3" t="str">
        <f ca="1">IFERROR(__xludf.DUMMYFUNCTION("""COMPUTED_VALUE"""),"Lamar")</f>
        <v>Lamar</v>
      </c>
      <c r="B28" s="3" t="str">
        <f ca="1">IFERROR(__xludf.DUMMYFUNCTION("""COMPUTED_VALUE"""),"Johnson")</f>
        <v>Johnson</v>
      </c>
      <c r="C28" s="3">
        <f ca="1">IFERROR(__xludf.DUMMYFUNCTION("""COMPUTED_VALUE"""),11)</f>
        <v>11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4">
      <c r="A29" s="3" t="str">
        <f ca="1">IFERROR(__xludf.DUMMYFUNCTION("""COMPUTED_VALUE"""),"Lamar")</f>
        <v>Lamar</v>
      </c>
      <c r="B29" s="3" t="str">
        <f ca="1">IFERROR(__xludf.DUMMYFUNCTION("""COMPUTED_VALUE"""),"Williams")</f>
        <v>Williams</v>
      </c>
      <c r="C29" s="3">
        <f ca="1">IFERROR(__xludf.DUMMYFUNCTION("""COMPUTED_VALUE"""),13)</f>
        <v>13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4">
      <c r="A30" s="3" t="str">
        <f ca="1">IFERROR(__xludf.DUMMYFUNCTION("""COMPUTED_VALUE"""),"Ector")</f>
        <v>Ector</v>
      </c>
      <c r="B30" s="3" t="str">
        <f ca="1">IFERROR(__xludf.DUMMYFUNCTION("""COMPUTED_VALUE"""),"Albaugh")</f>
        <v>Albaugh</v>
      </c>
      <c r="C30" s="3">
        <f ca="1">IFERROR(__xludf.DUMMYFUNCTION("""COMPUTED_VALUE"""),12)</f>
        <v>12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15" x14ac:dyDescent="0.4">
      <c r="A31" s="3" t="str">
        <f ca="1">IFERROR(__xludf.DUMMYFUNCTION("""COMPUTED_VALUE"""),"Ector")</f>
        <v>Ector</v>
      </c>
      <c r="B31" s="3" t="str">
        <f ca="1">IFERROR(__xludf.DUMMYFUNCTION("""COMPUTED_VALUE"""),"Avery")</f>
        <v>Avery</v>
      </c>
      <c r="C31" s="3">
        <f ca="1">IFERROR(__xludf.DUMMYFUNCTION("""COMPUTED_VALUE"""),8)</f>
        <v>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15" x14ac:dyDescent="0.4">
      <c r="A32" s="3" t="str">
        <f ca="1">IFERROR(__xludf.DUMMYFUNCTION("""COMPUTED_VALUE"""),"Ector")</f>
        <v>Ector</v>
      </c>
      <c r="B32" s="3" t="str">
        <f ca="1">IFERROR(__xludf.DUMMYFUNCTION("""COMPUTED_VALUE"""),"Chavarria")</f>
        <v>Chavarria</v>
      </c>
      <c r="C32" s="3">
        <f ca="1">IFERROR(__xludf.DUMMYFUNCTION("""COMPUTED_VALUE"""),10)</f>
        <v>10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15" x14ac:dyDescent="0.4">
      <c r="A33" s="3" t="str">
        <f ca="1">IFERROR(__xludf.DUMMYFUNCTION("""COMPUTED_VALUE"""),"Ector")</f>
        <v>Ector</v>
      </c>
      <c r="B33" s="3" t="str">
        <f ca="1">IFERROR(__xludf.DUMMYFUNCTION("""COMPUTED_VALUE"""),"Coulter")</f>
        <v>Coulter</v>
      </c>
      <c r="C33" s="3">
        <f ca="1">IFERROR(__xludf.DUMMYFUNCTION("""COMPUTED_VALUE"""),9)</f>
        <v>9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15" x14ac:dyDescent="0.4">
      <c r="A34" s="3" t="str">
        <f ca="1">IFERROR(__xludf.DUMMYFUNCTION("""COMPUTED_VALUE"""),"Ector")</f>
        <v>Ector</v>
      </c>
      <c r="B34" s="3" t="str">
        <f ca="1">IFERROR(__xludf.DUMMYFUNCTION("""COMPUTED_VALUE"""),"Garza")</f>
        <v>Garza</v>
      </c>
      <c r="C34" s="3">
        <f ca="1">IFERROR(__xludf.DUMMYFUNCTION("""COMPUTED_VALUE"""),10)</f>
        <v>10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15" x14ac:dyDescent="0.4">
      <c r="A35" s="3" t="str">
        <f ca="1">IFERROR(__xludf.DUMMYFUNCTION("""COMPUTED_VALUE"""),"Ector")</f>
        <v>Ector</v>
      </c>
      <c r="B35" s="3" t="str">
        <f ca="1">IFERROR(__xludf.DUMMYFUNCTION("""COMPUTED_VALUE"""),"Porras")</f>
        <v>Porras</v>
      </c>
      <c r="C35" s="3">
        <f ca="1">IFERROR(__xludf.DUMMYFUNCTION("""COMPUTED_VALUE"""),5)</f>
        <v>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15" x14ac:dyDescent="0.4">
      <c r="A36" s="3" t="str">
        <f ca="1">IFERROR(__xludf.DUMMYFUNCTION("""COMPUTED_VALUE"""),"Ector")</f>
        <v>Ector</v>
      </c>
      <c r="B36" s="3" t="str">
        <f ca="1">IFERROR(__xludf.DUMMYFUNCTION("""COMPUTED_VALUE"""),"Valles")</f>
        <v>Valles</v>
      </c>
      <c r="C36" s="3">
        <f ca="1">IFERROR(__xludf.DUMMYFUNCTION("""COMPUTED_VALUE"""),10)</f>
        <v>10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15" x14ac:dyDescent="0.4">
      <c r="A37" s="3" t="str">
        <f ca="1">IFERROR(__xludf.DUMMYFUNCTION("""COMPUTED_VALUE"""),"Fehl-Price")</f>
        <v>Fehl-Price</v>
      </c>
      <c r="B37" s="3" t="str">
        <f ca="1">IFERROR(__xludf.DUMMYFUNCTION("""COMPUTED_VALUE"""),"Gobert")</f>
        <v>Gobert</v>
      </c>
      <c r="C37" s="3">
        <f ca="1">IFERROR(__xludf.DUMMYFUNCTION("""COMPUTED_VALUE"""),10)</f>
        <v>10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15" x14ac:dyDescent="0.4">
      <c r="A38" s="3" t="str">
        <f ca="1">IFERROR(__xludf.DUMMYFUNCTION("""COMPUTED_VALUE"""),"Fehl-Price")</f>
        <v>Fehl-Price</v>
      </c>
      <c r="B38" s="3" t="str">
        <f ca="1">IFERROR(__xludf.DUMMYFUNCTION("""COMPUTED_VALUE"""),"Thibedeaux")</f>
        <v>Thibedeaux</v>
      </c>
      <c r="C38" s="3">
        <f ca="1">IFERROR(__xludf.DUMMYFUNCTION("""COMPUTED_VALUE"""),11)</f>
        <v>11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15" x14ac:dyDescent="0.4">
      <c r="A39" s="3" t="str">
        <f ca="1">IFERROR(__xludf.DUMMYFUNCTION("""COMPUTED_VALUE"""),"Fehl-Price")</f>
        <v>Fehl-Price</v>
      </c>
      <c r="B39" s="3" t="str">
        <f ca="1">IFERROR(__xludf.DUMMYFUNCTION("""COMPUTED_VALUE"""),"Vandiver")</f>
        <v>Vandiver</v>
      </c>
      <c r="C39" s="3">
        <f ca="1">IFERROR(__xludf.DUMMYFUNCTION("""COMPUTED_VALUE"""),8)</f>
        <v>8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15" x14ac:dyDescent="0.4">
      <c r="A40" s="3" t="str">
        <f ca="1">IFERROR(__xludf.DUMMYFUNCTION("""COMPUTED_VALUE"""),"Fehl-Price")</f>
        <v>Fehl-Price</v>
      </c>
      <c r="B40" s="3" t="str">
        <f ca="1">IFERROR(__xludf.DUMMYFUNCTION("""COMPUTED_VALUE"""),"Wilson")</f>
        <v>Wilson</v>
      </c>
      <c r="C40" s="3">
        <f ca="1">IFERROR(__xludf.DUMMYFUNCTION("""COMPUTED_VALUE"""),12)</f>
        <v>12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15" x14ac:dyDescent="0.4">
      <c r="A41" s="3" t="str">
        <f ca="1">IFERROR(__xludf.DUMMYFUNCTION("""COMPUTED_VALUE"""),"Jones-Clark")</f>
        <v>Jones-Clark</v>
      </c>
      <c r="B41" s="3" t="str">
        <f ca="1">IFERROR(__xludf.DUMMYFUNCTION("""COMPUTED_VALUE"""),"Hatcher")</f>
        <v>Hatcher</v>
      </c>
      <c r="C41" s="3">
        <f ca="1">IFERROR(__xludf.DUMMYFUNCTION("""COMPUTED_VALUE"""),12)</f>
        <v>12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15" x14ac:dyDescent="0.4">
      <c r="A42" s="3" t="str">
        <f ca="1">IFERROR(__xludf.DUMMYFUNCTION("""COMPUTED_VALUE"""),"Jones-Clark")</f>
        <v>Jones-Clark</v>
      </c>
      <c r="B42" s="3" t="str">
        <f ca="1">IFERROR(__xludf.DUMMYFUNCTION("""COMPUTED_VALUE"""),"Bridges")</f>
        <v>Bridges</v>
      </c>
      <c r="C42" s="3">
        <f ca="1">IFERROR(__xludf.DUMMYFUNCTION("""COMPUTED_VALUE"""),11)</f>
        <v>11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15" x14ac:dyDescent="0.4">
      <c r="A43" s="3" t="str">
        <f ca="1">IFERROR(__xludf.DUMMYFUNCTION("""COMPUTED_VALUE"""),"Jones-Clark")</f>
        <v>Jones-Clark</v>
      </c>
      <c r="B43" s="3" t="str">
        <f ca="1">IFERROR(__xludf.DUMMYFUNCTION("""COMPUTED_VALUE"""),"Isom-Drake")</f>
        <v>Isom-Drake</v>
      </c>
      <c r="C43" s="3">
        <f ca="1">IFERROR(__xludf.DUMMYFUNCTION("""COMPUTED_VALUE"""),10)</f>
        <v>10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15" x14ac:dyDescent="0.4">
      <c r="A44" s="3" t="str">
        <f ca="1">IFERROR(__xludf.DUMMYFUNCTION("""COMPUTED_VALUE"""),"Smith Middle")</f>
        <v>Smith Middle</v>
      </c>
      <c r="B44" s="3" t="str">
        <f ca="1">IFERROR(__xludf.DUMMYFUNCTION("""COMPUTED_VALUE"""),"Mack")</f>
        <v>Mack</v>
      </c>
      <c r="C44" s="3">
        <f ca="1">IFERROR(__xludf.DUMMYFUNCTION("""COMPUTED_VALUE"""),10)</f>
        <v>10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15" x14ac:dyDescent="0.4">
      <c r="A45" s="3" t="str">
        <f ca="1">IFERROR(__xludf.DUMMYFUNCTION("""COMPUTED_VALUE"""),"Smith Middle")</f>
        <v>Smith Middle</v>
      </c>
      <c r="B45" s="3" t="str">
        <f ca="1">IFERROR(__xludf.DUMMYFUNCTION("""COMPUTED_VALUE"""),"Flores")</f>
        <v>Flores</v>
      </c>
      <c r="C45" s="3">
        <f ca="1">IFERROR(__xludf.DUMMYFUNCTION("""COMPUTED_VALUE"""),11)</f>
        <v>11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15" x14ac:dyDescent="0.4">
      <c r="A46" s="3" t="str">
        <f ca="1">IFERROR(__xludf.DUMMYFUNCTION("""COMPUTED_VALUE"""),"Smith Middle")</f>
        <v>Smith Middle</v>
      </c>
      <c r="B46" s="3" t="str">
        <f ca="1">IFERROR(__xludf.DUMMYFUNCTION("""COMPUTED_VALUE"""),"Guidry")</f>
        <v>Guidry</v>
      </c>
      <c r="C46" s="3">
        <f ca="1">IFERROR(__xludf.DUMMYFUNCTION("""COMPUTED_VALUE"""),7)</f>
        <v>7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15" x14ac:dyDescent="0.4">
      <c r="A47" s="3" t="str">
        <f ca="1">IFERROR(__xludf.DUMMYFUNCTION("""COMPUTED_VALUE"""),"Smith Middle")</f>
        <v>Smith Middle</v>
      </c>
      <c r="B47" s="3" t="str">
        <f ca="1">IFERROR(__xludf.DUMMYFUNCTION("""COMPUTED_VALUE"""),"Kemajou")</f>
        <v>Kemajou</v>
      </c>
      <c r="C47" s="3">
        <f ca="1">IFERROR(__xludf.DUMMYFUNCTION("""COMPUTED_VALUE"""),10)</f>
        <v>10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15" x14ac:dyDescent="0.4">
      <c r="A48" s="3" t="str">
        <f ca="1">IFERROR(__xludf.DUMMYFUNCTION("""COMPUTED_VALUE"""),"Mendez")</f>
        <v>Mendez</v>
      </c>
      <c r="B48" s="3" t="str">
        <f ca="1">IFERROR(__xludf.DUMMYFUNCTION("""COMPUTED_VALUE"""),"Miranda")</f>
        <v>Miranda</v>
      </c>
      <c r="C48" s="3">
        <f ca="1">IFERROR(__xludf.DUMMYFUNCTION("""COMPUTED_VALUE"""),1)</f>
        <v>1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15" x14ac:dyDescent="0.4">
      <c r="A49" s="3" t="str">
        <f ca="1">IFERROR(__xludf.DUMMYFUNCTION("""COMPUTED_VALUE"""),"Mendez")</f>
        <v>Mendez</v>
      </c>
      <c r="B49" s="3" t="str">
        <f ca="1">IFERROR(__xludf.DUMMYFUNCTION("""COMPUTED_VALUE"""),"Willis")</f>
        <v>Willis</v>
      </c>
      <c r="C49" s="3">
        <f ca="1">IFERROR(__xludf.DUMMYFUNCTION("""COMPUTED_VALUE"""),9)</f>
        <v>9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15" x14ac:dyDescent="0.4">
      <c r="A50" s="3" t="str">
        <f ca="1">IFERROR(__xludf.DUMMYFUNCTION("""COMPUTED_VALUE"""),"Prescott")</f>
        <v>Prescott</v>
      </c>
      <c r="B50" s="3" t="str">
        <f ca="1">IFERROR(__xludf.DUMMYFUNCTION("""COMPUTED_VALUE"""),"Johnigan")</f>
        <v>Johnigan</v>
      </c>
      <c r="C50" s="3">
        <f ca="1">IFERROR(__xludf.DUMMYFUNCTION("""COMPUTED_VALUE"""),0)</f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15" x14ac:dyDescent="0.4">
      <c r="A51" s="3" t="str">
        <f ca="1">IFERROR(__xludf.DUMMYFUNCTION("""COMPUTED_VALUE"""),"Prescott")</f>
        <v>Prescott</v>
      </c>
      <c r="B51" s="3" t="str">
        <f ca="1">IFERROR(__xludf.DUMMYFUNCTION("""COMPUTED_VALUE"""),"Pewee")</f>
        <v>Pewee</v>
      </c>
      <c r="C51" s="3">
        <f ca="1">IFERROR(__xludf.DUMMYFUNCTION("""COMPUTED_VALUE"""),0)</f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15" x14ac:dyDescent="0.4">
      <c r="A52" s="3" t="str">
        <f ca="1">IFERROR(__xludf.DUMMYFUNCTION("""COMPUTED_VALUE"""),"Prescott")</f>
        <v>Prescott</v>
      </c>
      <c r="B52" s="3" t="str">
        <f ca="1">IFERROR(__xludf.DUMMYFUNCTION("""COMPUTED_VALUE"""),"Wishom")</f>
        <v>Wishom</v>
      </c>
      <c r="C52" s="3">
        <f ca="1">IFERROR(__xludf.DUMMYFUNCTION("""COMPUTED_VALUE"""),0)</f>
        <v>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15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15" x14ac:dyDescent="0.4">
      <c r="A54" s="3"/>
      <c r="B54" s="3"/>
      <c r="C54" s="6">
        <f ca="1">SUM(C18:C53)</f>
        <v>308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15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15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15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15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15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15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15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15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15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15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15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15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15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15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15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15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15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15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15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15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15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15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15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15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15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15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15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15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15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15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15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15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15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15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15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15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15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15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15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15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15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15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15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15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15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15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15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15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15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15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15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15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15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15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15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15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15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15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15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15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15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15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15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15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15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15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15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15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15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15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15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15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15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15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15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15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15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15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15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15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15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15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15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15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15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15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15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15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15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15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15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15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15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15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15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15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15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15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15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15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15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15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15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15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15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15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15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15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15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15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15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15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15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15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15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15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15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15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15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15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15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15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15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15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15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15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15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15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15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15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15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15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15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15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15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15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15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15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15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15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15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15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15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15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15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15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15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15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15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15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15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15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15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15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15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15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15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15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15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15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15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15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15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15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15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15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15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15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15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15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15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15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15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15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15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15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15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15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15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15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15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15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15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15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15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15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15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15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15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15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15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15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15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15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15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15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15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15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15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15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15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15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15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15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15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15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15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15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15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15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15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15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15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15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15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15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15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15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15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15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15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15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15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15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15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15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15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15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15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15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15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15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15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15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15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15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15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15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15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15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15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15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15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15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15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15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15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15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15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15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15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15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15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15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15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15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15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15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15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15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15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15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15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15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15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15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15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15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15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15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15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15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15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15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15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15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15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15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15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15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15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15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15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15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15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15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15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15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15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15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15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15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15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15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15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15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15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15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15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15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15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15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15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15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15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15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15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15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15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15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15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15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15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15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15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15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15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15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15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15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15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15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15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15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15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15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15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15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15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15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15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15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15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15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15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15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15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15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15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15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15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15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15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15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15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15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15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15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15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15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15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15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15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15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15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15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15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15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15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15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15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15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15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15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15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15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15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15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15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15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15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15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15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15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15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15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15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15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15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15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15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15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15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15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15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15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15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15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15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15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15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15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15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15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15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15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15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15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15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15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15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15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15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15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15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15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15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15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15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15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15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15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15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15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15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15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15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15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15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15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15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15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15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15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15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15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15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15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15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15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15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15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15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15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15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15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15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15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15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15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15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15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15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15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15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15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15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15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15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15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15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15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15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15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15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15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15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15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15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15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15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15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15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15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15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15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15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15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15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15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15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15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15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15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15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15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15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15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15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15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15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15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15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15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15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15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15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15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15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15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15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15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15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15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15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15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15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15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15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15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15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15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15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15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15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15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15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15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15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15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15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15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15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15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15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15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15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15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15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15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15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15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15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15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15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15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15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15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15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15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15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15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15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15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15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15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15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15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15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15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15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15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15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15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15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15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15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15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15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15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15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15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15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15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15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15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15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15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15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15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15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15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15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15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15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15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15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15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15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15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15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15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15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15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15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15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15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15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15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15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15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15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15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15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15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15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15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15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15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15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15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15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15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15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15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15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15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15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15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15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15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15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15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15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15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15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15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15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15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15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15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15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15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15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15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15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15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15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15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15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15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15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15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15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15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15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15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15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15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15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15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15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15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15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15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15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15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15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15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15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15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15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15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15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15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15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15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15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15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15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15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15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15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15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15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15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15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15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15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15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15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15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15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15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15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15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15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15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15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15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15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15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15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15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15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15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15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15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15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15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15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15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15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15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15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15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15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15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15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15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15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15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15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15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15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15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15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15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15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15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15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15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15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15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15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15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15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15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15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15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15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15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15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15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15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15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15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15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15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15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15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15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15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15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15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15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15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15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15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15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15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15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15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15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15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15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15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15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15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15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15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15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15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15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15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15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15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15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15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15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15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15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15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15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15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15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15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15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15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15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15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15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15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15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15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15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15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15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15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15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15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15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15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15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15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15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15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15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15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15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15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15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15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15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15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15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15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15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15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15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15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15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15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15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15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15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15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15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15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15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15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15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15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15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15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15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15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15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15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15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15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15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15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15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15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15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15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15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15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15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15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15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15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15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15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15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15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15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15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15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15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15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15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15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15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15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15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15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15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15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15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15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15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15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15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15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15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15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15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15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15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15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15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15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15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15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15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15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15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15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15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15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15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15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15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15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15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15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15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15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15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15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15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15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15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15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15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15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15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15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15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15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15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15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15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15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15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15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15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15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15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15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15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15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15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15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15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15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15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15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15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15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15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15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15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15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15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15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15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15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15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15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15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15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15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15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15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15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15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15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15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15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15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15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15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15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15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15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15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15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15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15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15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15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15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15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15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15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15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15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15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15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15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15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15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15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3.15" x14ac:dyDescent="0.4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3.15" x14ac:dyDescent="0.4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B7F15-315F-4B2F-A080-2EE485F170EA}">
  <sheetPr>
    <outlinePr summaryBelow="0" summaryRight="0"/>
  </sheetPr>
  <dimension ref="A1:Z1002"/>
  <sheetViews>
    <sheetView workbookViewId="0"/>
  </sheetViews>
  <sheetFormatPr defaultColWidth="13.5" defaultRowHeight="15.75" customHeight="1" x14ac:dyDescent="0.4"/>
  <sheetData>
    <row r="1" spans="1:26" ht="21" x14ac:dyDescent="0.65">
      <c r="A1" s="1" t="s">
        <v>0</v>
      </c>
    </row>
    <row r="3" spans="1:26" ht="15.75" customHeight="1" x14ac:dyDescent="0.4">
      <c r="A3" s="2" t="s">
        <v>1</v>
      </c>
      <c r="B3" s="2" t="s">
        <v>2</v>
      </c>
      <c r="C3" s="2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4">
      <c r="A4" s="3" t="str">
        <f ca="1">IFERROR(__xludf.DUMMYFUNCTION("QUERY({TFS!A1:C13},""Select * where Col2 is not null"",0)"),"AAL")</f>
        <v>AAL</v>
      </c>
      <c r="B4" s="3">
        <f ca="1">IFERROR(__xludf.DUMMYFUNCTION("""COMPUTED_VALUE"""),50)</f>
        <v>50</v>
      </c>
      <c r="C4" s="4">
        <f ca="1">IFERROR(__xludf.DUMMYFUNCTION("""COMPUTED_VALUE"""),0.6)</f>
        <v>0.6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4">
      <c r="A5" s="3" t="str">
        <f ca="1">IFERROR(__xludf.DUMMYFUNCTION("""COMPUTED_VALUE"""),"COPERNI")</f>
        <v>COPERNI</v>
      </c>
      <c r="B5" s="3">
        <f ca="1">IFERROR(__xludf.DUMMYFUNCTION("""COMPUTED_VALUE"""),0)</f>
        <v>0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4">
      <c r="A6" s="3" t="str">
        <f ca="1">IFERROR(__xludf.DUMMYFUNCTION("""COMPUTED_VALUE"""),"SAM")</f>
        <v>SAM</v>
      </c>
      <c r="B6" s="3">
        <f ca="1">IFERROR(__xludf.DUMMYFUNCTION("""COMPUTED_VALUE"""),31)</f>
        <v>31</v>
      </c>
      <c r="C6" s="4">
        <f ca="1">IFERROR(__xludf.DUMMYFUNCTION("""COMPUTED_VALUE"""),0.838709677419354)</f>
        <v>0.83870967741935398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4">
      <c r="A7" s="3" t="str">
        <f ca="1">IFERROR(__xludf.DUMMYFUNCTION("""COMPUTED_VALUE"""),"LAMAR")</f>
        <v>LAMAR</v>
      </c>
      <c r="B7" s="3">
        <f ca="1">IFERROR(__xludf.DUMMYFUNCTION("""COMPUTED_VALUE"""),22)</f>
        <v>22</v>
      </c>
      <c r="C7" s="4">
        <f ca="1">IFERROR(__xludf.DUMMYFUNCTION("""COMPUTED_VALUE"""),0.818181818181818)</f>
        <v>0.81818181818181801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4">
      <c r="A8" s="3" t="str">
        <f ca="1">IFERROR(__xludf.DUMMYFUNCTION("""COMPUTED_VALUE"""),"ECTOR")</f>
        <v>ECTOR</v>
      </c>
      <c r="B8" s="3">
        <f ca="1">IFERROR(__xludf.DUMMYFUNCTION("""COMPUTED_VALUE"""),68)</f>
        <v>68</v>
      </c>
      <c r="C8" s="4">
        <f ca="1">IFERROR(__xludf.DUMMYFUNCTION("""COMPUTED_VALUE"""),0.970588235294117)</f>
        <v>0.97058823529411697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4">
      <c r="A9" s="3" t="str">
        <f ca="1">IFERROR(__xludf.DUMMYFUNCTION("""COMPUTED_VALUE"""),"FEHL-PRICE")</f>
        <v>FEHL-PRICE</v>
      </c>
      <c r="B9" s="3">
        <f ca="1">IFERROR(__xludf.DUMMYFUNCTION("""COMPUTED_VALUE"""),42)</f>
        <v>42</v>
      </c>
      <c r="C9" s="4">
        <f ca="1">IFERROR(__xludf.DUMMYFUNCTION("""COMPUTED_VALUE"""),0.404761904761904)</f>
        <v>0.40476190476190399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4">
      <c r="A10" s="3" t="str">
        <f ca="1">IFERROR(__xludf.DUMMYFUNCTION("""COMPUTED_VALUE"""),"JONES-CLARK")</f>
        <v>JONES-CLARK</v>
      </c>
      <c r="B10" s="3">
        <f ca="1">IFERROR(__xludf.DUMMYFUNCTION("""COMPUTED_VALUE"""),33)</f>
        <v>33</v>
      </c>
      <c r="C10" s="4">
        <f ca="1">IFERROR(__xludf.DUMMYFUNCTION("""COMPUTED_VALUE"""),0.848484848484848)</f>
        <v>0.84848484848484795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4">
      <c r="A11" s="3" t="str">
        <f ca="1">IFERROR(__xludf.DUMMYFUNCTION("""COMPUTED_VALUE"""),"SMITH")</f>
        <v>SMITH</v>
      </c>
      <c r="B11" s="3">
        <f ca="1">IFERROR(__xludf.DUMMYFUNCTION("""COMPUTED_VALUE"""),40)</f>
        <v>40</v>
      </c>
      <c r="C11" s="4">
        <f ca="1">IFERROR(__xludf.DUMMYFUNCTION("""COMPUTED_VALUE"""),0.75)</f>
        <v>0.75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4">
      <c r="A12" s="3" t="str">
        <f ca="1">IFERROR(__xludf.DUMMYFUNCTION("""COMPUTED_VALUE"""),"MENDEZ")</f>
        <v>MENDEZ</v>
      </c>
      <c r="B12" s="3">
        <f ca="1">IFERROR(__xludf.DUMMYFUNCTION("""COMPUTED_VALUE"""),20)</f>
        <v>20</v>
      </c>
      <c r="C12" s="4">
        <f ca="1">IFERROR(__xludf.DUMMYFUNCTION("""COMPUTED_VALUE"""),0.7)</f>
        <v>0.7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4">
      <c r="A13" s="3" t="str">
        <f ca="1">IFERROR(__xludf.DUMMYFUNCTION("""COMPUTED_VALUE"""),"PRESCOTT")</f>
        <v>PRESCOTT</v>
      </c>
      <c r="B13" s="3">
        <f ca="1">IFERROR(__xludf.DUMMYFUNCTION("""COMPUTED_VALUE"""),26)</f>
        <v>26</v>
      </c>
      <c r="C13" s="4">
        <f ca="1">IFERROR(__xludf.DUMMYFUNCTION("""COMPUTED_VALUE"""),0.769230769230769)</f>
        <v>0.76923076923076905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4">
      <c r="A14" s="5" t="str">
        <f ca="1">IFERROR(__xludf.DUMMYFUNCTION("""COMPUTED_VALUE"""),"Total")</f>
        <v>Total</v>
      </c>
      <c r="B14" s="5">
        <f ca="1">IFERROR(__xludf.DUMMYFUNCTION("""COMPUTED_VALUE"""),332)</f>
        <v>332</v>
      </c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4">
      <c r="A17" s="2" t="s">
        <v>1</v>
      </c>
      <c r="B17" s="2" t="s">
        <v>4</v>
      </c>
      <c r="C17" s="2" t="s">
        <v>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4">
      <c r="A18" s="3" t="str">
        <f ca="1">IFERROR(__xludf.DUMMYFUNCTION("QUERY({TFS!A16:C1000},""Select * where Col1 is not null"",0)"),"AAL")</f>
        <v>AAL</v>
      </c>
      <c r="B18" s="3" t="str">
        <f ca="1">IFERROR(__xludf.DUMMYFUNCTION("""COMPUTED_VALUE"""),"DiFabio")</f>
        <v>DiFabio</v>
      </c>
      <c r="C18" s="3">
        <f ca="1">IFERROR(__xludf.DUMMYFUNCTION("""COMPUTED_VALUE"""),11)</f>
        <v>11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4">
      <c r="A19" s="3" t="str">
        <f ca="1">IFERROR(__xludf.DUMMYFUNCTION("""COMPUTED_VALUE"""),"AAL")</f>
        <v>AAL</v>
      </c>
      <c r="B19" s="3" t="str">
        <f ca="1">IFERROR(__xludf.DUMMYFUNCTION("""COMPUTED_VALUE"""),"Belcik")</f>
        <v>Belcik</v>
      </c>
      <c r="C19" s="3">
        <f ca="1">IFERROR(__xludf.DUMMYFUNCTION("""COMPUTED_VALUE"""),8)</f>
        <v>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4">
      <c r="A20" s="3" t="str">
        <f ca="1">IFERROR(__xludf.DUMMYFUNCTION("""COMPUTED_VALUE"""),"AAL")</f>
        <v>AAL</v>
      </c>
      <c r="B20" s="3" t="str">
        <f ca="1">IFERROR(__xludf.DUMMYFUNCTION("""COMPUTED_VALUE"""),"Hellman")</f>
        <v>Hellman</v>
      </c>
      <c r="C20" s="3">
        <f ca="1">IFERROR(__xludf.DUMMYFUNCTION("""COMPUTED_VALUE"""),11)</f>
        <v>11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4">
      <c r="A21" s="3" t="str">
        <f ca="1">IFERROR(__xludf.DUMMYFUNCTION("""COMPUTED_VALUE"""),"AAL")</f>
        <v>AAL</v>
      </c>
      <c r="B21" s="3" t="str">
        <f ca="1">IFERROR(__xludf.DUMMYFUNCTION("""COMPUTED_VALUE"""),"Langner")</f>
        <v>Langner</v>
      </c>
      <c r="C21" s="3">
        <f ca="1">IFERROR(__xludf.DUMMYFUNCTION("""COMPUTED_VALUE"""),10)</f>
        <v>10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4">
      <c r="A22" s="3" t="str">
        <f ca="1">IFERROR(__xludf.DUMMYFUNCTION("""COMPUTED_VALUE"""),"AAL")</f>
        <v>AAL</v>
      </c>
      <c r="B22" s="3" t="str">
        <f ca="1">IFERROR(__xludf.DUMMYFUNCTION("""COMPUTED_VALUE"""),"McClendon")</f>
        <v>McClendon</v>
      </c>
      <c r="C22" s="3">
        <f ca="1">IFERROR(__xludf.DUMMYFUNCTION("""COMPUTED_VALUE"""),10)</f>
        <v>10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4">
      <c r="A23" s="3" t="str">
        <f ca="1">IFERROR(__xludf.DUMMYFUNCTION("""COMPUTED_VALUE"""),"Coperni")</f>
        <v>Coperni</v>
      </c>
      <c r="B23" s="3" t="str">
        <f ca="1">IFERROR(__xludf.DUMMYFUNCTION("""COMPUTED_VALUE"""),"Mercado")</f>
        <v>Mercado</v>
      </c>
      <c r="C23" s="3">
        <f ca="1">IFERROR(__xludf.DUMMYFUNCTION("""COMPUTED_VALUE"""),0)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4">
      <c r="A24" s="3" t="str">
        <f ca="1">IFERROR(__xludf.DUMMYFUNCTION("""COMPUTED_VALUE"""),"Coperni")</f>
        <v>Coperni</v>
      </c>
      <c r="B24" s="3" t="str">
        <f ca="1">IFERROR(__xludf.DUMMYFUNCTION("""COMPUTED_VALUE"""),"Edwards")</f>
        <v>Edwards</v>
      </c>
      <c r="C24" s="3">
        <f ca="1">IFERROR(__xludf.DUMMYFUNCTION("""COMPUTED_VALUE"""),0)</f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4">
      <c r="A25" s="3" t="str">
        <f ca="1">IFERROR(__xludf.DUMMYFUNCTION("""COMPUTED_VALUE"""),"Sam Houston")</f>
        <v>Sam Houston</v>
      </c>
      <c r="B25" s="3" t="str">
        <f ca="1">IFERROR(__xludf.DUMMYFUNCTION("""COMPUTED_VALUE"""),"Blaylock")</f>
        <v>Blaylock</v>
      </c>
      <c r="C25" s="3">
        <f ca="1">IFERROR(__xludf.DUMMYFUNCTION("""COMPUTED_VALUE"""),13)</f>
        <v>13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4">
      <c r="A26" s="3" t="str">
        <f ca="1">IFERROR(__xludf.DUMMYFUNCTION("""COMPUTED_VALUE"""),"Sam Houston")</f>
        <v>Sam Houston</v>
      </c>
      <c r="B26" s="3" t="str">
        <f ca="1">IFERROR(__xludf.DUMMYFUNCTION("""COMPUTED_VALUE"""),"Hinojosa")</f>
        <v>Hinojosa</v>
      </c>
      <c r="C26" s="3">
        <f ca="1">IFERROR(__xludf.DUMMYFUNCTION("""COMPUTED_VALUE"""),11)</f>
        <v>11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4">
      <c r="A27" s="3" t="str">
        <f ca="1">IFERROR(__xludf.DUMMYFUNCTION("""COMPUTED_VALUE"""),"Sam Houston")</f>
        <v>Sam Houston</v>
      </c>
      <c r="B27" s="3" t="str">
        <f ca="1">IFERROR(__xludf.DUMMYFUNCTION("""COMPUTED_VALUE"""),"Olivas")</f>
        <v>Olivas</v>
      </c>
      <c r="C27" s="3">
        <f ca="1">IFERROR(__xludf.DUMMYFUNCTION("""COMPUTED_VALUE"""),7)</f>
        <v>7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4">
      <c r="A28" s="3" t="str">
        <f ca="1">IFERROR(__xludf.DUMMYFUNCTION("""COMPUTED_VALUE"""),"Lamar")</f>
        <v>Lamar</v>
      </c>
      <c r="B28" s="3" t="str">
        <f ca="1">IFERROR(__xludf.DUMMYFUNCTION("""COMPUTED_VALUE"""),"Johnson")</f>
        <v>Johnson</v>
      </c>
      <c r="C28" s="3">
        <f ca="1">IFERROR(__xludf.DUMMYFUNCTION("""COMPUTED_VALUE"""),12)</f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4">
      <c r="A29" s="3" t="str">
        <f ca="1">IFERROR(__xludf.DUMMYFUNCTION("""COMPUTED_VALUE"""),"Lamar")</f>
        <v>Lamar</v>
      </c>
      <c r="B29" s="3" t="str">
        <f ca="1">IFERROR(__xludf.DUMMYFUNCTION("""COMPUTED_VALUE"""),"Williams")</f>
        <v>Williams</v>
      </c>
      <c r="C29" s="3">
        <f ca="1">IFERROR(__xludf.DUMMYFUNCTION("""COMPUTED_VALUE"""),10)</f>
        <v>10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4">
      <c r="A30" s="3" t="str">
        <f ca="1">IFERROR(__xludf.DUMMYFUNCTION("""COMPUTED_VALUE"""),"Ector")</f>
        <v>Ector</v>
      </c>
      <c r="B30" s="3" t="str">
        <f ca="1">IFERROR(__xludf.DUMMYFUNCTION("""COMPUTED_VALUE"""),"Albaugh")</f>
        <v>Albaugh</v>
      </c>
      <c r="C30" s="3">
        <f ca="1">IFERROR(__xludf.DUMMYFUNCTION("""COMPUTED_VALUE"""),10)</f>
        <v>10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15" x14ac:dyDescent="0.4">
      <c r="A31" s="3" t="str">
        <f ca="1">IFERROR(__xludf.DUMMYFUNCTION("""COMPUTED_VALUE"""),"Ector")</f>
        <v>Ector</v>
      </c>
      <c r="B31" s="3" t="str">
        <f ca="1">IFERROR(__xludf.DUMMYFUNCTION("""COMPUTED_VALUE"""),"Avery")</f>
        <v>Avery</v>
      </c>
      <c r="C31" s="3">
        <f ca="1">IFERROR(__xludf.DUMMYFUNCTION("""COMPUTED_VALUE"""),10)</f>
        <v>10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15" x14ac:dyDescent="0.4">
      <c r="A32" s="3" t="str">
        <f ca="1">IFERROR(__xludf.DUMMYFUNCTION("""COMPUTED_VALUE"""),"Ector")</f>
        <v>Ector</v>
      </c>
      <c r="B32" s="3" t="str">
        <f ca="1">IFERROR(__xludf.DUMMYFUNCTION("""COMPUTED_VALUE"""),"Chavarria")</f>
        <v>Chavarria</v>
      </c>
      <c r="C32" s="3">
        <f ca="1">IFERROR(__xludf.DUMMYFUNCTION("""COMPUTED_VALUE"""),10)</f>
        <v>10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15" x14ac:dyDescent="0.4">
      <c r="A33" s="3" t="str">
        <f ca="1">IFERROR(__xludf.DUMMYFUNCTION("""COMPUTED_VALUE"""),"Ector")</f>
        <v>Ector</v>
      </c>
      <c r="B33" s="3" t="str">
        <f ca="1">IFERROR(__xludf.DUMMYFUNCTION("""COMPUTED_VALUE"""),"Coulter")</f>
        <v>Coulter</v>
      </c>
      <c r="C33" s="3">
        <f ca="1">IFERROR(__xludf.DUMMYFUNCTION("""COMPUTED_VALUE"""),10)</f>
        <v>10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15" x14ac:dyDescent="0.4">
      <c r="A34" s="3" t="str">
        <f ca="1">IFERROR(__xludf.DUMMYFUNCTION("""COMPUTED_VALUE"""),"Ector")</f>
        <v>Ector</v>
      </c>
      <c r="B34" s="3" t="str">
        <f ca="1">IFERROR(__xludf.DUMMYFUNCTION("""COMPUTED_VALUE"""),"Garza")</f>
        <v>Garza</v>
      </c>
      <c r="C34" s="3">
        <f ca="1">IFERROR(__xludf.DUMMYFUNCTION("""COMPUTED_VALUE"""),9)</f>
        <v>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15" x14ac:dyDescent="0.4">
      <c r="A35" s="3" t="str">
        <f ca="1">IFERROR(__xludf.DUMMYFUNCTION("""COMPUTED_VALUE"""),"Ector")</f>
        <v>Ector</v>
      </c>
      <c r="B35" s="3" t="str">
        <f ca="1">IFERROR(__xludf.DUMMYFUNCTION("""COMPUTED_VALUE"""),"Porras")</f>
        <v>Porras</v>
      </c>
      <c r="C35" s="3">
        <f ca="1">IFERROR(__xludf.DUMMYFUNCTION("""COMPUTED_VALUE"""),10)</f>
        <v>10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15" x14ac:dyDescent="0.4">
      <c r="A36" s="3" t="str">
        <f ca="1">IFERROR(__xludf.DUMMYFUNCTION("""COMPUTED_VALUE"""),"Ector")</f>
        <v>Ector</v>
      </c>
      <c r="B36" s="3" t="str">
        <f ca="1">IFERROR(__xludf.DUMMYFUNCTION("""COMPUTED_VALUE"""),"Valles")</f>
        <v>Valles</v>
      </c>
      <c r="C36" s="3">
        <f ca="1">IFERROR(__xludf.DUMMYFUNCTION("""COMPUTED_VALUE"""),9)</f>
        <v>9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15" x14ac:dyDescent="0.4">
      <c r="A37" s="3" t="str">
        <f ca="1">IFERROR(__xludf.DUMMYFUNCTION("""COMPUTED_VALUE"""),"Fehl-Price")</f>
        <v>Fehl-Price</v>
      </c>
      <c r="B37" s="3" t="str">
        <f ca="1">IFERROR(__xludf.DUMMYFUNCTION("""COMPUTED_VALUE"""),"Gobert")</f>
        <v>Gobert</v>
      </c>
      <c r="C37" s="3">
        <f ca="1">IFERROR(__xludf.DUMMYFUNCTION("""COMPUTED_VALUE"""),11)</f>
        <v>11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15" x14ac:dyDescent="0.4">
      <c r="A38" s="3" t="str">
        <f ca="1">IFERROR(__xludf.DUMMYFUNCTION("""COMPUTED_VALUE"""),"Fehl-Price")</f>
        <v>Fehl-Price</v>
      </c>
      <c r="B38" s="3" t="str">
        <f ca="1">IFERROR(__xludf.DUMMYFUNCTION("""COMPUTED_VALUE"""),"Thibedeaux")</f>
        <v>Thibedeaux</v>
      </c>
      <c r="C38" s="3">
        <f ca="1">IFERROR(__xludf.DUMMYFUNCTION("""COMPUTED_VALUE"""),11)</f>
        <v>11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15" x14ac:dyDescent="0.4">
      <c r="A39" s="3" t="str">
        <f ca="1">IFERROR(__xludf.DUMMYFUNCTION("""COMPUTED_VALUE"""),"Fehl-Price")</f>
        <v>Fehl-Price</v>
      </c>
      <c r="B39" s="3" t="str">
        <f ca="1">IFERROR(__xludf.DUMMYFUNCTION("""COMPUTED_VALUE"""),"Vandiver")</f>
        <v>Vandiver</v>
      </c>
      <c r="C39" s="3">
        <f ca="1">IFERROR(__xludf.DUMMYFUNCTION("""COMPUTED_VALUE"""),10)</f>
        <v>10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15" x14ac:dyDescent="0.4">
      <c r="A40" s="3" t="str">
        <f ca="1">IFERROR(__xludf.DUMMYFUNCTION("""COMPUTED_VALUE"""),"Fehl-Price")</f>
        <v>Fehl-Price</v>
      </c>
      <c r="B40" s="3" t="str">
        <f ca="1">IFERROR(__xludf.DUMMYFUNCTION("""COMPUTED_VALUE"""),"Wilson")</f>
        <v>Wilson</v>
      </c>
      <c r="C40" s="3">
        <f ca="1">IFERROR(__xludf.DUMMYFUNCTION("""COMPUTED_VALUE"""),10)</f>
        <v>10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15" x14ac:dyDescent="0.4">
      <c r="A41" s="3" t="str">
        <f ca="1">IFERROR(__xludf.DUMMYFUNCTION("""COMPUTED_VALUE"""),"Jones-Clark")</f>
        <v>Jones-Clark</v>
      </c>
      <c r="B41" s="3" t="str">
        <f ca="1">IFERROR(__xludf.DUMMYFUNCTION("""COMPUTED_VALUE"""),"Hatcher")</f>
        <v>Hatcher</v>
      </c>
      <c r="C41" s="3">
        <f ca="1">IFERROR(__xludf.DUMMYFUNCTION("""COMPUTED_VALUE"""),11)</f>
        <v>11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15" x14ac:dyDescent="0.4">
      <c r="A42" s="3" t="str">
        <f ca="1">IFERROR(__xludf.DUMMYFUNCTION("""COMPUTED_VALUE"""),"Jones-Clark")</f>
        <v>Jones-Clark</v>
      </c>
      <c r="B42" s="3" t="str">
        <f ca="1">IFERROR(__xludf.DUMMYFUNCTION("""COMPUTED_VALUE"""),"Bridges")</f>
        <v>Bridges</v>
      </c>
      <c r="C42" s="3">
        <f ca="1">IFERROR(__xludf.DUMMYFUNCTION("""COMPUTED_VALUE"""),12)</f>
        <v>12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15" x14ac:dyDescent="0.4">
      <c r="A43" s="3" t="str">
        <f ca="1">IFERROR(__xludf.DUMMYFUNCTION("""COMPUTED_VALUE"""),"Jones-Clark")</f>
        <v>Jones-Clark</v>
      </c>
      <c r="B43" s="3" t="str">
        <f ca="1">IFERROR(__xludf.DUMMYFUNCTION("""COMPUTED_VALUE"""),"Isom-Drake")</f>
        <v>Isom-Drake</v>
      </c>
      <c r="C43" s="3">
        <f ca="1">IFERROR(__xludf.DUMMYFUNCTION("""COMPUTED_VALUE"""),10)</f>
        <v>10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15" x14ac:dyDescent="0.4">
      <c r="A44" s="3" t="str">
        <f ca="1">IFERROR(__xludf.DUMMYFUNCTION("""COMPUTED_VALUE"""),"Smith Middle")</f>
        <v>Smith Middle</v>
      </c>
      <c r="B44" s="3" t="str">
        <f ca="1">IFERROR(__xludf.DUMMYFUNCTION("""COMPUTED_VALUE"""),"Mack")</f>
        <v>Mack</v>
      </c>
      <c r="C44" s="3">
        <f ca="1">IFERROR(__xludf.DUMMYFUNCTION("""COMPUTED_VALUE"""),10)</f>
        <v>10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15" x14ac:dyDescent="0.4">
      <c r="A45" s="3" t="str">
        <f ca="1">IFERROR(__xludf.DUMMYFUNCTION("""COMPUTED_VALUE"""),"Smith Middle")</f>
        <v>Smith Middle</v>
      </c>
      <c r="B45" s="3" t="str">
        <f ca="1">IFERROR(__xludf.DUMMYFUNCTION("""COMPUTED_VALUE"""),"Flores")</f>
        <v>Flores</v>
      </c>
      <c r="C45" s="3">
        <f ca="1">IFERROR(__xludf.DUMMYFUNCTION("""COMPUTED_VALUE"""),10)</f>
        <v>10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15" x14ac:dyDescent="0.4">
      <c r="A46" s="3" t="str">
        <f ca="1">IFERROR(__xludf.DUMMYFUNCTION("""COMPUTED_VALUE"""),"Smith Middle")</f>
        <v>Smith Middle</v>
      </c>
      <c r="B46" s="3" t="str">
        <f ca="1">IFERROR(__xludf.DUMMYFUNCTION("""COMPUTED_VALUE"""),"Guidry")</f>
        <v>Guidry</v>
      </c>
      <c r="C46" s="3">
        <f ca="1">IFERROR(__xludf.DUMMYFUNCTION("""COMPUTED_VALUE"""),10)</f>
        <v>10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15" x14ac:dyDescent="0.4">
      <c r="A47" s="3" t="str">
        <f ca="1">IFERROR(__xludf.DUMMYFUNCTION("""COMPUTED_VALUE"""),"Smith Middle")</f>
        <v>Smith Middle</v>
      </c>
      <c r="B47" s="3" t="str">
        <f ca="1">IFERROR(__xludf.DUMMYFUNCTION("""COMPUTED_VALUE"""),"Kemajou")</f>
        <v>Kemajou</v>
      </c>
      <c r="C47" s="3">
        <f ca="1">IFERROR(__xludf.DUMMYFUNCTION("""COMPUTED_VALUE"""),10)</f>
        <v>10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15" x14ac:dyDescent="0.4">
      <c r="A48" s="3" t="str">
        <f ca="1">IFERROR(__xludf.DUMMYFUNCTION("""COMPUTED_VALUE"""),"Mendez")</f>
        <v>Mendez</v>
      </c>
      <c r="B48" s="3" t="str">
        <f ca="1">IFERROR(__xludf.DUMMYFUNCTION("""COMPUTED_VALUE"""),"Miranda")</f>
        <v>Miranda</v>
      </c>
      <c r="C48" s="3">
        <f ca="1">IFERROR(__xludf.DUMMYFUNCTION("""COMPUTED_VALUE"""),10)</f>
        <v>10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15" x14ac:dyDescent="0.4">
      <c r="A49" s="3" t="str">
        <f ca="1">IFERROR(__xludf.DUMMYFUNCTION("""COMPUTED_VALUE"""),"Mendez")</f>
        <v>Mendez</v>
      </c>
      <c r="B49" s="3" t="str">
        <f ca="1">IFERROR(__xludf.DUMMYFUNCTION("""COMPUTED_VALUE"""),"Willis")</f>
        <v>Willis</v>
      </c>
      <c r="C49" s="3">
        <f ca="1">IFERROR(__xludf.DUMMYFUNCTION("""COMPUTED_VALUE"""),10)</f>
        <v>10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15" x14ac:dyDescent="0.4">
      <c r="A50" s="3" t="str">
        <f ca="1">IFERROR(__xludf.DUMMYFUNCTION("""COMPUTED_VALUE"""),"Prescott")</f>
        <v>Prescott</v>
      </c>
      <c r="B50" s="3" t="str">
        <f ca="1">IFERROR(__xludf.DUMMYFUNCTION("""COMPUTED_VALUE"""),"Johnigan")</f>
        <v>Johnigan</v>
      </c>
      <c r="C50" s="3">
        <f ca="1">IFERROR(__xludf.DUMMYFUNCTION("""COMPUTED_VALUE"""),11)</f>
        <v>11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15" x14ac:dyDescent="0.4">
      <c r="A51" s="3" t="str">
        <f ca="1">IFERROR(__xludf.DUMMYFUNCTION("""COMPUTED_VALUE"""),"Prescott")</f>
        <v>Prescott</v>
      </c>
      <c r="B51" s="3" t="str">
        <f ca="1">IFERROR(__xludf.DUMMYFUNCTION("""COMPUTED_VALUE"""),"Pewee")</f>
        <v>Pewee</v>
      </c>
      <c r="C51" s="3">
        <f ca="1">IFERROR(__xludf.DUMMYFUNCTION("""COMPUTED_VALUE"""),5)</f>
        <v>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15" x14ac:dyDescent="0.4">
      <c r="A52" s="3" t="str">
        <f ca="1">IFERROR(__xludf.DUMMYFUNCTION("""COMPUTED_VALUE"""),"Prescott")</f>
        <v>Prescott</v>
      </c>
      <c r="B52" s="3" t="str">
        <f ca="1">IFERROR(__xludf.DUMMYFUNCTION("""COMPUTED_VALUE"""),"Wishom")</f>
        <v>Wishom</v>
      </c>
      <c r="C52" s="3">
        <f ca="1">IFERROR(__xludf.DUMMYFUNCTION("""COMPUTED_VALUE"""),10)</f>
        <v>10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15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15" x14ac:dyDescent="0.4">
      <c r="A54" s="3"/>
      <c r="B54" s="3"/>
      <c r="C54" s="6">
        <f ca="1">SUM(C18:C53)</f>
        <v>332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15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15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15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15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15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15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15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15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15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15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15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15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15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15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15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15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15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15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15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15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15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15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15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15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15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15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15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15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15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15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15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15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15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15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15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15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15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15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15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15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15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15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15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15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15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15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15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15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15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15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15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15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15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15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15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15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15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15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15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15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15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15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15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15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15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15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15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15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15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15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15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15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15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15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15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15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15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15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15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15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15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15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15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15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15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15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15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15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15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15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15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15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15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15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15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15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15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15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15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15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15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15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15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15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15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15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15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15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15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15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15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15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15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15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15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15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15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15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15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15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15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15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15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15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15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15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15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15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15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15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15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15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15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15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15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15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15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15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15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15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15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15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15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15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15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15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15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15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15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15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15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15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15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15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15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15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15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15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15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15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15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15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15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15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15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15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15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15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15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15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15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15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15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15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15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15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15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15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15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15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15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15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15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15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15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15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15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15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15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15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15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15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15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15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15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15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15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15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15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15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15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15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15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15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15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15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15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15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15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15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15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15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15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15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15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15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15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15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15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15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15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15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15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15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15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15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15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15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15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15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15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15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15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15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15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15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15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15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15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15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15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15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15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15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15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15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15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15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15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15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15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15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15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15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15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15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15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15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15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15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15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15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15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15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15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15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15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15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15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15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15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15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15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15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15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15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15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15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15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15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15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15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15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15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15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15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15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15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15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15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15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15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15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15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15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15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15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15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15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15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15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15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15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15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15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15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15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15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15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15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15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15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15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15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15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15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15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15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15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15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15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15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15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15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15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15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15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15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15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15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15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15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15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15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15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15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15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15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15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15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15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15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15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15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15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15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15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15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15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15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15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15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15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15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15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15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15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15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15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15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15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15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15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15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15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15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15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15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15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15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15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15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15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15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15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15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15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15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15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15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15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15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15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15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15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15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15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15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15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15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15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15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15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15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15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15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15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15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15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15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15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15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15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15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15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15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15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15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15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15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15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15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15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15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15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15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15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15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15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15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15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15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15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15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15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15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15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15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15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15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15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15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15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15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15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15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15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15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15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15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15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15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15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15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15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15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15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15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15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15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15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15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15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15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15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15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15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15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15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15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15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15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15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15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15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15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15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15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15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15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15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15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15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15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15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15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15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15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15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15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15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15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15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15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15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15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15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15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15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15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15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15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15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15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15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15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15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15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15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15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15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15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15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15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15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15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15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15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15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15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15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15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15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15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15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15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15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15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15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15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15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15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15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15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15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15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15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15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15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15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15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15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15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15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15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15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15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15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15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15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15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15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15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15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15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15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15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15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15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15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15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15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15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15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15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15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15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15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15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15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15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15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15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15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15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15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15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15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15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15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15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15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15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15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15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15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15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15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15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15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15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15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15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15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15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15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15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15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15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15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15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15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15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15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15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15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15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15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15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15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15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15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15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15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15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15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15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15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15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15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15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15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15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15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15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15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15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15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15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15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15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15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15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15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15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15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15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15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15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15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15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15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15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15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15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15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15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15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15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15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15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15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15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15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15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15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15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15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15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15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15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15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15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15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15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15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15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15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15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15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15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15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15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15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15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15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15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15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15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15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15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15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15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15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15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15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15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15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15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15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15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15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15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15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15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15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15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15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15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15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15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15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15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15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15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15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15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15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15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15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15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15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15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15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15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15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15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15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15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15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15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15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15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15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15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15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15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15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15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15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15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15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15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15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15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15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15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15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15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15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15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15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15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15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15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15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15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15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15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15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15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15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15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15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15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15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15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15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15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15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15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15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15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15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15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15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15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15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15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15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15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15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15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15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15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15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15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15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15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15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15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15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15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15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15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15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15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15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15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15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15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15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15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15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15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15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15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15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15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15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15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15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15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15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15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15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15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15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15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15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15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15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15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15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15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15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15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15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15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15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15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15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15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15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15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15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15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15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15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15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15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15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15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15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15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15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15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15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15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15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15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15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15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15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15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15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15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15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15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15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15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15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15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15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15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15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15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15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15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15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15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15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15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15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15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15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15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15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15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15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15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15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15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15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15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15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15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15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15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15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15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15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15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15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15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15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15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15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15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15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15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15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15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15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15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15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15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15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15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15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15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15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15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15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15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15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15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15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15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15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15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15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15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15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15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15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15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15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15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15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15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15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15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15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15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15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15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15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15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15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15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15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15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15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15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15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15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15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15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15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15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15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15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15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15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15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15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15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15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15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15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15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15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15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15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15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3.15" x14ac:dyDescent="0.4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3.15" x14ac:dyDescent="0.4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 2</vt:lpstr>
      <vt:lpstr>WEEK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 &amp; jeff</dc:creator>
  <cp:lastModifiedBy>zach craddock</cp:lastModifiedBy>
  <dcterms:created xsi:type="dcterms:W3CDTF">2024-03-29T23:34:43Z</dcterms:created>
  <dcterms:modified xsi:type="dcterms:W3CDTF">2024-04-06T15:05:20Z</dcterms:modified>
</cp:coreProperties>
</file>