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September 2019 Meeting Materials\"/>
    </mc:Choice>
  </mc:AlternateContent>
  <xr:revisionPtr revIDLastSave="0" documentId="8_{9C160403-40A0-415B-A7F4-38071D4E2510}" xr6:coauthVersionLast="41" xr6:coauthVersionMax="41" xr10:uidLastSave="{00000000-0000-0000-0000-000000000000}"/>
  <bookViews>
    <workbookView xWindow="-120" yWindow="-120" windowWidth="29040" windowHeight="15840" activeTab="4" xr2:uid="{00000000-000D-0000-FFFF-FFFF00000000}"/>
  </bookViews>
  <sheets>
    <sheet name="Indicators" sheetId="7" r:id="rId1"/>
    <sheet name="Balance Sheet" sheetId="5" r:id="rId2"/>
    <sheet name="P&amp;L Summary" sheetId="4" r:id="rId3"/>
    <sheet name="Key Findings" sheetId="11" r:id="rId4"/>
    <sheet name="P&amp;L Detailed" sheetId="2" r:id="rId5"/>
    <sheet name="Benefits" sheetId="10" state="hidden" r:id="rId6"/>
    <sheet name="List" sheetId="3" state="hidden" r:id="rId7"/>
  </sheets>
  <definedNames>
    <definedName name="_xlnm._FilterDatabase" localSheetId="4" hidden="1">'P&amp;L Detailed'!$A$6:$K$142</definedName>
    <definedName name="_xlnm.Print_Area" localSheetId="1">'Balance Sheet'!$A$1:$B$62</definedName>
    <definedName name="_xlnm.Print_Area" localSheetId="4">'P&amp;L Detailed'!$A$1:$I$154</definedName>
    <definedName name="_xlnm.Print_Area" localSheetId="2">'P&amp;L Summary'!$A$1:$I$37</definedName>
    <definedName name="_xlnm.Print_Titles" localSheetId="4">'P&amp;L Detailed'!$1:$6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8" i="2" l="1"/>
  <c r="E149" i="2"/>
  <c r="E150" i="2"/>
  <c r="E151" i="2"/>
  <c r="E152" i="2"/>
  <c r="E153" i="2"/>
  <c r="C154" i="2"/>
  <c r="E137" i="2"/>
  <c r="E138" i="2"/>
  <c r="E139" i="2"/>
  <c r="D140" i="2"/>
  <c r="C140" i="2"/>
  <c r="C134" i="2"/>
  <c r="D134" i="2"/>
  <c r="D131" i="2"/>
  <c r="C131" i="2"/>
  <c r="E126" i="2"/>
  <c r="C124" i="2"/>
  <c r="D124" i="2"/>
  <c r="D120" i="2"/>
  <c r="C120" i="2"/>
  <c r="D117" i="2"/>
  <c r="C117" i="2"/>
  <c r="D114" i="2"/>
  <c r="C114" i="2"/>
  <c r="C109" i="2"/>
  <c r="C105" i="2"/>
  <c r="D109" i="2"/>
  <c r="D102" i="2"/>
  <c r="C102" i="2"/>
  <c r="E97" i="2"/>
  <c r="C95" i="2"/>
  <c r="D95" i="2"/>
  <c r="E94" i="2"/>
  <c r="E95" i="2" s="1"/>
  <c r="E85" i="2"/>
  <c r="C92" i="2"/>
  <c r="D92" i="2"/>
  <c r="E87" i="2"/>
  <c r="C84" i="2"/>
  <c r="E83" i="2"/>
  <c r="E84" i="2" s="1"/>
  <c r="E82" i="2"/>
  <c r="D84" i="2"/>
  <c r="C80" i="2"/>
  <c r="E77" i="2"/>
  <c r="E78" i="2"/>
  <c r="E79" i="2"/>
  <c r="D80" i="2"/>
  <c r="E73" i="2"/>
  <c r="D74" i="2"/>
  <c r="C74" i="2"/>
  <c r="D70" i="2"/>
  <c r="C70" i="2"/>
  <c r="E68" i="2"/>
  <c r="D58" i="2"/>
  <c r="C58" i="2"/>
  <c r="D50" i="2"/>
  <c r="C50" i="2"/>
  <c r="E31" i="2"/>
  <c r="E32" i="2"/>
  <c r="E33" i="2"/>
  <c r="E34" i="2"/>
  <c r="E35" i="2"/>
  <c r="E36" i="2"/>
  <c r="D38" i="2"/>
  <c r="D59" i="2" s="1"/>
  <c r="C38" i="2"/>
  <c r="D29" i="2"/>
  <c r="E26" i="2"/>
  <c r="C29" i="2"/>
  <c r="E11" i="2"/>
  <c r="E10" i="2"/>
  <c r="E12" i="2" s="1"/>
  <c r="E9" i="2"/>
  <c r="C19" i="2"/>
  <c r="D20" i="2"/>
  <c r="D12" i="2"/>
  <c r="D141" i="2" l="1"/>
  <c r="D142" i="2"/>
  <c r="C59" i="2"/>
  <c r="C141" i="2" s="1"/>
  <c r="E141" i="2" s="1"/>
  <c r="C12" i="2" l="1"/>
  <c r="C20" i="2" s="1"/>
  <c r="C142" i="2" s="1"/>
  <c r="I12" i="2"/>
  <c r="E8" i="4"/>
  <c r="C11" i="4"/>
  <c r="B53" i="5"/>
  <c r="B49" i="5"/>
  <c r="B35" i="5"/>
  <c r="G48" i="11" l="1"/>
  <c r="F48" i="11"/>
  <c r="E48" i="11"/>
  <c r="H47" i="11"/>
  <c r="H46" i="11"/>
  <c r="H45" i="11"/>
  <c r="H44" i="11"/>
  <c r="H43" i="11"/>
  <c r="H42" i="11"/>
  <c r="H41" i="11"/>
  <c r="H40" i="11"/>
  <c r="G28" i="11"/>
  <c r="G29" i="11"/>
  <c r="G30" i="11"/>
  <c r="G31" i="11"/>
  <c r="G32" i="11"/>
  <c r="G27" i="11"/>
  <c r="H48" i="11" l="1"/>
  <c r="E58" i="2"/>
  <c r="B58" i="5" l="1"/>
  <c r="B43" i="5"/>
  <c r="B22" i="5"/>
  <c r="B21" i="5"/>
  <c r="B13" i="5"/>
  <c r="B36" i="5" l="1"/>
  <c r="B12" i="5"/>
  <c r="B14" i="5" s="1"/>
  <c r="B23" i="5"/>
  <c r="B24" i="5" s="1"/>
  <c r="B50" i="5"/>
  <c r="B54" i="5" s="1"/>
  <c r="C7" i="7" l="1"/>
  <c r="B25" i="5"/>
  <c r="I113" i="2"/>
  <c r="I111" i="2"/>
  <c r="E113" i="2"/>
  <c r="E111" i="2"/>
  <c r="I89" i="2"/>
  <c r="I91" i="2"/>
  <c r="E104" i="2"/>
  <c r="E105" i="2" s="1"/>
  <c r="E91" i="2"/>
  <c r="E89" i="2"/>
  <c r="E57" i="2"/>
  <c r="B59" i="5" l="1"/>
  <c r="C34" i="7"/>
  <c r="B37" i="5"/>
  <c r="C6" i="7"/>
  <c r="I57" i="2"/>
  <c r="B64" i="5" l="1"/>
  <c r="C35" i="7"/>
  <c r="I104" i="2"/>
  <c r="I105" i="2" s="1"/>
  <c r="E100" i="2" l="1"/>
  <c r="I100" i="2"/>
  <c r="C5" i="10" l="1"/>
  <c r="E5" i="10"/>
  <c r="F5" i="10"/>
  <c r="G5" i="10"/>
  <c r="H5" i="10"/>
  <c r="I5" i="10"/>
  <c r="J5" i="10"/>
  <c r="D5" i="10"/>
  <c r="D7" i="10" l="1"/>
  <c r="E136" i="2"/>
  <c r="E140" i="2" s="1"/>
  <c r="E65" i="2"/>
  <c r="E17" i="2"/>
  <c r="I65" i="2" l="1"/>
  <c r="I17" i="2"/>
  <c r="I136" i="2" l="1"/>
  <c r="I140" i="2" l="1"/>
  <c r="E56" i="2" l="1"/>
  <c r="E88" i="2"/>
  <c r="E54" i="2"/>
  <c r="I88" i="2" l="1"/>
  <c r="E98" i="2"/>
  <c r="I56" i="2" l="1"/>
  <c r="I54" i="2"/>
  <c r="I98" i="2"/>
  <c r="E37" i="2" l="1"/>
  <c r="E38" i="2" s="1"/>
  <c r="E130" i="2"/>
  <c r="E76" i="2"/>
  <c r="E80" i="2" s="1"/>
  <c r="I37" i="2" l="1"/>
  <c r="I76" i="2"/>
  <c r="I130" i="2"/>
  <c r="I38" i="2"/>
  <c r="I80" i="2"/>
  <c r="E90" i="2" l="1"/>
  <c r="E92" i="2" s="1"/>
  <c r="I92" i="2" l="1"/>
  <c r="I90" i="2"/>
  <c r="E147" i="2" l="1"/>
  <c r="E146" i="2"/>
  <c r="E154" i="2" s="1"/>
  <c r="E127" i="2" l="1"/>
  <c r="E108" i="2"/>
  <c r="I108" i="2" l="1"/>
  <c r="E52" i="2"/>
  <c r="D5" i="2"/>
  <c r="I127" i="2" l="1"/>
  <c r="E122" i="2" l="1"/>
  <c r="A3" i="2"/>
  <c r="A3" i="4"/>
  <c r="C24" i="4" l="1"/>
  <c r="D24" i="4"/>
  <c r="E24" i="4" s="1"/>
  <c r="C22" i="4"/>
  <c r="D22" i="4"/>
  <c r="E22" i="4" s="1"/>
  <c r="D21" i="4"/>
  <c r="E21" i="4" s="1"/>
  <c r="C21" i="4"/>
  <c r="H27" i="4"/>
  <c r="D27" i="4"/>
  <c r="E27" i="4" s="1"/>
  <c r="C27" i="4"/>
  <c r="G27" i="4"/>
  <c r="H34" i="4"/>
  <c r="C34" i="4"/>
  <c r="D34" i="4"/>
  <c r="G34" i="4"/>
  <c r="H15" i="4"/>
  <c r="H20" i="4"/>
  <c r="C20" i="4"/>
  <c r="D20" i="4"/>
  <c r="C15" i="4"/>
  <c r="D15" i="4"/>
  <c r="E15" i="4" s="1"/>
  <c r="G15" i="4"/>
  <c r="G20" i="4"/>
  <c r="H23" i="4"/>
  <c r="C23" i="4"/>
  <c r="D23" i="4"/>
  <c r="G23" i="4"/>
  <c r="E20" i="4" l="1"/>
  <c r="E23" i="4"/>
  <c r="E34" i="4"/>
  <c r="I27" i="4"/>
  <c r="I34" i="4"/>
  <c r="I122" i="2"/>
  <c r="I23" i="4"/>
  <c r="I20" i="4"/>
  <c r="I15" i="4"/>
  <c r="E129" i="2"/>
  <c r="D17" i="4" l="1"/>
  <c r="H17" i="4"/>
  <c r="I129" i="2" l="1"/>
  <c r="E61" i="2"/>
  <c r="E116" i="2"/>
  <c r="E42" i="2"/>
  <c r="E66" i="2"/>
  <c r="E46" i="2"/>
  <c r="E99" i="2"/>
  <c r="E102" i="2" s="1"/>
  <c r="E27" i="2"/>
  <c r="E123" i="2"/>
  <c r="E67" i="2"/>
  <c r="E43" i="2"/>
  <c r="E47" i="2"/>
  <c r="E41" i="2"/>
  <c r="E69" i="2"/>
  <c r="E48" i="2"/>
  <c r="E55" i="2"/>
  <c r="E63" i="2"/>
  <c r="E28" i="2"/>
  <c r="E64" i="2"/>
  <c r="E119" i="2"/>
  <c r="E45" i="2"/>
  <c r="E49" i="2"/>
  <c r="C17" i="4"/>
  <c r="E17" i="4" s="1"/>
  <c r="E40" i="2"/>
  <c r="E53" i="2"/>
  <c r="E72" i="2"/>
  <c r="E74" i="2" s="1"/>
  <c r="E112" i="2"/>
  <c r="E114" i="2" s="1"/>
  <c r="E133" i="2"/>
  <c r="E25" i="2"/>
  <c r="E29" i="2" s="1"/>
  <c r="E44" i="2"/>
  <c r="E62" i="2"/>
  <c r="E101" i="2"/>
  <c r="E128" i="2" l="1"/>
  <c r="E131" i="2" s="1"/>
  <c r="E107" i="2"/>
  <c r="E124" i="2"/>
  <c r="I150" i="2" l="1"/>
  <c r="I146" i="2"/>
  <c r="I124" i="2" l="1"/>
  <c r="I123" i="2"/>
  <c r="I147" i="2" l="1"/>
  <c r="B142" i="2" l="1"/>
  <c r="D19" i="4" l="1"/>
  <c r="E109" i="2" l="1"/>
  <c r="E18" i="2"/>
  <c r="E19" i="2" s="1"/>
  <c r="C16" i="4"/>
  <c r="I55" i="2" l="1"/>
  <c r="C14" i="4"/>
  <c r="E50" i="2"/>
  <c r="I47" i="2" l="1"/>
  <c r="I43" i="2"/>
  <c r="I45" i="2"/>
  <c r="I46" i="2"/>
  <c r="I44" i="2"/>
  <c r="I66" i="2"/>
  <c r="I99" i="2"/>
  <c r="I49" i="2"/>
  <c r="I48" i="2"/>
  <c r="I64" i="2"/>
  <c r="I131" i="2"/>
  <c r="I128" i="2"/>
  <c r="E59" i="2"/>
  <c r="I69" i="2" l="1"/>
  <c r="I62" i="2"/>
  <c r="I67" i="2"/>
  <c r="I28" i="2"/>
  <c r="I27" i="2"/>
  <c r="I63" i="2"/>
  <c r="I133" i="2" l="1"/>
  <c r="I25" i="2"/>
  <c r="I116" i="2"/>
  <c r="I119" i="2"/>
  <c r="I53" i="2"/>
  <c r="I18" i="2"/>
  <c r="I19" i="2" s="1"/>
  <c r="I29" i="2"/>
  <c r="I40" i="2" l="1"/>
  <c r="I72" i="2"/>
  <c r="I112" i="2"/>
  <c r="I114" i="2" s="1"/>
  <c r="I107" i="2"/>
  <c r="I61" i="2"/>
  <c r="I101" i="2"/>
  <c r="I109" i="2"/>
  <c r="I74" i="2"/>
  <c r="I42" i="2" l="1"/>
  <c r="I41" i="2"/>
  <c r="I102" i="2"/>
  <c r="I50" i="2"/>
  <c r="I58" i="2" l="1"/>
  <c r="I52" i="2"/>
  <c r="D31" i="4"/>
  <c r="H31" i="4"/>
  <c r="E120" i="2"/>
  <c r="G17" i="4" l="1"/>
  <c r="I17" i="4" s="1"/>
  <c r="C31" i="4"/>
  <c r="E31" i="4" s="1"/>
  <c r="I59" i="2" l="1"/>
  <c r="G31" i="4" l="1"/>
  <c r="I31" i="4" s="1"/>
  <c r="I120" i="2"/>
  <c r="D5" i="4" l="1"/>
  <c r="C8" i="7" l="1"/>
  <c r="C11" i="7" l="1"/>
  <c r="F131" i="2"/>
  <c r="I152" i="2" l="1"/>
  <c r="I154" i="2"/>
  <c r="C29" i="4"/>
  <c r="E134" i="2" l="1"/>
  <c r="I134" i="2" l="1"/>
  <c r="C36" i="7" l="1"/>
  <c r="D9" i="4" l="1"/>
  <c r="H10" i="4"/>
  <c r="E14" i="2"/>
  <c r="E15" i="2" s="1"/>
  <c r="E20" i="2" s="1"/>
  <c r="E142" i="2" s="1"/>
  <c r="H14" i="4" l="1"/>
  <c r="D14" i="4"/>
  <c r="H9" i="4"/>
  <c r="E14" i="4" l="1"/>
  <c r="D10" i="4"/>
  <c r="D11" i="4" s="1"/>
  <c r="H11" i="4"/>
  <c r="E9" i="4"/>
  <c r="I14" i="2" l="1"/>
  <c r="H16" i="4"/>
  <c r="D16" i="4"/>
  <c r="E16" i="4" s="1"/>
  <c r="E10" i="4"/>
  <c r="E70" i="2"/>
  <c r="E11" i="4"/>
  <c r="G9" i="4" l="1"/>
  <c r="I9" i="4" s="1"/>
  <c r="I15" i="2"/>
  <c r="D18" i="4"/>
  <c r="E18" i="4" s="1"/>
  <c r="H18" i="4"/>
  <c r="C18" i="4"/>
  <c r="H19" i="4" l="1"/>
  <c r="G10" i="4"/>
  <c r="I10" i="4" s="1"/>
  <c r="I11" i="4" s="1"/>
  <c r="G14" i="4"/>
  <c r="I14" i="4" s="1"/>
  <c r="D25" i="4"/>
  <c r="H26" i="4"/>
  <c r="H25" i="4"/>
  <c r="H29" i="4" l="1"/>
  <c r="I20" i="2"/>
  <c r="H28" i="4"/>
  <c r="G11" i="4"/>
  <c r="C30" i="7" s="1"/>
  <c r="G16" i="4"/>
  <c r="I16" i="4" s="1"/>
  <c r="C25" i="4"/>
  <c r="E25" i="4" s="1"/>
  <c r="C19" i="4"/>
  <c r="E19" i="4" s="1"/>
  <c r="D26" i="4"/>
  <c r="E117" i="2"/>
  <c r="D29" i="4" l="1"/>
  <c r="E29" i="4" s="1"/>
  <c r="H32" i="4"/>
  <c r="C26" i="4"/>
  <c r="E26" i="4" s="1"/>
  <c r="H30" i="4"/>
  <c r="D28" i="4"/>
  <c r="D32" i="4"/>
  <c r="D30" i="4"/>
  <c r="I70" i="2"/>
  <c r="D33" i="4"/>
  <c r="H33" i="4"/>
  <c r="C28" i="4"/>
  <c r="E28" i="4" l="1"/>
  <c r="H35" i="4"/>
  <c r="D35" i="4"/>
  <c r="G19" i="4"/>
  <c r="I19" i="4" s="1"/>
  <c r="G18" i="4"/>
  <c r="I18" i="4" s="1"/>
  <c r="D36" i="4" l="1"/>
  <c r="D37" i="4" s="1"/>
  <c r="G25" i="4"/>
  <c r="I25" i="4" s="1"/>
  <c r="C32" i="4"/>
  <c r="E32" i="4" s="1"/>
  <c r="C30" i="4"/>
  <c r="E30" i="4" s="1"/>
  <c r="C33" i="4"/>
  <c r="E33" i="4" s="1"/>
  <c r="C35" i="4" l="1"/>
  <c r="E35" i="4" s="1"/>
  <c r="E36" i="4" s="1"/>
  <c r="G26" i="4"/>
  <c r="I26" i="4" s="1"/>
  <c r="I141" i="2" l="1"/>
  <c r="I117" i="2"/>
  <c r="G29" i="4"/>
  <c r="I29" i="4" s="1"/>
  <c r="G28" i="4"/>
  <c r="I28" i="4" s="1"/>
  <c r="G30" i="4"/>
  <c r="I30" i="4" s="1"/>
  <c r="I142" i="2" l="1"/>
  <c r="G32" i="4"/>
  <c r="I32" i="4" s="1"/>
  <c r="H36" i="4" l="1"/>
  <c r="G33" i="4"/>
  <c r="G35" i="4" l="1"/>
  <c r="I35" i="4" s="1"/>
  <c r="I36" i="4" s="1"/>
  <c r="I33" i="4"/>
  <c r="H37" i="4"/>
  <c r="H48" i="4"/>
  <c r="E37" i="4" l="1"/>
  <c r="C36" i="4" l="1"/>
  <c r="B65" i="5" s="1"/>
  <c r="C12" i="7"/>
  <c r="C37" i="4" l="1"/>
  <c r="I37" i="4" l="1"/>
  <c r="I48" i="4"/>
  <c r="C14" i="7"/>
  <c r="G36" i="4"/>
  <c r="G48" i="4" s="1"/>
  <c r="G37" i="4" l="1"/>
  <c r="C29" i="7"/>
  <c r="C3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tc={DB108D79-3778-904E-AF48-39364FBA7C0C}</author>
  </authors>
  <commentList>
    <comment ref="F40" authorId="0" shapeId="0" xr:uid="{00000000-0006-0000-03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$2874 misclassified items</t>
      </text>
    </comment>
  </commentList>
</comments>
</file>

<file path=xl/sharedStrings.xml><?xml version="1.0" encoding="utf-8"?>
<sst xmlns="http://schemas.openxmlformats.org/spreadsheetml/2006/main" count="373" uniqueCount="312">
  <si>
    <t>Budget</t>
  </si>
  <si>
    <t>Gross Profit</t>
  </si>
  <si>
    <t>Annual Budget</t>
  </si>
  <si>
    <t>YTD Through</t>
  </si>
  <si>
    <t xml:space="preserve">Actuals YTD  </t>
  </si>
  <si>
    <t>Variance</t>
  </si>
  <si>
    <t>Actuals YTD + Projections</t>
  </si>
  <si>
    <t>Remaining</t>
  </si>
  <si>
    <t>Full Year</t>
  </si>
  <si>
    <t>Zero</t>
  </si>
  <si>
    <t>Income</t>
  </si>
  <si>
    <t>Total Income</t>
  </si>
  <si>
    <t>Expenses</t>
  </si>
  <si>
    <t>Total Expenses</t>
  </si>
  <si>
    <t>Comments</t>
  </si>
  <si>
    <t>Total</t>
  </si>
  <si>
    <t>ASSETS</t>
  </si>
  <si>
    <t xml:space="preserve">   Current Assets</t>
  </si>
  <si>
    <t xml:space="preserve">      Bank Accounts</t>
  </si>
  <si>
    <t xml:space="preserve">         1000 Cash</t>
  </si>
  <si>
    <t xml:space="preserve">         Total 1000 Cash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</si>
  <si>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</si>
  <si>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</si>
  <si>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</si>
  <si>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</si>
  <si>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</si>
  <si>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</si>
  <si>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</si>
  <si>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Total Accounts Payable</t>
  </si>
  <si>
    <t xml:space="preserve">         Other Current Liabilities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</si>
  <si>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</si>
  <si>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</si>
  <si>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</si>
  <si>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</si>
  <si>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Total Equity</t>
  </si>
  <si>
    <t>TOTAL LIABILITIES AND EQUITY</t>
  </si>
  <si>
    <t xml:space="preserve">Check: Total Assets = Total L&amp;E (should be 0) </t>
  </si>
  <si>
    <t>Check: BS Net Income = P&amp;L Summary Net Income (should be 0)</t>
  </si>
  <si>
    <t xml:space="preserve">            2000 Accounts Payable (A/P)</t>
  </si>
  <si>
    <t xml:space="preserve">      Retained Earnings</t>
  </si>
  <si>
    <t>Net Income</t>
  </si>
  <si>
    <t xml:space="preserve">Check: Totals Net Income line (19) = Net Income line P&amp;L Details (should be 0) </t>
  </si>
  <si>
    <t>NEAR-TERM INDICATORS</t>
  </si>
  <si>
    <t xml:space="preserve">Current Ratio (Current Assets / Current Liabilities) </t>
  </si>
  <si>
    <t>Total Current Assets</t>
  </si>
  <si>
    <t>Total Current Liabilities</t>
  </si>
  <si>
    <t>Current Ratio</t>
  </si>
  <si>
    <t>ratio should be over 1.0</t>
  </si>
  <si>
    <t>Unrestricted Days Cash</t>
  </si>
  <si>
    <t xml:space="preserve">Total Cash Available (at end of period) </t>
  </si>
  <si>
    <t>Total Projected Expenses</t>
  </si>
  <si>
    <t xml:space="preserve">Total days of the year: 365 </t>
  </si>
  <si>
    <t xml:space="preserve">Days Cash on Hand </t>
  </si>
  <si>
    <t>goal of 90 days of cash on hand</t>
  </si>
  <si>
    <t>SUSTAINABILITY INDICATORS</t>
  </si>
  <si>
    <t>Total Margin (Net Income / Total Revenue)</t>
  </si>
  <si>
    <t xml:space="preserve">Net Income </t>
  </si>
  <si>
    <t xml:space="preserve">Total Revenue </t>
  </si>
  <si>
    <t>Total Margin</t>
  </si>
  <si>
    <t>total margin should be positive</t>
  </si>
  <si>
    <t xml:space="preserve">Debt to Asset Ratio (Total Liabilities / Total Assets) </t>
  </si>
  <si>
    <t xml:space="preserve">Total Liabilities </t>
  </si>
  <si>
    <t xml:space="preserve">Total Assets </t>
  </si>
  <si>
    <t>Debt to Asset Ratio</t>
  </si>
  <si>
    <t xml:space="preserve"> standard of 0.9 or less is low risk</t>
  </si>
  <si>
    <t>Financial Indicators</t>
  </si>
  <si>
    <t>BENCHMARKS</t>
  </si>
  <si>
    <t>Profit &amp; Loss Summary</t>
  </si>
  <si>
    <t>Profit &amp; Loss Detailed</t>
  </si>
  <si>
    <t xml:space="preserve">   4100 Federal Grants</t>
  </si>
  <si>
    <t xml:space="preserve">   Total 4100 Federal Grants</t>
  </si>
  <si>
    <t xml:space="preserve">   4200 Contributions &amp; Donations</t>
  </si>
  <si>
    <t xml:space="preserve">   Total 4200 Contributions &amp; Donations</t>
  </si>
  <si>
    <t xml:space="preserve">   6000 Professional Services/Contracted Expenses</t>
  </si>
  <si>
    <t xml:space="preserve">      6001 Accounting/Audit Services</t>
  </si>
  <si>
    <t xml:space="preserve">      6005 Payroll Services</t>
  </si>
  <si>
    <t xml:space="preserve">      6010 Financial Management Services</t>
  </si>
  <si>
    <t xml:space="preserve">      6015 Legal - Paid</t>
  </si>
  <si>
    <t xml:space="preserve">      6026 ERate Consultants</t>
  </si>
  <si>
    <t xml:space="preserve">      6050 Other Purchased / Professional / Consulting</t>
  </si>
  <si>
    <t xml:space="preserve">   Total 6000 Professional Services/Contracted Expenses</t>
  </si>
  <si>
    <t xml:space="preserve">   6100 Board Expenses</t>
  </si>
  <si>
    <t xml:space="preserve">   Total 6100 Board Expenses</t>
  </si>
  <si>
    <t xml:space="preserve">   6800 Technology</t>
  </si>
  <si>
    <t xml:space="preserve">      6810 Technology Supplies</t>
  </si>
  <si>
    <t xml:space="preserve">   Total 6800 Technology</t>
  </si>
  <si>
    <t xml:space="preserve">   7200 Office Expenses</t>
  </si>
  <si>
    <t xml:space="preserve">      7201 Office Supplies</t>
  </si>
  <si>
    <t xml:space="preserve">   Total 7200 Office Expenses</t>
  </si>
  <si>
    <t xml:space="preserve">   7300 Staff Development</t>
  </si>
  <si>
    <t xml:space="preserve">      7305 Administrative Staff Development</t>
  </si>
  <si>
    <t xml:space="preserve">   Total 7300 Staff Development</t>
  </si>
  <si>
    <t xml:space="preserve">   7400 Staff Recruitment</t>
  </si>
  <si>
    <t xml:space="preserve">   Total 7400 Staff Recruitment</t>
  </si>
  <si>
    <t xml:space="preserve">   7500 Student Recruitment/Marketing</t>
  </si>
  <si>
    <t xml:space="preserve">      7501 Student Recruitment</t>
  </si>
  <si>
    <t xml:space="preserve">   Total 7500 Student Recruitment/Marketing</t>
  </si>
  <si>
    <t xml:space="preserve">   7900 Miscellaneous Expenses</t>
  </si>
  <si>
    <t xml:space="preserve">      7910 Miscellaneous Fees</t>
  </si>
  <si>
    <t xml:space="preserve">   Total 7900 Miscellaneous Expenses</t>
  </si>
  <si>
    <t xml:space="preserve">   8000 Insurance Expense</t>
  </si>
  <si>
    <t xml:space="preserve">      8001 General</t>
  </si>
  <si>
    <t xml:space="preserve">   Total 8000 Insurance Expense</t>
  </si>
  <si>
    <t>Net Operating Income</t>
  </si>
  <si>
    <t>Balance Sheet</t>
  </si>
  <si>
    <t xml:space="preserve">         1072 Bill.com Money Out Clearing</t>
  </si>
  <si>
    <t xml:space="preserve">      Net Income</t>
  </si>
  <si>
    <t>Notes</t>
  </si>
  <si>
    <t xml:space="preserve"> </t>
  </si>
  <si>
    <t xml:space="preserve">            2300 Misc Payables</t>
  </si>
  <si>
    <t>Ivy Hill Preparatory Charter School</t>
  </si>
  <si>
    <t xml:space="preserve">            1010 Checking - 8716</t>
  </si>
  <si>
    <t xml:space="preserve">            1015 Debit Card - 8732</t>
  </si>
  <si>
    <t xml:space="preserve">      4203 Walton Foundation</t>
  </si>
  <si>
    <t xml:space="preserve">      6030 Compliance Consulting</t>
  </si>
  <si>
    <t xml:space="preserve">      6101 Board Meetings</t>
  </si>
  <si>
    <t xml:space="preserve">      7401 Staff Recruitment.</t>
  </si>
  <si>
    <t xml:space="preserve">      6820 Website Maintenance</t>
  </si>
  <si>
    <t>CAPITAL BUDGET</t>
  </si>
  <si>
    <t>1500 Fixed Assets</t>
  </si>
  <si>
    <t xml:space="preserve">         1501 Office Furniture</t>
  </si>
  <si>
    <t xml:space="preserve">         1505 Classroom Furniture</t>
  </si>
  <si>
    <t xml:space="preserve">         1520 Office Computers</t>
  </si>
  <si>
    <t xml:space="preserve">         1535 Leasehold Improvements</t>
  </si>
  <si>
    <t>Total Fixed Assets</t>
  </si>
  <si>
    <t xml:space="preserve">      7705 Travel, Meals &amp; Lodging (PD)</t>
  </si>
  <si>
    <t xml:space="preserve">   7700 Staff Travel</t>
  </si>
  <si>
    <t xml:space="preserve">   Total 7700 Staff Travel</t>
  </si>
  <si>
    <t xml:space="preserve">      Other Current Assets</t>
  </si>
  <si>
    <t xml:space="preserve">         1400 Prepaid Expenses</t>
  </si>
  <si>
    <t xml:space="preserve">            1415 Prepaid Benefits</t>
  </si>
  <si>
    <t xml:space="preserve">         Total 1400 Prepaid Expenses</t>
  </si>
  <si>
    <t xml:space="preserve">      Total Other Current Assets</t>
  </si>
  <si>
    <t xml:space="preserve">            1405 Prepaid Expenses.</t>
  </si>
  <si>
    <t xml:space="preserve">      7920 Sales Tax</t>
  </si>
  <si>
    <t>Will file for riembursement</t>
  </si>
  <si>
    <t xml:space="preserve">      4107 CSP</t>
  </si>
  <si>
    <t xml:space="preserve">   5000 Compensation</t>
  </si>
  <si>
    <t xml:space="preserve">      5100 Administrative Staff</t>
  </si>
  <si>
    <t xml:space="preserve">         5101 Head of School</t>
  </si>
  <si>
    <t xml:space="preserve">         5125 Director of Operations</t>
  </si>
  <si>
    <t xml:space="preserve">         5135 Office Coordinator</t>
  </si>
  <si>
    <t xml:space="preserve">      Total 5100 Administrative Staff</t>
  </si>
  <si>
    <t xml:space="preserve">      5400 Payroll Taxes</t>
  </si>
  <si>
    <t xml:space="preserve">         5402 NY State Unemployment Insurance</t>
  </si>
  <si>
    <t xml:space="preserve">         5403 Social Security - ER</t>
  </si>
  <si>
    <t xml:space="preserve">         5404 Medicare - ER</t>
  </si>
  <si>
    <t xml:space="preserve">         5405 Social Security - EE Exchange</t>
  </si>
  <si>
    <t xml:space="preserve">         5406 Medicare - EE Exchange</t>
  </si>
  <si>
    <t xml:space="preserve">         5407 Federal Income Tax - Clearing</t>
  </si>
  <si>
    <t xml:space="preserve">         5408 State Income Tax - Clearing</t>
  </si>
  <si>
    <t xml:space="preserve">         5409 Local Income Tax - Clearing</t>
  </si>
  <si>
    <t xml:space="preserve">         5410 NY-Disability</t>
  </si>
  <si>
    <t xml:space="preserve">         5412 Paid Family Leave</t>
  </si>
  <si>
    <t xml:space="preserve">      Total 5400 Payroll Taxes</t>
  </si>
  <si>
    <t xml:space="preserve">      5500 Compensation Employee Benefits</t>
  </si>
  <si>
    <t xml:space="preserve">         5501 Medical Insurance</t>
  </si>
  <si>
    <t xml:space="preserve">         5505 Dental Insurance</t>
  </si>
  <si>
    <t xml:space="preserve">         5515 Workers Compensation Expense</t>
  </si>
  <si>
    <t xml:space="preserve">      Total 5500 Compensation Employee Benefits</t>
  </si>
  <si>
    <t xml:space="preserve">   Total 5000 Compensation</t>
  </si>
  <si>
    <t xml:space="preserve">      7701 Local Travel</t>
  </si>
  <si>
    <t xml:space="preserve">         1200 Grants Receivable</t>
  </si>
  <si>
    <t xml:space="preserve">            1410 Prepaid Insurance</t>
  </si>
  <si>
    <t xml:space="preserve">      7205 Postage &amp; Shipping</t>
  </si>
  <si>
    <t xml:space="preserve">      7905 Dues &amp; Memberships</t>
  </si>
  <si>
    <t>Website and hosting; $250/month going forward</t>
  </si>
  <si>
    <t xml:space="preserve">   6600 Equipment &amp; Furniture (Non Asset)</t>
  </si>
  <si>
    <t xml:space="preserve">      6610 Office Equipment</t>
  </si>
  <si>
    <t xml:space="preserve">   Total 6600 Equipment &amp; Furniture (Non Asset)</t>
  </si>
  <si>
    <t xml:space="preserve">      5200 Instructional Staff</t>
  </si>
  <si>
    <t xml:space="preserve">      Total 5200 Instructional Staff</t>
  </si>
  <si>
    <t xml:space="preserve">   6200 Classroom &amp; Teaching Supplies &amp; Materials</t>
  </si>
  <si>
    <t xml:space="preserve">      6205 Classroom Supplies &amp; Materials</t>
  </si>
  <si>
    <t xml:space="preserve">   Total 6200 Classroom &amp; Teaching Supplies &amp; Materials</t>
  </si>
  <si>
    <t xml:space="preserve">            1460 Deposits &amp; Retainers</t>
  </si>
  <si>
    <t xml:space="preserve">         5510 Vision Insurance</t>
  </si>
  <si>
    <t xml:space="preserve">         5520 STD, LTD, Life Insur. and NYS Disability Insur.</t>
  </si>
  <si>
    <t xml:space="preserve">      6605 Office Furniture</t>
  </si>
  <si>
    <t xml:space="preserve">      6805 Technology Services</t>
  </si>
  <si>
    <t xml:space="preserve">         1300 Other Receivables</t>
  </si>
  <si>
    <t xml:space="preserve">   Fixed Assets</t>
  </si>
  <si>
    <t xml:space="preserve">      1500 Furniture, Fixtures &amp; Equipment</t>
  </si>
  <si>
    <t xml:space="preserve">      Total 1500 Furniture, Fixtures &amp; Equipment</t>
  </si>
  <si>
    <t xml:space="preserve">   Total Fixed Assets</t>
  </si>
  <si>
    <t xml:space="preserve">      4202 Unrestricted Contributions</t>
  </si>
  <si>
    <t xml:space="preserve">      6025 Titlement Services</t>
  </si>
  <si>
    <t xml:space="preserve">   8100 Facility Operations &amp; Maintenance</t>
  </si>
  <si>
    <t xml:space="preserve">      8110 Repairs &amp; Maintenance</t>
  </si>
  <si>
    <t xml:space="preserve">   Total 8100 Facility Operations &amp; Maintenance</t>
  </si>
  <si>
    <t>To-Nasia</t>
  </si>
  <si>
    <t>Cohen</t>
  </si>
  <si>
    <t>Ambrosia</t>
  </si>
  <si>
    <t>Johnson</t>
  </si>
  <si>
    <t>Shanell</t>
  </si>
  <si>
    <t>Torres</t>
  </si>
  <si>
    <t>Life and AD&amp;D</t>
  </si>
  <si>
    <t>LTD</t>
  </si>
  <si>
    <t>NYDBL</t>
  </si>
  <si>
    <t>STD</t>
  </si>
  <si>
    <t>Grand Total</t>
  </si>
  <si>
    <t>Medical EE</t>
  </si>
  <si>
    <t>Medical ER</t>
  </si>
  <si>
    <t>Dental EE</t>
  </si>
  <si>
    <t>Vision EE</t>
  </si>
  <si>
    <t xml:space="preserve">      6815 Software (non capitalized)</t>
  </si>
  <si>
    <t xml:space="preserve">         1525 Pupil Computers</t>
  </si>
  <si>
    <t xml:space="preserve">         1515 Classroom Equipment</t>
  </si>
  <si>
    <t xml:space="preserve">         5530 FSA/Transit Check</t>
  </si>
  <si>
    <t xml:space="preserve">      6606 Classroom Furniture</t>
  </si>
  <si>
    <t xml:space="preserve">      6611 Classroom Equipment</t>
  </si>
  <si>
    <t xml:space="preserve">   7101 Student Uniforms</t>
  </si>
  <si>
    <t xml:space="preserve">   7100 Student Services</t>
  </si>
  <si>
    <t xml:space="preserve">   Total 7100 Student Services</t>
  </si>
  <si>
    <t xml:space="preserve">         1510 Office Equipment</t>
  </si>
  <si>
    <t>KEY FINDINGS FROM YEAR 0</t>
  </si>
  <si>
    <t>- Savings in Comp primarily due to DOO timing</t>
  </si>
  <si>
    <t>- BES didn't bill us for year 0, but we spent funds another consultant.  If we have to pay BES we will be $6k over budget</t>
  </si>
  <si>
    <t>- All furniture and equipment were budgeted as an asset , we need to ensure that we factor how much will be expensed going forward</t>
  </si>
  <si>
    <t>- Staff Recruitment savings due to over estimate for LinkedIn and events</t>
  </si>
  <si>
    <t>meals</t>
  </si>
  <si>
    <t>Materials</t>
  </si>
  <si>
    <t>Linkedin</t>
  </si>
  <si>
    <t>Event</t>
  </si>
  <si>
    <t>Clothes</t>
  </si>
  <si>
    <t>Parking</t>
  </si>
  <si>
    <t>Fingerprints</t>
  </si>
  <si>
    <t>Percentage is too high, need to move to T&amp;E</t>
  </si>
  <si>
    <t>Do not think this is cover, need to refrain</t>
  </si>
  <si>
    <t>need to move to T&amp;E</t>
  </si>
  <si>
    <t>- Based on actuals from year 0 we need to consider reducing our year 1 budget and revisiting the overall T&amp;E budget</t>
  </si>
  <si>
    <t>- Student recruitment savings primarily due to under spend in vanguard</t>
  </si>
  <si>
    <t>Schoolmint</t>
  </si>
  <si>
    <t>Vanguard</t>
  </si>
  <si>
    <t>Ad</t>
  </si>
  <si>
    <t>We planned for $12k</t>
  </si>
  <si>
    <t>We planned for $10k</t>
  </si>
  <si>
    <t>- Based on actuals from year 0 we may want to reduce Vanguard for year 1 because it is at $10k</t>
  </si>
  <si>
    <t>- Capital</t>
  </si>
  <si>
    <t>Year 0 Budget</t>
  </si>
  <si>
    <t>Actuals (incldg exp)</t>
  </si>
  <si>
    <t>Pending Invoices</t>
  </si>
  <si>
    <t>Variance to Budget</t>
  </si>
  <si>
    <t>1/2 deposit Wireless access points, printer</t>
  </si>
  <si>
    <t>1/2 deposit - Classroom A/V Equipment, Wall mount</t>
  </si>
  <si>
    <t>13 laptops and 1 desktop</t>
  </si>
  <si>
    <t>1/2 deposit - 40 Chromebooks and setup</t>
  </si>
  <si>
    <t xml:space="preserve">         1530 Software</t>
  </si>
  <si>
    <t>TOTAL CAPITAL BUDGET</t>
  </si>
  <si>
    <t>- Over all we met our revenue expectations</t>
  </si>
  <si>
    <t xml:space="preserve">         1542 Staff Computers</t>
  </si>
  <si>
    <t xml:space="preserve">         1549 Security System</t>
  </si>
  <si>
    <t xml:space="preserve">            2400 Unearned/Deferred Revenue</t>
  </si>
  <si>
    <t xml:space="preserve">            2830 403(b) Contribution Payabla - Roth</t>
  </si>
  <si>
    <t xml:space="preserve">            2840 403(b) Contributions Payable - Traditional</t>
  </si>
  <si>
    <t xml:space="preserve">      Long-Term Liabilities:</t>
  </si>
  <si>
    <t xml:space="preserve">         2920 Deferred Rent</t>
  </si>
  <si>
    <t xml:space="preserve">      Total Long-Term Liabilities</t>
  </si>
  <si>
    <t xml:space="preserve">   Total 4000 State Grants</t>
  </si>
  <si>
    <t xml:space="preserve">   4000 State Grants</t>
  </si>
  <si>
    <t xml:space="preserve">      4001 Per Pupil General Education</t>
  </si>
  <si>
    <t xml:space="preserve">      4003 Facility Assistance</t>
  </si>
  <si>
    <t xml:space="preserve">      4002 Per Pupil Special Education</t>
  </si>
  <si>
    <t>Base rent only doesn't include nurse addition</t>
  </si>
  <si>
    <t>not sure if SPED numbers are in here will check</t>
  </si>
  <si>
    <t xml:space="preserve">         5120 Dean of School Supports</t>
  </si>
  <si>
    <t xml:space="preserve">         5205 Lead Teachers</t>
  </si>
  <si>
    <t xml:space="preserve">         5207 Co-Teachers</t>
  </si>
  <si>
    <t xml:space="preserve">         5210 Special Ed Teachers</t>
  </si>
  <si>
    <t xml:space="preserve">         5212 Founding Teachers</t>
  </si>
  <si>
    <t xml:space="preserve">         5215 Elective Teachers</t>
  </si>
  <si>
    <t xml:space="preserve">         5220 Teaching Fellow</t>
  </si>
  <si>
    <t xml:space="preserve">         5225 Social Worker</t>
  </si>
  <si>
    <t>We need to check budget calc</t>
  </si>
  <si>
    <t xml:space="preserve">      6045 Substitute Teaching Services</t>
  </si>
  <si>
    <t>CSBM invoice that has not been paid yet but showing on ledger</t>
  </si>
  <si>
    <t>CSBM refund of 1 year of CSP services</t>
  </si>
  <si>
    <t xml:space="preserve">      6105 Board Development</t>
  </si>
  <si>
    <t xml:space="preserve">      6210 Math Supplies &amp; Materials</t>
  </si>
  <si>
    <t xml:space="preserve">      6215 Science Supplies &amp; Materials</t>
  </si>
  <si>
    <t xml:space="preserve">      6230 Physical Education Supplies &amp; Materials</t>
  </si>
  <si>
    <t xml:space="preserve">   Total 6400 Textbooks &amp; Workbooks</t>
  </si>
  <si>
    <t xml:space="preserve">   6400 Textbooks &amp; Workbooks</t>
  </si>
  <si>
    <t xml:space="preserve">      6405 Textbooks</t>
  </si>
  <si>
    <t xml:space="preserve">      6407 Curriculum</t>
  </si>
  <si>
    <t xml:space="preserve">      6601 Copy Machine Lease</t>
  </si>
  <si>
    <t xml:space="preserve">   Total 6500 Supplies &amp; Materials Other</t>
  </si>
  <si>
    <t xml:space="preserve">   Total 6700 Telephone</t>
  </si>
  <si>
    <t xml:space="preserve">   6700 Telephone</t>
  </si>
  <si>
    <t xml:space="preserve">      6701 Telephone</t>
  </si>
  <si>
    <t xml:space="preserve">      6801 Internet</t>
  </si>
  <si>
    <t xml:space="preserve">      7301 Instructional Staff Development</t>
  </si>
  <si>
    <t xml:space="preserve">      7310 Team Building &amp; Staff Appreciation</t>
  </si>
  <si>
    <t xml:space="preserve">      7901 Bank Services Charges</t>
  </si>
  <si>
    <t xml:space="preserve">      7925 Expense Suspense</t>
  </si>
  <si>
    <t xml:space="preserve">      8105 Rent or Lease of Buildings</t>
  </si>
  <si>
    <t xml:space="preserve">      8115 Security</t>
  </si>
  <si>
    <t xml:space="preserve">      8120 Deferred Rent</t>
  </si>
  <si>
    <t>Staff computers</t>
  </si>
  <si>
    <t xml:space="preserve">         1549 Security</t>
  </si>
  <si>
    <t>Actuals based on staff elections</t>
  </si>
  <si>
    <t>Clowns and photography</t>
  </si>
  <si>
    <t>Board on Track</t>
  </si>
  <si>
    <t xml:space="preserve">Mostly debti card transactions </t>
  </si>
  <si>
    <t>Vaad Printing</t>
  </si>
  <si>
    <t>Mostly debit card transactions</t>
  </si>
  <si>
    <t>setup fee</t>
  </si>
  <si>
    <t>Powerschool $13,700</t>
  </si>
  <si>
    <t>Shanell Torres reimbursement for staff PD</t>
  </si>
  <si>
    <t>Vector Mgt Services $350</t>
  </si>
  <si>
    <t>Ubers</t>
  </si>
  <si>
    <t>Budget needs to be increased to reflect the correct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</si>
</sst>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</numFmts>
  <fonts count="48" x14ac:knownFonts="1"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3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26"/>
      <color theme="3" tint="-0.249977111117893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8"/>
      <color theme="3" tint="-0.249977111117893"/>
      <name val="Calibri"/>
      <family val="2"/>
      <scheme val="minor"/>
    </font>
    <font>
      <b/>
      <i/>
      <sz val="16"/>
      <color theme="3" tint="-0.249977111117893"/>
      <name val="Calibri"/>
      <family val="2"/>
      <scheme val="minor"/>
    </font>
    <font>
      <b/>
      <i/>
      <sz val="22"/>
      <color theme="3" tint="-0.249977111117893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22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30">
    <xf numFmtId="0" fontId="0" fillId="0" borderId="0" xfId="0"/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166" fontId="6" fillId="0" borderId="0" xfId="1" applyNumberFormat="1" applyFont="1" applyFill="1" applyBorder="1" applyAlignment="1" applyProtection="1">
      <alignment horizontal="centerContinuous"/>
    </xf>
    <xf numFmtId="43" fontId="6" fillId="0" borderId="0" xfId="1" applyFont="1" applyFill="1" applyBorder="1" applyAlignment="1" applyProtection="1">
      <alignment horizontal="centerContinuous" vertical="top"/>
    </xf>
    <xf numFmtId="43" fontId="8" fillId="0" borderId="0" xfId="1" applyFont="1" applyFill="1" applyBorder="1" applyAlignment="1" applyProtection="1">
      <alignment horizontal="centerContinuous" vertical="top"/>
    </xf>
    <xf numFmtId="49" fontId="10" fillId="0" borderId="0" xfId="0" applyNumberFormat="1" applyFont="1" applyBorder="1" applyAlignment="1" applyProtection="1">
      <alignment horizontal="center" vertical="top"/>
    </xf>
    <xf numFmtId="49" fontId="10" fillId="0" borderId="0" xfId="0" applyNumberFormat="1" applyFont="1" applyFill="1" applyAlignment="1" applyProtection="1">
      <alignment horizontal="center" vertical="top"/>
    </xf>
    <xf numFmtId="49" fontId="11" fillId="0" borderId="0" xfId="0" applyNumberFormat="1" applyFont="1" applyFill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/>
    </xf>
    <xf numFmtId="41" fontId="13" fillId="0" borderId="0" xfId="5" applyNumberFormat="1" applyFont="1" applyFill="1" applyBorder="1" applyAlignment="1" applyProtection="1">
      <alignment horizontal="left" wrapText="1"/>
    </xf>
    <xf numFmtId="43" fontId="13" fillId="0" borderId="0" xfId="5" applyNumberFormat="1" applyFont="1" applyFill="1" applyBorder="1" applyAlignment="1" applyProtection="1">
      <alignment horizontal="left" wrapText="1"/>
    </xf>
    <xf numFmtId="49" fontId="10" fillId="0" borderId="18" xfId="0" applyNumberFormat="1" applyFont="1" applyFill="1" applyBorder="1" applyAlignment="1" applyProtection="1">
      <alignment horizontal="center" vertical="top"/>
    </xf>
    <xf numFmtId="41" fontId="13" fillId="0" borderId="18" xfId="5" applyNumberFormat="1" applyFont="1" applyFill="1" applyBorder="1" applyAlignment="1" applyProtection="1">
      <alignment horizontal="left" wrapText="1"/>
    </xf>
    <xf numFmtId="43" fontId="16" fillId="0" borderId="18" xfId="4" applyNumberFormat="1" applyFont="1" applyBorder="1" applyAlignment="1">
      <alignment horizontal="right" wrapText="1"/>
    </xf>
    <xf numFmtId="43" fontId="10" fillId="0" borderId="18" xfId="0" applyNumberFormat="1" applyFont="1" applyFill="1" applyBorder="1" applyAlignment="1" applyProtection="1">
      <alignment horizontal="center" vertical="top"/>
    </xf>
    <xf numFmtId="43" fontId="16" fillId="0" borderId="18" xfId="4" applyNumberFormat="1" applyFont="1" applyFill="1" applyBorder="1" applyAlignment="1">
      <alignment horizontal="right" wrapText="1"/>
    </xf>
    <xf numFmtId="43" fontId="16" fillId="2" borderId="18" xfId="4" applyNumberFormat="1" applyFont="1" applyFill="1" applyBorder="1" applyAlignment="1">
      <alignment horizontal="right" wrapText="1"/>
    </xf>
    <xf numFmtId="43" fontId="16" fillId="0" borderId="18" xfId="4" applyNumberFormat="1" applyFont="1" applyFill="1" applyBorder="1" applyAlignment="1">
      <alignment wrapText="1"/>
    </xf>
    <xf numFmtId="164" fontId="16" fillId="0" borderId="0" xfId="4" applyNumberFormat="1" applyFont="1" applyFill="1" applyBorder="1" applyAlignment="1">
      <alignment wrapText="1"/>
    </xf>
    <xf numFmtId="0" fontId="12" fillId="0" borderId="18" xfId="0" applyFont="1" applyBorder="1" applyAlignment="1">
      <alignment horizontal="left" wrapText="1"/>
    </xf>
    <xf numFmtId="43" fontId="12" fillId="0" borderId="18" xfId="4" applyNumberFormat="1" applyFont="1" applyFill="1" applyBorder="1" applyAlignment="1">
      <alignment horizontal="right" wrapText="1"/>
    </xf>
    <xf numFmtId="38" fontId="13" fillId="0" borderId="0" xfId="1" applyNumberFormat="1" applyFont="1" applyFill="1" applyAlignment="1" applyProtection="1">
      <alignment vertical="top"/>
    </xf>
    <xf numFmtId="0" fontId="10" fillId="0" borderId="18" xfId="0" applyFont="1" applyFill="1" applyBorder="1" applyAlignment="1" applyProtection="1">
      <alignment horizontal="left" vertical="top" wrapText="1"/>
    </xf>
    <xf numFmtId="43" fontId="19" fillId="0" borderId="18" xfId="5" applyNumberFormat="1" applyFont="1" applyFill="1" applyBorder="1" applyAlignment="1" applyProtection="1">
      <alignment horizontal="left" vertical="top" wrapText="1"/>
    </xf>
    <xf numFmtId="0" fontId="12" fillId="0" borderId="18" xfId="0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left" vertical="top" wrapText="1"/>
    </xf>
    <xf numFmtId="41" fontId="10" fillId="0" borderId="0" xfId="5" applyNumberFormat="1" applyFont="1" applyFill="1" applyBorder="1" applyAlignment="1">
      <alignment horizontal="right" vertical="top" wrapText="1"/>
    </xf>
    <xf numFmtId="0" fontId="12" fillId="0" borderId="18" xfId="4" applyFont="1" applyFill="1" applyBorder="1" applyAlignment="1">
      <alignment horizontal="left" wrapText="1"/>
    </xf>
    <xf numFmtId="0" fontId="0" fillId="0" borderId="0" xfId="0" applyFill="1"/>
    <xf numFmtId="0" fontId="13" fillId="0" borderId="0" xfId="0" applyFont="1" applyFill="1" applyBorder="1" applyAlignment="1" applyProtection="1">
      <alignment vertical="top"/>
    </xf>
    <xf numFmtId="0" fontId="18" fillId="0" borderId="18" xfId="3" applyFont="1" applyFill="1" applyBorder="1" applyAlignment="1" applyProtection="1">
      <alignment vertical="top"/>
    </xf>
    <xf numFmtId="43" fontId="12" fillId="0" borderId="18" xfId="1" applyNumberFormat="1" applyFont="1" applyFill="1" applyBorder="1" applyAlignment="1">
      <alignment horizontal="right" wrapText="1"/>
    </xf>
    <xf numFmtId="43" fontId="10" fillId="0" borderId="18" xfId="3" applyNumberFormat="1" applyFont="1" applyFill="1" applyBorder="1" applyAlignment="1" applyProtection="1">
      <alignment horizontal="right" vertical="top" wrapText="1"/>
    </xf>
    <xf numFmtId="0" fontId="6" fillId="0" borderId="18" xfId="5" applyFont="1" applyFill="1" applyBorder="1" applyAlignment="1">
      <alignment horizontal="left" vertical="top" wrapText="1"/>
    </xf>
    <xf numFmtId="41" fontId="19" fillId="0" borderId="18" xfId="5" applyNumberFormat="1" applyFont="1" applyFill="1" applyBorder="1" applyAlignment="1" applyProtection="1">
      <alignment horizontal="left" vertical="top" wrapText="1"/>
    </xf>
    <xf numFmtId="43" fontId="6" fillId="0" borderId="18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  <xf numFmtId="166" fontId="10" fillId="0" borderId="0" xfId="1" applyNumberFormat="1" applyFont="1" applyAlignment="1" applyProtection="1">
      <alignment horizontal="centerContinuous"/>
    </xf>
    <xf numFmtId="0" fontId="13" fillId="0" borderId="0" xfId="0" applyFont="1" applyAlignment="1">
      <alignment horizontal="centerContinuous"/>
    </xf>
    <xf numFmtId="166" fontId="11" fillId="0" borderId="0" xfId="1" applyNumberFormat="1" applyFont="1" applyAlignment="1" applyProtection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38" fontId="13" fillId="0" borderId="0" xfId="3" applyNumberFormat="1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left" wrapText="1"/>
    </xf>
    <xf numFmtId="167" fontId="16" fillId="0" borderId="18" xfId="1" applyNumberFormat="1" applyFont="1" applyBorder="1" applyAlignment="1">
      <alignment horizontal="right" wrapText="1"/>
    </xf>
    <xf numFmtId="167" fontId="10" fillId="0" borderId="18" xfId="1" applyNumberFormat="1" applyFont="1" applyBorder="1" applyAlignment="1">
      <alignment horizontal="left" wrapText="1"/>
    </xf>
    <xf numFmtId="168" fontId="12" fillId="0" borderId="18" xfId="2" applyNumberFormat="1" applyFont="1" applyBorder="1" applyAlignment="1">
      <alignment horizontal="right" wrapText="1"/>
    </xf>
    <xf numFmtId="0" fontId="13" fillId="0" borderId="0" xfId="0" applyFont="1"/>
    <xf numFmtId="0" fontId="10" fillId="0" borderId="0" xfId="0" applyFont="1" applyFill="1" applyAlignment="1">
      <alignment horizontal="left" vertical="top" wrapText="1"/>
    </xf>
    <xf numFmtId="0" fontId="13" fillId="0" borderId="0" xfId="0" applyFont="1" applyBorder="1"/>
    <xf numFmtId="41" fontId="10" fillId="0" borderId="0" xfId="3" applyNumberFormat="1" applyFont="1" applyBorder="1" applyAlignment="1">
      <alignment horizontal="right" vertical="top" wrapText="1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Border="1"/>
    <xf numFmtId="41" fontId="11" fillId="2" borderId="0" xfId="3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11" fillId="2" borderId="0" xfId="0" applyNumberFormat="1" applyFont="1" applyFill="1"/>
    <xf numFmtId="0" fontId="9" fillId="2" borderId="0" xfId="0" applyFont="1" applyFill="1"/>
    <xf numFmtId="38" fontId="9" fillId="2" borderId="0" xfId="1" applyNumberFormat="1" applyFont="1" applyFill="1"/>
    <xf numFmtId="0" fontId="9" fillId="0" borderId="0" xfId="0" applyFont="1" applyBorder="1" applyAlignment="1">
      <alignment wrapText="1"/>
    </xf>
    <xf numFmtId="0" fontId="10" fillId="0" borderId="0" xfId="0" applyNumberFormat="1" applyFont="1"/>
    <xf numFmtId="38" fontId="13" fillId="0" borderId="0" xfId="1" applyNumberFormat="1" applyFont="1"/>
    <xf numFmtId="0" fontId="13" fillId="0" borderId="0" xfId="0" applyFont="1" applyBorder="1" applyAlignment="1">
      <alignment wrapText="1"/>
    </xf>
    <xf numFmtId="0" fontId="21" fillId="3" borderId="0" xfId="0" applyNumberFormat="1" applyFont="1" applyFill="1" applyAlignment="1">
      <alignment wrapText="1"/>
    </xf>
    <xf numFmtId="0" fontId="13" fillId="3" borderId="0" xfId="0" applyFont="1" applyFill="1"/>
    <xf numFmtId="43" fontId="13" fillId="3" borderId="0" xfId="1" applyFont="1" applyFill="1"/>
    <xf numFmtId="38" fontId="13" fillId="3" borderId="0" xfId="1" applyNumberFormat="1" applyFont="1" applyFill="1"/>
    <xf numFmtId="0" fontId="13" fillId="0" borderId="0" xfId="3" applyFont="1" applyAlignment="1" applyProtection="1">
      <alignment vertical="top"/>
    </xf>
    <xf numFmtId="167" fontId="13" fillId="0" borderId="0" xfId="1" applyNumberFormat="1" applyFont="1" applyAlignment="1" applyProtection="1">
      <alignment vertical="top"/>
    </xf>
    <xf numFmtId="0" fontId="23" fillId="0" borderId="0" xfId="3" applyFont="1" applyAlignment="1" applyProtection="1">
      <alignment vertical="top" wrapText="1"/>
    </xf>
    <xf numFmtId="0" fontId="7" fillId="0" borderId="0" xfId="3" applyFont="1" applyFill="1" applyAlignment="1" applyProtection="1">
      <alignment vertical="top"/>
      <protection locked="0"/>
    </xf>
    <xf numFmtId="0" fontId="24" fillId="0" borderId="0" xfId="0" applyFont="1" applyAlignment="1">
      <alignment horizontal="left" wrapText="1"/>
    </xf>
    <xf numFmtId="164" fontId="14" fillId="0" borderId="0" xfId="0" applyNumberFormat="1" applyFont="1" applyAlignment="1">
      <alignment wrapText="1"/>
    </xf>
    <xf numFmtId="0" fontId="17" fillId="0" borderId="0" xfId="3" applyFont="1" applyFill="1" applyAlignment="1" applyProtection="1">
      <alignment vertical="top"/>
      <protection locked="0"/>
    </xf>
    <xf numFmtId="44" fontId="23" fillId="0" borderId="0" xfId="5" applyNumberFormat="1" applyFont="1" applyFill="1" applyBorder="1" applyAlignment="1" applyProtection="1">
      <alignment horizontal="right" vertical="top" wrapText="1"/>
    </xf>
    <xf numFmtId="0" fontId="17" fillId="0" borderId="0" xfId="3" applyFont="1" applyFill="1" applyAlignment="1" applyProtection="1">
      <alignment vertical="top" wrapText="1"/>
      <protection locked="0"/>
    </xf>
    <xf numFmtId="0" fontId="10" fillId="0" borderId="0" xfId="3" applyFont="1" applyAlignment="1" applyProtection="1">
      <alignment vertical="top"/>
    </xf>
    <xf numFmtId="0" fontId="18" fillId="3" borderId="0" xfId="3" applyFont="1" applyFill="1" applyAlignment="1" applyProtection="1">
      <alignment vertical="top"/>
    </xf>
    <xf numFmtId="167" fontId="10" fillId="3" borderId="0" xfId="1" applyNumberFormat="1" applyFont="1" applyFill="1" applyAlignment="1" applyProtection="1">
      <alignment vertical="top"/>
    </xf>
    <xf numFmtId="43" fontId="10" fillId="3" borderId="0" xfId="1" applyFont="1" applyFill="1" applyAlignment="1" applyProtection="1">
      <alignment vertical="top"/>
    </xf>
    <xf numFmtId="0" fontId="3" fillId="0" borderId="19" xfId="0" applyFont="1" applyBorder="1" applyAlignment="1">
      <alignment horizontal="center" wrapText="1"/>
    </xf>
    <xf numFmtId="43" fontId="5" fillId="0" borderId="0" xfId="1" applyFont="1" applyFill="1" applyBorder="1" applyAlignment="1" applyProtection="1">
      <alignment horizontal="centerContinuous" vertical="top"/>
    </xf>
    <xf numFmtId="43" fontId="23" fillId="4" borderId="20" xfId="1" applyFont="1" applyFill="1" applyBorder="1" applyAlignment="1">
      <alignment vertical="center"/>
    </xf>
    <xf numFmtId="0" fontId="26" fillId="5" borderId="0" xfId="0" applyFont="1" applyFill="1"/>
    <xf numFmtId="0" fontId="27" fillId="5" borderId="7" xfId="0" applyFont="1" applyFill="1" applyBorder="1" applyAlignment="1">
      <alignment vertical="center"/>
    </xf>
    <xf numFmtId="0" fontId="27" fillId="5" borderId="4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vertical="center"/>
    </xf>
    <xf numFmtId="0" fontId="26" fillId="5" borderId="5" xfId="0" applyFont="1" applyFill="1" applyBorder="1" applyAlignment="1">
      <alignment horizontal="left"/>
    </xf>
    <xf numFmtId="168" fontId="26" fillId="5" borderId="0" xfId="2" applyNumberFormat="1" applyFont="1" applyFill="1" applyBorder="1" applyAlignment="1"/>
    <xf numFmtId="0" fontId="28" fillId="5" borderId="5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wrapText="1"/>
    </xf>
    <xf numFmtId="0" fontId="28" fillId="5" borderId="5" xfId="0" applyFont="1" applyFill="1" applyBorder="1" applyAlignment="1">
      <alignment horizontal="left"/>
    </xf>
    <xf numFmtId="0" fontId="26" fillId="5" borderId="0" xfId="0" applyFont="1" applyFill="1" applyBorder="1"/>
    <xf numFmtId="0" fontId="26" fillId="5" borderId="10" xfId="0" applyFont="1" applyFill="1" applyBorder="1"/>
    <xf numFmtId="0" fontId="26" fillId="5" borderId="21" xfId="0" applyFont="1" applyFill="1" applyBorder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left"/>
    </xf>
    <xf numFmtId="43" fontId="23" fillId="4" borderId="20" xfId="1" applyNumberFormat="1" applyFont="1" applyFill="1" applyBorder="1" applyAlignment="1">
      <alignment vertical="center"/>
    </xf>
    <xf numFmtId="0" fontId="0" fillId="0" borderId="0" xfId="0"/>
    <xf numFmtId="0" fontId="9" fillId="7" borderId="14" xfId="0" applyFont="1" applyFill="1" applyBorder="1" applyAlignment="1">
      <alignment horizontal="center"/>
    </xf>
    <xf numFmtId="38" fontId="11" fillId="7" borderId="12" xfId="3" applyNumberFormat="1" applyFont="1" applyFill="1" applyBorder="1" applyAlignment="1">
      <alignment horizontal="center"/>
    </xf>
    <xf numFmtId="38" fontId="11" fillId="7" borderId="15" xfId="3" applyNumberFormat="1" applyFont="1" applyFill="1" applyBorder="1" applyAlignment="1">
      <alignment horizontal="center" wrapText="1"/>
    </xf>
    <xf numFmtId="38" fontId="11" fillId="7" borderId="16" xfId="0" applyNumberFormat="1" applyFont="1" applyFill="1" applyBorder="1" applyAlignment="1" applyProtection="1">
      <alignment horizontal="center" wrapText="1"/>
    </xf>
    <xf numFmtId="38" fontId="11" fillId="7" borderId="17" xfId="0" applyNumberFormat="1" applyFont="1" applyFill="1" applyBorder="1" applyAlignment="1" applyProtection="1">
      <alignment horizontal="center" wrapText="1"/>
    </xf>
    <xf numFmtId="43" fontId="10" fillId="6" borderId="18" xfId="0" applyNumberFormat="1" applyFont="1" applyFill="1" applyBorder="1" applyAlignment="1" applyProtection="1">
      <alignment horizontal="center" vertical="top"/>
    </xf>
    <xf numFmtId="43" fontId="12" fillId="6" borderId="18" xfId="4" applyNumberFormat="1" applyFont="1" applyFill="1" applyBorder="1" applyAlignment="1">
      <alignment horizontal="right" wrapText="1"/>
    </xf>
    <xf numFmtId="43" fontId="11" fillId="0" borderId="0" xfId="1" applyFont="1" applyFill="1" applyBorder="1" applyAlignment="1" applyProtection="1">
      <alignment horizontal="centerContinuous" vertical="top"/>
    </xf>
    <xf numFmtId="43" fontId="12" fillId="6" borderId="18" xfId="4" applyNumberFormat="1" applyFont="1" applyFill="1" applyBorder="1" applyAlignment="1">
      <alignment wrapText="1"/>
    </xf>
    <xf numFmtId="0" fontId="0" fillId="0" borderId="0" xfId="0"/>
    <xf numFmtId="0" fontId="1" fillId="2" borderId="0" xfId="0" applyFont="1" applyFill="1" applyAlignment="1">
      <alignment horizontal="left" wrapText="1"/>
    </xf>
    <xf numFmtId="0" fontId="12" fillId="6" borderId="18" xfId="0" applyFont="1" applyFill="1" applyBorder="1" applyAlignment="1">
      <alignment horizontal="left" wrapText="1"/>
    </xf>
    <xf numFmtId="167" fontId="12" fillId="6" borderId="18" xfId="1" applyNumberFormat="1" applyFont="1" applyFill="1" applyBorder="1" applyAlignment="1">
      <alignment horizontal="right" wrapText="1"/>
    </xf>
    <xf numFmtId="167" fontId="10" fillId="6" borderId="18" xfId="1" applyNumberFormat="1" applyFont="1" applyFill="1" applyBorder="1" applyAlignment="1">
      <alignment horizontal="left" wrapText="1"/>
    </xf>
    <xf numFmtId="0" fontId="0" fillId="0" borderId="0" xfId="0"/>
    <xf numFmtId="0" fontId="1" fillId="0" borderId="18" xfId="0" applyFont="1" applyBorder="1" applyAlignment="1">
      <alignment horizontal="left" wrapText="1"/>
    </xf>
    <xf numFmtId="0" fontId="1" fillId="6" borderId="18" xfId="0" applyFont="1" applyFill="1" applyBorder="1" applyAlignment="1">
      <alignment horizontal="left" wrapText="1"/>
    </xf>
    <xf numFmtId="0" fontId="9" fillId="7" borderId="0" xfId="0" applyFont="1" applyFill="1" applyAlignment="1">
      <alignment horizontal="centerContinuous"/>
    </xf>
    <xf numFmtId="0" fontId="9" fillId="7" borderId="0" xfId="0" applyFont="1" applyFill="1" applyAlignment="1">
      <alignment horizontal="center" wrapText="1"/>
    </xf>
    <xf numFmtId="43" fontId="23" fillId="4" borderId="22" xfId="1" applyFont="1" applyFill="1" applyBorder="1" applyAlignment="1">
      <alignment vertical="center"/>
    </xf>
    <xf numFmtId="0" fontId="17" fillId="5" borderId="0" xfId="0" applyNumberFormat="1" applyFont="1" applyFill="1" applyBorder="1" applyAlignment="1">
      <alignment vertical="center"/>
    </xf>
    <xf numFmtId="167" fontId="23" fillId="4" borderId="22" xfId="1" applyNumberFormat="1" applyFont="1" applyFill="1" applyBorder="1" applyAlignment="1">
      <alignment vertical="center"/>
    </xf>
    <xf numFmtId="167" fontId="26" fillId="5" borderId="0" xfId="1" applyNumberFormat="1" applyFont="1" applyFill="1" applyBorder="1" applyAlignment="1"/>
    <xf numFmtId="9" fontId="23" fillId="4" borderId="22" xfId="6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vertical="center"/>
    </xf>
    <xf numFmtId="0" fontId="28" fillId="5" borderId="10" xfId="0" applyFont="1" applyFill="1" applyBorder="1" applyAlignment="1">
      <alignment vertical="center"/>
    </xf>
    <xf numFmtId="0" fontId="26" fillId="5" borderId="4" xfId="0" applyFont="1" applyFill="1" applyBorder="1" applyAlignment="1">
      <alignment horizontal="left"/>
    </xf>
    <xf numFmtId="0" fontId="28" fillId="0" borderId="5" xfId="0" applyFont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8" fillId="5" borderId="21" xfId="0" applyFont="1" applyFill="1" applyBorder="1" applyAlignment="1">
      <alignment horizontal="left" vertical="center"/>
    </xf>
    <xf numFmtId="0" fontId="26" fillId="5" borderId="21" xfId="0" applyFont="1" applyFill="1" applyBorder="1"/>
    <xf numFmtId="9" fontId="0" fillId="0" borderId="0" xfId="6" applyFont="1" applyFill="1"/>
    <xf numFmtId="43" fontId="12" fillId="2" borderId="18" xfId="4" applyNumberFormat="1" applyFont="1" applyFill="1" applyBorder="1" applyAlignment="1">
      <alignment horizontal="right" wrapText="1"/>
    </xf>
    <xf numFmtId="43" fontId="12" fillId="0" borderId="18" xfId="4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1" fillId="0" borderId="0" xfId="0" applyFont="1" applyAlignment="1">
      <alignment horizontal="left" wrapText="1"/>
    </xf>
    <xf numFmtId="0" fontId="0" fillId="0" borderId="0" xfId="0" applyFill="1" applyBorder="1"/>
    <xf numFmtId="0" fontId="0" fillId="0" borderId="0" xfId="0" applyBorder="1"/>
    <xf numFmtId="0" fontId="31" fillId="0" borderId="0" xfId="0" applyFont="1" applyBorder="1" applyAlignment="1">
      <alignment horizontal="left"/>
    </xf>
    <xf numFmtId="164" fontId="32" fillId="0" borderId="0" xfId="0" applyNumberFormat="1" applyFont="1" applyBorder="1" applyAlignment="1"/>
    <xf numFmtId="164" fontId="32" fillId="0" borderId="0" xfId="0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17" fillId="0" borderId="0" xfId="3" applyNumberFormat="1" applyFont="1" applyFill="1" applyAlignment="1" applyProtection="1">
      <alignment vertical="top"/>
      <protection locked="0"/>
    </xf>
    <xf numFmtId="0" fontId="1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wrapText="1"/>
    </xf>
    <xf numFmtId="43" fontId="10" fillId="2" borderId="18" xfId="0" applyNumberFormat="1" applyFont="1" applyFill="1" applyBorder="1" applyAlignment="1" applyProtection="1">
      <alignment horizontal="center" vertical="top"/>
    </xf>
    <xf numFmtId="38" fontId="11" fillId="7" borderId="12" xfId="3" applyNumberFormat="1" applyFont="1" applyFill="1" applyBorder="1" applyAlignment="1">
      <alignment horizontal="center" wrapText="1"/>
    </xf>
    <xf numFmtId="166" fontId="11" fillId="7" borderId="13" xfId="3" applyNumberFormat="1" applyFont="1" applyFill="1" applyBorder="1" applyAlignment="1">
      <alignment horizontal="center" wrapText="1"/>
    </xf>
    <xf numFmtId="38" fontId="11" fillId="7" borderId="16" xfId="3" applyNumberFormat="1" applyFont="1" applyFill="1" applyBorder="1" applyAlignment="1">
      <alignment horizontal="center" wrapText="1"/>
    </xf>
    <xf numFmtId="38" fontId="11" fillId="7" borderId="17" xfId="3" applyNumberFormat="1" applyFont="1" applyFill="1" applyBorder="1" applyAlignment="1">
      <alignment horizontal="center" wrapText="1"/>
    </xf>
    <xf numFmtId="166" fontId="11" fillId="7" borderId="13" xfId="1" applyNumberFormat="1" applyFont="1" applyFill="1" applyBorder="1" applyAlignment="1" applyProtection="1">
      <alignment horizontal="centerContinuous"/>
    </xf>
    <xf numFmtId="0" fontId="13" fillId="6" borderId="0" xfId="0" applyFont="1" applyFill="1" applyBorder="1" applyAlignment="1" applyProtection="1">
      <alignment vertical="top"/>
    </xf>
    <xf numFmtId="0" fontId="0" fillId="0" borderId="0" xfId="0"/>
    <xf numFmtId="0" fontId="0" fillId="0" borderId="0" xfId="0"/>
    <xf numFmtId="164" fontId="2" fillId="0" borderId="0" xfId="0" applyNumberFormat="1" applyFont="1" applyAlignment="1">
      <alignment wrapText="1"/>
    </xf>
    <xf numFmtId="165" fontId="1" fillId="0" borderId="1" xfId="0" applyNumberFormat="1" applyFont="1" applyBorder="1" applyAlignment="1">
      <alignment horizontal="right" wrapText="1"/>
    </xf>
    <xf numFmtId="0" fontId="0" fillId="0" borderId="0" xfId="0"/>
    <xf numFmtId="49" fontId="10" fillId="0" borderId="24" xfId="0" applyNumberFormat="1" applyFont="1" applyFill="1" applyBorder="1" applyAlignment="1" applyProtection="1">
      <alignment horizontal="center" vertical="top"/>
    </xf>
    <xf numFmtId="49" fontId="10" fillId="6" borderId="24" xfId="0" applyNumberFormat="1" applyFont="1" applyFill="1" applyBorder="1" applyAlignment="1" applyProtection="1">
      <alignment horizontal="center" vertical="top"/>
    </xf>
    <xf numFmtId="49" fontId="10" fillId="2" borderId="24" xfId="0" applyNumberFormat="1" applyFont="1" applyFill="1" applyBorder="1" applyAlignment="1" applyProtection="1">
      <alignment horizontal="center" vertical="top"/>
    </xf>
    <xf numFmtId="43" fontId="16" fillId="2" borderId="24" xfId="4" applyNumberFormat="1" applyFont="1" applyFill="1" applyBorder="1" applyAlignment="1">
      <alignment horizontal="right" wrapText="1"/>
    </xf>
    <xf numFmtId="0" fontId="31" fillId="0" borderId="18" xfId="0" applyFont="1" applyBorder="1" applyAlignment="1">
      <alignment horizontal="left" wrapText="1"/>
    </xf>
    <xf numFmtId="0" fontId="31" fillId="6" borderId="18" xfId="0" applyFont="1" applyFill="1" applyBorder="1" applyAlignment="1">
      <alignment horizontal="left" wrapText="1"/>
    </xf>
    <xf numFmtId="0" fontId="31" fillId="2" borderId="18" xfId="0" applyFont="1" applyFill="1" applyBorder="1" applyAlignment="1">
      <alignment horizontal="left" wrapText="1"/>
    </xf>
    <xf numFmtId="0" fontId="3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0" fillId="0" borderId="24" xfId="0" applyFont="1" applyBorder="1" applyAlignment="1">
      <alignment horizontal="left" wrapText="1"/>
    </xf>
    <xf numFmtId="0" fontId="10" fillId="6" borderId="24" xfId="0" applyFont="1" applyFill="1" applyBorder="1" applyAlignment="1">
      <alignment horizontal="left" wrapText="1"/>
    </xf>
    <xf numFmtId="166" fontId="10" fillId="0" borderId="18" xfId="1" applyNumberFormat="1" applyFont="1" applyBorder="1" applyAlignment="1" applyProtection="1">
      <alignment horizontal="centerContinuous"/>
    </xf>
    <xf numFmtId="49" fontId="10" fillId="0" borderId="18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left" wrapText="1"/>
    </xf>
    <xf numFmtId="167" fontId="7" fillId="0" borderId="0" xfId="1" applyNumberFormat="1" applyFont="1" applyFill="1" applyBorder="1" applyAlignment="1" applyProtection="1">
      <alignment vertical="top" wrapText="1"/>
    </xf>
    <xf numFmtId="167" fontId="17" fillId="0" borderId="0" xfId="1" applyNumberFormat="1" applyFont="1" applyFill="1" applyBorder="1" applyAlignment="1" applyProtection="1">
      <alignment vertical="top" wrapText="1"/>
    </xf>
    <xf numFmtId="4" fontId="17" fillId="0" borderId="0" xfId="5" applyNumberFormat="1" applyFont="1" applyFill="1" applyBorder="1" applyAlignment="1" applyProtection="1">
      <alignment horizontal="right" vertical="top" wrapText="1"/>
    </xf>
    <xf numFmtId="43" fontId="17" fillId="0" borderId="0" xfId="5" applyNumberFormat="1" applyFont="1" applyFill="1" applyBorder="1" applyAlignment="1" applyProtection="1">
      <alignment horizontal="right" vertical="top" wrapText="1"/>
    </xf>
    <xf numFmtId="43" fontId="17" fillId="0" borderId="0" xfId="5" applyNumberFormat="1" applyFont="1" applyFill="1" applyBorder="1" applyAlignment="1" applyProtection="1">
      <alignment vertical="top" wrapText="1"/>
    </xf>
    <xf numFmtId="0" fontId="22" fillId="0" borderId="0" xfId="5" applyFont="1" applyFill="1" applyBorder="1" applyAlignment="1" applyProtection="1">
      <alignment vertical="center"/>
    </xf>
    <xf numFmtId="166" fontId="22" fillId="0" borderId="0" xfId="5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wrapText="1"/>
    </xf>
    <xf numFmtId="167" fontId="13" fillId="0" borderId="0" xfId="1" applyNumberFormat="1" applyFont="1" applyFill="1" applyBorder="1" applyAlignment="1" applyProtection="1">
      <alignment vertical="top"/>
    </xf>
    <xf numFmtId="0" fontId="22" fillId="7" borderId="4" xfId="5" applyFont="1" applyFill="1" applyBorder="1" applyAlignment="1" applyProtection="1">
      <alignment vertical="center"/>
    </xf>
    <xf numFmtId="0" fontId="22" fillId="7" borderId="5" xfId="5" applyFont="1" applyFill="1" applyBorder="1" applyAlignment="1" applyProtection="1">
      <alignment vertical="center"/>
    </xf>
    <xf numFmtId="166" fontId="22" fillId="7" borderId="21" xfId="5" applyNumberFormat="1" applyFont="1" applyFill="1" applyBorder="1" applyAlignment="1" applyProtection="1">
      <alignment vertical="center"/>
    </xf>
    <xf numFmtId="43" fontId="5" fillId="0" borderId="0" xfId="1" applyFont="1" applyFill="1" applyBorder="1" applyAlignment="1" applyProtection="1">
      <alignment vertical="top"/>
    </xf>
    <xf numFmtId="0" fontId="20" fillId="0" borderId="0" xfId="0" applyFont="1" applyFill="1" applyBorder="1" applyAlignment="1">
      <alignment horizontal="centerContinuous"/>
    </xf>
    <xf numFmtId="0" fontId="13" fillId="0" borderId="0" xfId="0" applyFont="1" applyFill="1" applyBorder="1"/>
    <xf numFmtId="0" fontId="9" fillId="0" borderId="0" xfId="0" applyFont="1" applyFill="1" applyBorder="1"/>
    <xf numFmtId="38" fontId="11" fillId="7" borderId="25" xfId="0" applyNumberFormat="1" applyFont="1" applyFill="1" applyBorder="1" applyAlignment="1" applyProtection="1">
      <alignment horizontal="center" wrapText="1"/>
    </xf>
    <xf numFmtId="167" fontId="16" fillId="0" borderId="26" xfId="1" applyNumberFormat="1" applyFont="1" applyBorder="1" applyAlignment="1">
      <alignment horizontal="right" wrapText="1"/>
    </xf>
    <xf numFmtId="167" fontId="12" fillId="6" borderId="26" xfId="1" applyNumberFormat="1" applyFont="1" applyFill="1" applyBorder="1" applyAlignment="1">
      <alignment horizontal="right" wrapText="1"/>
    </xf>
    <xf numFmtId="167" fontId="12" fillId="0" borderId="26" xfId="1" applyNumberFormat="1" applyFont="1" applyBorder="1" applyAlignment="1">
      <alignment horizontal="right" wrapText="1"/>
    </xf>
    <xf numFmtId="41" fontId="15" fillId="0" borderId="27" xfId="5" applyNumberFormat="1" applyFont="1" applyFill="1" applyBorder="1" applyAlignment="1" applyProtection="1">
      <alignment horizontal="left" wrapText="1"/>
      <protection locked="0"/>
    </xf>
    <xf numFmtId="49" fontId="15" fillId="0" borderId="27" xfId="5" applyNumberFormat="1" applyFont="1" applyFill="1" applyBorder="1" applyAlignment="1" applyProtection="1">
      <alignment horizontal="left" wrapText="1"/>
      <protection locked="0"/>
    </xf>
    <xf numFmtId="43" fontId="5" fillId="0" borderId="0" xfId="1" applyFont="1" applyFill="1" applyBorder="1" applyAlignment="1"/>
    <xf numFmtId="0" fontId="13" fillId="0" borderId="0" xfId="0" applyFont="1" applyFill="1" applyBorder="1" applyAlignment="1">
      <alignment horizontal="centerContinuous"/>
    </xf>
    <xf numFmtId="166" fontId="11" fillId="0" borderId="0" xfId="1" applyNumberFormat="1" applyFont="1" applyFill="1" applyBorder="1" applyAlignment="1" applyProtection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3" fontId="5" fillId="7" borderId="4" xfId="1" applyFont="1" applyFill="1" applyBorder="1" applyAlignment="1" applyProtection="1">
      <alignment vertical="top"/>
    </xf>
    <xf numFmtId="43" fontId="5" fillId="7" borderId="5" xfId="1" applyFont="1" applyFill="1" applyBorder="1" applyAlignment="1">
      <alignment horizontal="centerContinuous"/>
    </xf>
    <xf numFmtId="43" fontId="5" fillId="7" borderId="21" xfId="1" applyFont="1" applyFill="1" applyBorder="1" applyAlignment="1"/>
    <xf numFmtId="38" fontId="23" fillId="7" borderId="23" xfId="0" applyNumberFormat="1" applyFont="1" applyFill="1" applyBorder="1" applyAlignment="1" applyProtection="1">
      <alignment horizontal="center"/>
    </xf>
    <xf numFmtId="41" fontId="15" fillId="0" borderId="28" xfId="5" applyNumberFormat="1" applyFont="1" applyFill="1" applyBorder="1" applyAlignment="1" applyProtection="1">
      <alignment horizontal="left" wrapText="1"/>
      <protection locked="0"/>
    </xf>
    <xf numFmtId="0" fontId="11" fillId="7" borderId="23" xfId="0" applyFont="1" applyFill="1" applyBorder="1" applyAlignment="1">
      <alignment horizontal="center"/>
    </xf>
    <xf numFmtId="14" fontId="30" fillId="0" borderId="0" xfId="1" applyNumberFormat="1" applyFont="1" applyFill="1" applyBorder="1" applyAlignment="1" applyProtection="1">
      <alignment vertical="top"/>
    </xf>
    <xf numFmtId="41" fontId="13" fillId="0" borderId="26" xfId="5" applyNumberFormat="1" applyFont="1" applyFill="1" applyBorder="1" applyAlignment="1" applyProtection="1">
      <alignment horizontal="left" wrapText="1"/>
    </xf>
    <xf numFmtId="43" fontId="16" fillId="0" borderId="26" xfId="4" applyNumberFormat="1" applyFont="1" applyFill="1" applyBorder="1" applyAlignment="1">
      <alignment horizontal="right" wrapText="1"/>
    </xf>
    <xf numFmtId="43" fontId="12" fillId="6" borderId="26" xfId="4" applyNumberFormat="1" applyFont="1" applyFill="1" applyBorder="1" applyAlignment="1">
      <alignment horizontal="right" wrapText="1"/>
    </xf>
    <xf numFmtId="43" fontId="12" fillId="0" borderId="26" xfId="4" applyNumberFormat="1" applyFont="1" applyFill="1" applyBorder="1" applyAlignment="1">
      <alignment horizontal="right" wrapText="1"/>
    </xf>
    <xf numFmtId="43" fontId="12" fillId="2" borderId="26" xfId="4" applyNumberFormat="1" applyFont="1" applyFill="1" applyBorder="1" applyAlignment="1">
      <alignment horizontal="right" wrapText="1"/>
    </xf>
    <xf numFmtId="43" fontId="16" fillId="0" borderId="26" xfId="4" applyNumberFormat="1" applyFont="1" applyBorder="1" applyAlignment="1">
      <alignment wrapText="1"/>
    </xf>
    <xf numFmtId="43" fontId="16" fillId="0" borderId="26" xfId="4" applyNumberFormat="1" applyFont="1" applyFill="1" applyBorder="1" applyAlignment="1">
      <alignment wrapText="1"/>
    </xf>
    <xf numFmtId="167" fontId="12" fillId="0" borderId="26" xfId="1" applyNumberFormat="1" applyFont="1" applyFill="1" applyBorder="1" applyAlignment="1">
      <alignment horizontal="right" wrapText="1"/>
    </xf>
    <xf numFmtId="43" fontId="10" fillId="0" borderId="26" xfId="3" applyNumberFormat="1" applyFont="1" applyFill="1" applyBorder="1" applyAlignment="1" applyProtection="1">
      <alignment horizontal="right" vertical="top" wrapText="1"/>
    </xf>
    <xf numFmtId="43" fontId="19" fillId="0" borderId="26" xfId="5" applyNumberFormat="1" applyFont="1" applyFill="1" applyBorder="1" applyAlignment="1" applyProtection="1">
      <alignment horizontal="left" vertical="top" wrapText="1"/>
    </xf>
    <xf numFmtId="41" fontId="15" fillId="6" borderId="27" xfId="5" applyNumberFormat="1" applyFont="1" applyFill="1" applyBorder="1" applyAlignment="1" applyProtection="1">
      <alignment horizontal="left" wrapText="1"/>
      <protection locked="0"/>
    </xf>
    <xf numFmtId="41" fontId="15" fillId="2" borderId="27" xfId="5" applyNumberFormat="1" applyFont="1" applyFill="1" applyBorder="1" applyAlignment="1" applyProtection="1">
      <alignment horizontal="left" wrapText="1"/>
      <protection locked="0"/>
    </xf>
    <xf numFmtId="43" fontId="19" fillId="0" borderId="24" xfId="5" applyNumberFormat="1" applyFont="1" applyFill="1" applyBorder="1" applyAlignment="1" applyProtection="1">
      <alignment horizontal="left" vertical="top" wrapText="1"/>
    </xf>
    <xf numFmtId="43" fontId="30" fillId="0" borderId="0" xfId="1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left" wrapText="1"/>
    </xf>
    <xf numFmtId="43" fontId="19" fillId="0" borderId="0" xfId="5" applyNumberFormat="1" applyFont="1" applyFill="1" applyBorder="1" applyAlignment="1" applyProtection="1">
      <alignment horizontal="left" vertical="top" wrapText="1"/>
    </xf>
    <xf numFmtId="38" fontId="13" fillId="0" borderId="0" xfId="1" applyNumberFormat="1" applyFont="1" applyFill="1" applyBorder="1" applyAlignment="1" applyProtection="1">
      <alignment vertical="top"/>
    </xf>
    <xf numFmtId="43" fontId="30" fillId="8" borderId="4" xfId="1" applyFont="1" applyFill="1" applyBorder="1" applyAlignment="1" applyProtection="1">
      <alignment vertical="top"/>
    </xf>
    <xf numFmtId="14" fontId="30" fillId="8" borderId="5" xfId="1" applyNumberFormat="1" applyFont="1" applyFill="1" applyBorder="1" applyAlignment="1" applyProtection="1">
      <alignment vertical="top"/>
    </xf>
    <xf numFmtId="14" fontId="30" fillId="8" borderId="21" xfId="1" applyNumberFormat="1" applyFont="1" applyFill="1" applyBorder="1" applyAlignment="1" applyProtection="1">
      <alignment vertical="top"/>
    </xf>
    <xf numFmtId="0" fontId="26" fillId="5" borderId="7" xfId="0" applyFont="1" applyFill="1" applyBorder="1"/>
    <xf numFmtId="0" fontId="27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horizontal="left" vertical="center" indent="2"/>
    </xf>
    <xf numFmtId="0" fontId="23" fillId="4" borderId="22" xfId="0" applyFont="1" applyFill="1" applyBorder="1" applyAlignment="1">
      <alignment horizontal="left" vertical="center" indent="2"/>
    </xf>
    <xf numFmtId="0" fontId="26" fillId="5" borderId="0" xfId="0" applyFont="1" applyFill="1" applyBorder="1" applyAlignment="1"/>
    <xf numFmtId="0" fontId="26" fillId="0" borderId="10" xfId="0" applyFont="1" applyBorder="1"/>
    <xf numFmtId="0" fontId="26" fillId="5" borderId="5" xfId="0" applyFont="1" applyFill="1" applyBorder="1"/>
    <xf numFmtId="0" fontId="0" fillId="0" borderId="0" xfId="0"/>
    <xf numFmtId="166" fontId="25" fillId="5" borderId="9" xfId="0" applyNumberFormat="1" applyFont="1" applyFill="1" applyBorder="1" applyAlignment="1">
      <alignment vertical="center"/>
    </xf>
    <xf numFmtId="0" fontId="22" fillId="5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42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0" fillId="0" borderId="0" xfId="0"/>
    <xf numFmtId="43" fontId="12" fillId="2" borderId="0" xfId="0" applyNumberFormat="1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44" fontId="0" fillId="0" borderId="0" xfId="2" applyFont="1"/>
    <xf numFmtId="44" fontId="29" fillId="0" borderId="0" xfId="0" applyNumberFormat="1" applyFont="1"/>
    <xf numFmtId="44" fontId="0" fillId="0" borderId="29" xfId="2" applyFont="1" applyBorder="1"/>
    <xf numFmtId="0" fontId="0" fillId="0" borderId="29" xfId="0" applyBorder="1"/>
    <xf numFmtId="0" fontId="29" fillId="0" borderId="0" xfId="0" applyFont="1" applyAlignment="1">
      <alignment horizontal="center"/>
    </xf>
    <xf numFmtId="44" fontId="0" fillId="0" borderId="0" xfId="2" applyFont="1" applyFill="1"/>
    <xf numFmtId="0" fontId="43" fillId="0" borderId="0" xfId="0" applyFont="1" applyAlignment="1">
      <alignment horizontal="left"/>
    </xf>
    <xf numFmtId="0" fontId="0" fillId="0" borderId="0" xfId="0"/>
    <xf numFmtId="43" fontId="16" fillId="0" borderId="18" xfId="1" applyNumberFormat="1" applyFont="1" applyBorder="1" applyAlignment="1">
      <alignment horizontal="right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65" fontId="31" fillId="0" borderId="0" xfId="0" applyNumberFormat="1" applyFont="1" applyBorder="1" applyAlignment="1">
      <alignment horizontal="right" wrapText="1"/>
    </xf>
    <xf numFmtId="0" fontId="44" fillId="0" borderId="0" xfId="0" applyFont="1"/>
    <xf numFmtId="0" fontId="45" fillId="0" borderId="0" xfId="0" applyFont="1"/>
    <xf numFmtId="0" fontId="45" fillId="0" borderId="0" xfId="0" quotePrefix="1" applyFont="1"/>
    <xf numFmtId="0" fontId="44" fillId="0" borderId="6" xfId="0" applyFont="1" applyBorder="1"/>
    <xf numFmtId="43" fontId="44" fillId="0" borderId="7" xfId="1" applyFont="1" applyBorder="1"/>
    <xf numFmtId="9" fontId="44" fillId="0" borderId="8" xfId="6" applyFont="1" applyBorder="1"/>
    <xf numFmtId="0" fontId="44" fillId="0" borderId="2" xfId="0" applyFont="1" applyBorder="1"/>
    <xf numFmtId="43" fontId="44" fillId="0" borderId="0" xfId="1" applyFont="1" applyBorder="1"/>
    <xf numFmtId="9" fontId="44" fillId="0" borderId="3" xfId="6" applyFont="1" applyBorder="1"/>
    <xf numFmtId="43" fontId="44" fillId="0" borderId="19" xfId="1" applyFont="1" applyBorder="1"/>
    <xf numFmtId="0" fontId="44" fillId="0" borderId="9" xfId="0" applyFont="1" applyBorder="1"/>
    <xf numFmtId="43" fontId="46" fillId="0" borderId="10" xfId="1" applyFont="1" applyBorder="1"/>
    <xf numFmtId="0" fontId="44" fillId="0" borderId="11" xfId="0" applyFont="1" applyBorder="1"/>
    <xf numFmtId="43" fontId="44" fillId="0" borderId="10" xfId="1" applyFont="1" applyBorder="1"/>
    <xf numFmtId="0" fontId="29" fillId="0" borderId="30" xfId="0" applyFont="1" applyBorder="1" applyAlignment="1">
      <alignment horizontal="left" wrapText="1"/>
    </xf>
    <xf numFmtId="0" fontId="29" fillId="0" borderId="30" xfId="0" applyFont="1" applyBorder="1" applyAlignment="1">
      <alignment horizontal="center" wrapText="1"/>
    </xf>
    <xf numFmtId="164" fontId="0" fillId="0" borderId="30" xfId="0" applyNumberFormat="1" applyBorder="1" applyAlignment="1">
      <alignment horizontal="right" wrapText="1"/>
    </xf>
    <xf numFmtId="40" fontId="0" fillId="0" borderId="30" xfId="0" applyNumberFormat="1" applyBorder="1" applyAlignment="1">
      <alignment horizontal="right" wrapText="1"/>
    </xf>
    <xf numFmtId="0" fontId="29" fillId="2" borderId="30" xfId="0" applyFont="1" applyFill="1" applyBorder="1" applyAlignment="1">
      <alignment horizontal="left" wrapText="1"/>
    </xf>
    <xf numFmtId="165" fontId="29" fillId="2" borderId="30" xfId="0" applyNumberFormat="1" applyFont="1" applyFill="1" applyBorder="1" applyAlignment="1">
      <alignment horizontal="right" wrapText="1"/>
    </xf>
    <xf numFmtId="40" fontId="29" fillId="2" borderId="30" xfId="0" applyNumberFormat="1" applyFont="1" applyFill="1" applyBorder="1" applyAlignment="1">
      <alignment horizontal="right" wrapText="1"/>
    </xf>
    <xf numFmtId="0" fontId="47" fillId="9" borderId="0" xfId="0" applyFont="1" applyFill="1"/>
    <xf numFmtId="0" fontId="0" fillId="9" borderId="0" xfId="0" applyFill="1"/>
    <xf numFmtId="165" fontId="1" fillId="0" borderId="22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31" fillId="0" borderId="0" xfId="0" applyFont="1" applyBorder="1" applyAlignment="1">
      <alignment horizontal="left" wrapText="1"/>
    </xf>
    <xf numFmtId="0" fontId="33" fillId="5" borderId="6" xfId="5" applyFont="1" applyFill="1" applyBorder="1" applyAlignment="1" applyProtection="1">
      <alignment horizontal="center" vertical="center"/>
    </xf>
    <xf numFmtId="0" fontId="33" fillId="5" borderId="7" xfId="5" applyFont="1" applyFill="1" applyBorder="1" applyAlignment="1" applyProtection="1">
      <alignment horizontal="center" vertical="center"/>
    </xf>
    <xf numFmtId="0" fontId="33" fillId="5" borderId="8" xfId="5" applyFont="1" applyFill="1" applyBorder="1" applyAlignment="1" applyProtection="1">
      <alignment horizontal="center" vertical="center"/>
    </xf>
    <xf numFmtId="0" fontId="40" fillId="5" borderId="2" xfId="5" applyFont="1" applyFill="1" applyBorder="1" applyAlignment="1" applyProtection="1">
      <alignment horizontal="center" vertical="center"/>
    </xf>
    <xf numFmtId="0" fontId="40" fillId="5" borderId="0" xfId="5" applyFont="1" applyFill="1" applyBorder="1" applyAlignment="1" applyProtection="1">
      <alignment horizontal="center" vertical="center"/>
    </xf>
    <xf numFmtId="0" fontId="40" fillId="5" borderId="3" xfId="5" applyFont="1" applyFill="1" applyBorder="1" applyAlignment="1" applyProtection="1">
      <alignment horizontal="center" vertical="center"/>
    </xf>
    <xf numFmtId="0" fontId="18" fillId="0" borderId="4" xfId="0" applyFont="1" applyBorder="1" applyAlignment="1">
      <alignment horizontal="center" vertical="center" textRotation="90"/>
    </xf>
    <xf numFmtId="0" fontId="18" fillId="0" borderId="5" xfId="0" applyFont="1" applyBorder="1" applyAlignment="1">
      <alignment horizontal="center" vertical="center" textRotation="90"/>
    </xf>
    <xf numFmtId="0" fontId="18" fillId="0" borderId="21" xfId="0" applyFont="1" applyBorder="1" applyAlignment="1">
      <alignment horizontal="center" vertical="center" textRotation="90"/>
    </xf>
    <xf numFmtId="0" fontId="18" fillId="5" borderId="4" xfId="0" applyFont="1" applyFill="1" applyBorder="1" applyAlignment="1">
      <alignment horizontal="center" vertical="center" textRotation="90"/>
    </xf>
    <xf numFmtId="0" fontId="18" fillId="5" borderId="5" xfId="0" applyFont="1" applyFill="1" applyBorder="1" applyAlignment="1">
      <alignment horizontal="center" vertical="center" textRotation="90"/>
    </xf>
    <xf numFmtId="0" fontId="18" fillId="5" borderId="21" xfId="0" applyFont="1" applyFill="1" applyBorder="1" applyAlignment="1">
      <alignment horizontal="center" vertical="center" textRotation="90"/>
    </xf>
    <xf numFmtId="166" fontId="22" fillId="5" borderId="10" xfId="0" applyNumberFormat="1" applyFont="1" applyFill="1" applyBorder="1" applyAlignment="1">
      <alignment horizontal="center" vertical="center"/>
    </xf>
    <xf numFmtId="0" fontId="35" fillId="5" borderId="6" xfId="5" applyFont="1" applyFill="1" applyBorder="1" applyAlignment="1" applyProtection="1">
      <alignment horizontal="center" vertical="center"/>
    </xf>
    <xf numFmtId="0" fontId="35" fillId="5" borderId="8" xfId="5" applyFont="1" applyFill="1" applyBorder="1" applyAlignment="1" applyProtection="1">
      <alignment horizontal="center" vertical="center"/>
    </xf>
    <xf numFmtId="0" fontId="39" fillId="5" borderId="2" xfId="5" applyFont="1" applyFill="1" applyBorder="1" applyAlignment="1" applyProtection="1">
      <alignment horizontal="center" vertical="center"/>
    </xf>
    <xf numFmtId="0" fontId="39" fillId="5" borderId="3" xfId="5" applyFont="1" applyFill="1" applyBorder="1" applyAlignment="1" applyProtection="1">
      <alignment horizontal="center" vertical="center"/>
    </xf>
    <xf numFmtId="166" fontId="22" fillId="5" borderId="9" xfId="5" applyNumberFormat="1" applyFont="1" applyFill="1" applyBorder="1" applyAlignment="1" applyProtection="1">
      <alignment horizontal="center" vertical="center"/>
    </xf>
    <xf numFmtId="166" fontId="22" fillId="5" borderId="11" xfId="5" applyNumberFormat="1" applyFont="1" applyFill="1" applyBorder="1" applyAlignment="1" applyProtection="1">
      <alignment horizontal="center" vertical="center"/>
    </xf>
    <xf numFmtId="43" fontId="34" fillId="5" borderId="6" xfId="1" applyFont="1" applyFill="1" applyBorder="1" applyAlignment="1" applyProtection="1">
      <alignment horizontal="center" vertical="top"/>
    </xf>
    <xf numFmtId="43" fontId="34" fillId="5" borderId="7" xfId="1" applyFont="1" applyFill="1" applyBorder="1" applyAlignment="1" applyProtection="1">
      <alignment horizontal="center" vertical="top"/>
    </xf>
    <xf numFmtId="43" fontId="34" fillId="5" borderId="8" xfId="1" applyFont="1" applyFill="1" applyBorder="1" applyAlignment="1" applyProtection="1">
      <alignment horizontal="center" vertical="top"/>
    </xf>
    <xf numFmtId="43" fontId="38" fillId="5" borderId="2" xfId="1" applyFont="1" applyFill="1" applyBorder="1" applyAlignment="1" applyProtection="1">
      <alignment horizontal="center" vertical="top"/>
    </xf>
    <xf numFmtId="43" fontId="38" fillId="5" borderId="0" xfId="1" applyFont="1" applyFill="1" applyBorder="1" applyAlignment="1" applyProtection="1">
      <alignment horizontal="center" vertical="top"/>
    </xf>
    <xf numFmtId="43" fontId="38" fillId="5" borderId="3" xfId="1" applyFont="1" applyFill="1" applyBorder="1" applyAlignment="1" applyProtection="1">
      <alignment horizontal="center" vertical="top"/>
    </xf>
    <xf numFmtId="166" fontId="22" fillId="5" borderId="10" xfId="5" applyNumberFormat="1" applyFont="1" applyFill="1" applyBorder="1" applyAlignment="1" applyProtection="1">
      <alignment horizontal="center" vertical="center"/>
    </xf>
    <xf numFmtId="166" fontId="11" fillId="7" borderId="13" xfId="1" applyNumberFormat="1" applyFont="1" applyFill="1" applyBorder="1" applyAlignment="1" applyProtection="1">
      <alignment horizontal="center"/>
    </xf>
    <xf numFmtId="166" fontId="11" fillId="7" borderId="14" xfId="1" applyNumberFormat="1" applyFont="1" applyFill="1" applyBorder="1" applyAlignment="1" applyProtection="1">
      <alignment horizontal="center"/>
    </xf>
    <xf numFmtId="14" fontId="36" fillId="5" borderId="6" xfId="1" applyNumberFormat="1" applyFont="1" applyFill="1" applyBorder="1" applyAlignment="1" applyProtection="1">
      <alignment horizontal="center" vertical="top"/>
    </xf>
    <xf numFmtId="14" fontId="36" fillId="5" borderId="7" xfId="1" applyNumberFormat="1" applyFont="1" applyFill="1" applyBorder="1" applyAlignment="1" applyProtection="1">
      <alignment horizontal="center" vertical="top"/>
    </xf>
    <xf numFmtId="14" fontId="36" fillId="5" borderId="8" xfId="1" applyNumberFormat="1" applyFont="1" applyFill="1" applyBorder="1" applyAlignment="1" applyProtection="1">
      <alignment horizontal="center" vertical="top"/>
    </xf>
    <xf numFmtId="14" fontId="37" fillId="5" borderId="2" xfId="1" applyNumberFormat="1" applyFont="1" applyFill="1" applyBorder="1" applyAlignment="1" applyProtection="1">
      <alignment horizontal="center" vertical="top"/>
    </xf>
    <xf numFmtId="14" fontId="37" fillId="5" borderId="0" xfId="1" applyNumberFormat="1" applyFont="1" applyFill="1" applyBorder="1" applyAlignment="1" applyProtection="1">
      <alignment horizontal="center" vertical="top"/>
    </xf>
    <xf numFmtId="14" fontId="37" fillId="5" borderId="3" xfId="1" applyNumberFormat="1" applyFont="1" applyFill="1" applyBorder="1" applyAlignment="1" applyProtection="1">
      <alignment horizontal="center" vertical="top"/>
    </xf>
    <xf numFmtId="166" fontId="30" fillId="5" borderId="9" xfId="1" applyNumberFormat="1" applyFont="1" applyFill="1" applyBorder="1" applyAlignment="1" applyProtection="1">
      <alignment horizontal="center" vertical="top"/>
    </xf>
    <xf numFmtId="166" fontId="30" fillId="5" borderId="10" xfId="1" applyNumberFormat="1" applyFont="1" applyFill="1" applyBorder="1" applyAlignment="1" applyProtection="1">
      <alignment horizontal="center" vertical="top"/>
    </xf>
    <xf numFmtId="166" fontId="30" fillId="5" borderId="11" xfId="1" applyNumberFormat="1" applyFont="1" applyFill="1" applyBorder="1" applyAlignment="1" applyProtection="1">
      <alignment horizontal="center" vertical="top"/>
    </xf>
    <xf numFmtId="0" fontId="29" fillId="0" borderId="0" xfId="0" applyFont="1" applyAlignment="1">
      <alignment horizontal="center"/>
    </xf>
  </cellXfs>
  <cellStyles count="8">
    <cellStyle name="Comma" xfId="1" builtinId="3"/>
    <cellStyle name="Comma 2 2" xfId="7" xr:uid="{00000000-0005-0000-0000-000001000000}"/>
    <cellStyle name="Currency" xfId="2" builtinId="4"/>
    <cellStyle name="Normal" xfId="0" builtinId="0"/>
    <cellStyle name="Normal 10" xfId="5" xr:uid="{00000000-0005-0000-0000-000004000000}"/>
    <cellStyle name="Normal 2" xfId="3" xr:uid="{00000000-0005-0000-0000-000005000000}"/>
    <cellStyle name="Normal 223" xfId="4" xr:uid="{00000000-0005-0000-0000-000006000000}"/>
    <cellStyle name="Percent" xfId="6" builtinId="5"/>
  </cellStyles>
  <dxfs count="43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0AC2E"/>
      <color rgb="FF1FD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1095375</xdr:colOff>
      <xdr:row>3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0"/>
          <a:ext cx="1381124" cy="1381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21982</xdr:colOff>
      <xdr:row>0</xdr:row>
      <xdr:rowOff>0</xdr:rowOff>
    </xdr:from>
    <xdr:to>
      <xdr:col>0</xdr:col>
      <xdr:colOff>1040424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2" y="0"/>
          <a:ext cx="1018442" cy="1018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1018442</xdr:colOff>
      <xdr:row>2</xdr:row>
      <xdr:rowOff>361217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1018442</xdr:colOff>
      <xdr:row>2</xdr:row>
      <xdr:rowOff>289572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aki Williams" id="{A06FB339-CC91-9E40-8A32-25FE2D84AD66}" userId="bc717f16fc5fc81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0" dT="2019-07-24T04:44:45.27" personId="{A06FB339-CC91-9E40-8A32-25FE2D84AD66}" id="{DB108D79-3778-904E-AF48-39364FBA7C0C}">
    <text>includes $2874 misclassified items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D41"/>
  <sheetViews>
    <sheetView zoomScaleNormal="100" workbookViewId="0">
      <selection activeCell="C35" sqref="C35"/>
    </sheetView>
  </sheetViews>
  <sheetFormatPr defaultColWidth="8.7109375" defaultRowHeight="15" x14ac:dyDescent="0.25"/>
  <cols>
    <col min="1" max="1" width="5.140625" style="96" customWidth="1"/>
    <col min="2" max="2" width="63.7109375" style="96" bestFit="1" customWidth="1"/>
    <col min="3" max="3" width="11" style="96" bestFit="1" customWidth="1"/>
    <col min="4" max="4" width="67.42578125" style="97" bestFit="1" customWidth="1"/>
  </cols>
  <sheetData>
    <row r="1" spans="1:4" ht="32.25" customHeight="1" x14ac:dyDescent="0.25">
      <c r="A1" s="292" t="s">
        <v>110</v>
      </c>
      <c r="B1" s="293"/>
      <c r="C1" s="293"/>
      <c r="D1" s="294"/>
    </row>
    <row r="2" spans="1:4" ht="42" customHeight="1" x14ac:dyDescent="0.25">
      <c r="A2" s="295" t="s">
        <v>65</v>
      </c>
      <c r="B2" s="296"/>
      <c r="C2" s="296"/>
      <c r="D2" s="297"/>
    </row>
    <row r="3" spans="1:4" ht="27.75" customHeight="1" thickBot="1" x14ac:dyDescent="0.3">
      <c r="A3" s="240"/>
      <c r="B3" s="304">
        <v>43708</v>
      </c>
      <c r="C3" s="304"/>
      <c r="D3" s="241" t="s">
        <v>66</v>
      </c>
    </row>
    <row r="4" spans="1:4" x14ac:dyDescent="0.25">
      <c r="A4" s="298" t="s">
        <v>42</v>
      </c>
      <c r="B4" s="232"/>
      <c r="C4" s="85"/>
      <c r="D4" s="126"/>
    </row>
    <row r="5" spans="1:4" x14ac:dyDescent="0.25">
      <c r="A5" s="299"/>
      <c r="B5" s="233" t="s">
        <v>43</v>
      </c>
      <c r="C5" s="87"/>
      <c r="D5" s="88"/>
    </row>
    <row r="6" spans="1:4" x14ac:dyDescent="0.25">
      <c r="A6" s="299"/>
      <c r="B6" s="234" t="s">
        <v>44</v>
      </c>
      <c r="C6" s="89">
        <f>'Balance Sheet'!B25</f>
        <v>848498.9</v>
      </c>
      <c r="D6" s="90"/>
    </row>
    <row r="7" spans="1:4" x14ac:dyDescent="0.25">
      <c r="A7" s="299"/>
      <c r="B7" s="234" t="s">
        <v>45</v>
      </c>
      <c r="C7" s="89">
        <f>'Balance Sheet'!B50</f>
        <v>493805.62</v>
      </c>
      <c r="D7" s="90"/>
    </row>
    <row r="8" spans="1:4" x14ac:dyDescent="0.25">
      <c r="A8" s="299"/>
      <c r="B8" s="235" t="s">
        <v>46</v>
      </c>
      <c r="C8" s="119">
        <f>IFERROR(C6/C7,"")</f>
        <v>1.7182852232422954</v>
      </c>
      <c r="D8" s="127" t="s">
        <v>47</v>
      </c>
    </row>
    <row r="9" spans="1:4" x14ac:dyDescent="0.25">
      <c r="A9" s="299"/>
      <c r="B9" s="236"/>
      <c r="C9" s="87"/>
      <c r="D9" s="90"/>
    </row>
    <row r="10" spans="1:4" x14ac:dyDescent="0.25">
      <c r="A10" s="299"/>
      <c r="B10" s="233" t="s">
        <v>48</v>
      </c>
      <c r="C10" s="87"/>
      <c r="D10" s="88"/>
    </row>
    <row r="11" spans="1:4" x14ac:dyDescent="0.25">
      <c r="A11" s="299"/>
      <c r="B11" s="234" t="s">
        <v>49</v>
      </c>
      <c r="C11" s="89">
        <f>'Balance Sheet'!B12</f>
        <v>532933.17000000004</v>
      </c>
      <c r="D11" s="90"/>
    </row>
    <row r="12" spans="1:4" x14ac:dyDescent="0.25">
      <c r="A12" s="299"/>
      <c r="B12" s="234" t="s">
        <v>50</v>
      </c>
      <c r="C12" s="89">
        <f>'P&amp;L Summary'!G35</f>
        <v>317808.76</v>
      </c>
      <c r="D12" s="90"/>
    </row>
    <row r="13" spans="1:4" x14ac:dyDescent="0.25">
      <c r="A13" s="299"/>
      <c r="B13" s="234" t="s">
        <v>51</v>
      </c>
      <c r="C13" s="120">
        <v>365</v>
      </c>
      <c r="D13" s="128"/>
    </row>
    <row r="14" spans="1:4" x14ac:dyDescent="0.25">
      <c r="A14" s="299"/>
      <c r="B14" s="235" t="s">
        <v>52</v>
      </c>
      <c r="C14" s="121">
        <f>C11/(C12/C13)</f>
        <v>612.06810992245778</v>
      </c>
      <c r="D14" s="90" t="s">
        <v>53</v>
      </c>
    </row>
    <row r="15" spans="1:4" hidden="1" x14ac:dyDescent="0.25">
      <c r="A15" s="299"/>
      <c r="B15" s="87"/>
      <c r="C15" s="87"/>
      <c r="D15" s="90"/>
    </row>
    <row r="16" spans="1:4" hidden="1" x14ac:dyDescent="0.25">
      <c r="A16" s="299"/>
      <c r="B16" s="233"/>
      <c r="C16" s="87"/>
      <c r="D16" s="90"/>
    </row>
    <row r="17" spans="1:4" hidden="1" x14ac:dyDescent="0.25">
      <c r="A17" s="299"/>
      <c r="B17" s="234"/>
      <c r="C17" s="122"/>
      <c r="D17" s="90"/>
    </row>
    <row r="18" spans="1:4" hidden="1" x14ac:dyDescent="0.25">
      <c r="A18" s="299"/>
      <c r="B18" s="234"/>
      <c r="C18" s="122"/>
      <c r="D18" s="128"/>
    </row>
    <row r="19" spans="1:4" hidden="1" x14ac:dyDescent="0.25">
      <c r="A19" s="299"/>
      <c r="B19" s="235"/>
      <c r="C19" s="123"/>
      <c r="D19" s="90"/>
    </row>
    <row r="20" spans="1:4" hidden="1" x14ac:dyDescent="0.25">
      <c r="A20" s="299"/>
      <c r="B20" s="234"/>
      <c r="C20" s="124"/>
      <c r="D20" s="90"/>
    </row>
    <row r="21" spans="1:4" hidden="1" x14ac:dyDescent="0.25">
      <c r="A21" s="299"/>
      <c r="B21" s="235"/>
      <c r="C21" s="123"/>
      <c r="D21" s="127"/>
    </row>
    <row r="22" spans="1:4" hidden="1" x14ac:dyDescent="0.25">
      <c r="A22" s="299"/>
      <c r="B22" s="87"/>
      <c r="C22" s="87"/>
      <c r="D22" s="90"/>
    </row>
    <row r="23" spans="1:4" hidden="1" x14ac:dyDescent="0.25">
      <c r="A23" s="299"/>
      <c r="B23" s="233"/>
      <c r="C23" s="87"/>
      <c r="D23" s="90"/>
    </row>
    <row r="24" spans="1:4" hidden="1" x14ac:dyDescent="0.25">
      <c r="A24" s="299"/>
      <c r="B24" s="233"/>
      <c r="C24" s="87"/>
      <c r="D24" s="90"/>
    </row>
    <row r="25" spans="1:4" ht="15.75" hidden="1" thickBot="1" x14ac:dyDescent="0.3">
      <c r="A25" s="300"/>
      <c r="B25" s="237"/>
      <c r="C25" s="125"/>
      <c r="D25" s="129"/>
    </row>
    <row r="26" spans="1:4" ht="15.75" thickBot="1" x14ac:dyDescent="0.3">
      <c r="A26" s="238"/>
      <c r="B26" s="84"/>
      <c r="C26" s="84"/>
      <c r="D26" s="130"/>
    </row>
    <row r="27" spans="1:4" x14ac:dyDescent="0.25">
      <c r="A27" s="301" t="s">
        <v>54</v>
      </c>
      <c r="B27" s="232"/>
      <c r="C27" s="85"/>
      <c r="D27" s="86"/>
    </row>
    <row r="28" spans="1:4" x14ac:dyDescent="0.25">
      <c r="A28" s="302"/>
      <c r="B28" s="233" t="s">
        <v>55</v>
      </c>
      <c r="C28" s="87"/>
      <c r="D28" s="88"/>
    </row>
    <row r="29" spans="1:4" x14ac:dyDescent="0.25">
      <c r="A29" s="302"/>
      <c r="B29" s="234" t="s">
        <v>56</v>
      </c>
      <c r="C29" s="89">
        <f>'P&amp;L Summary'!G36</f>
        <v>439819.65999999992</v>
      </c>
      <c r="D29" s="90"/>
    </row>
    <row r="30" spans="1:4" x14ac:dyDescent="0.25">
      <c r="A30" s="302"/>
      <c r="B30" s="234" t="s">
        <v>57</v>
      </c>
      <c r="C30" s="89">
        <f>'P&amp;L Summary'!G11</f>
        <v>757628.41999999993</v>
      </c>
      <c r="D30" s="90"/>
    </row>
    <row r="31" spans="1:4" x14ac:dyDescent="0.25">
      <c r="A31" s="302"/>
      <c r="B31" s="235" t="s">
        <v>58</v>
      </c>
      <c r="C31" s="98">
        <f>C29/C30</f>
        <v>0.58052159658952596</v>
      </c>
      <c r="D31" s="90" t="s">
        <v>59</v>
      </c>
    </row>
    <row r="32" spans="1:4" x14ac:dyDescent="0.25">
      <c r="A32" s="302"/>
      <c r="B32" s="87"/>
      <c r="C32" s="87"/>
      <c r="D32" s="90"/>
    </row>
    <row r="33" spans="1:4" x14ac:dyDescent="0.25">
      <c r="A33" s="302"/>
      <c r="B33" s="233" t="s">
        <v>60</v>
      </c>
      <c r="C33" s="87"/>
      <c r="D33" s="88"/>
    </row>
    <row r="34" spans="1:4" x14ac:dyDescent="0.25">
      <c r="A34" s="302"/>
      <c r="B34" s="234" t="s">
        <v>61</v>
      </c>
      <c r="C34" s="89">
        <f>'Balance Sheet'!B54</f>
        <v>648128.66</v>
      </c>
      <c r="D34" s="90"/>
    </row>
    <row r="35" spans="1:4" x14ac:dyDescent="0.25">
      <c r="A35" s="302"/>
      <c r="B35" s="234" t="s">
        <v>62</v>
      </c>
      <c r="C35" s="89">
        <f>'Balance Sheet'!B37</f>
        <v>994085.26</v>
      </c>
      <c r="D35" s="90"/>
    </row>
    <row r="36" spans="1:4" x14ac:dyDescent="0.25">
      <c r="A36" s="302"/>
      <c r="B36" s="235" t="s">
        <v>63</v>
      </c>
      <c r="C36" s="83">
        <f>C34/C35</f>
        <v>0.65198498165036667</v>
      </c>
      <c r="D36" s="90" t="s">
        <v>64</v>
      </c>
    </row>
    <row r="37" spans="1:4" x14ac:dyDescent="0.25">
      <c r="A37" s="302"/>
      <c r="B37" s="87"/>
      <c r="C37" s="87"/>
      <c r="D37" s="90"/>
    </row>
    <row r="38" spans="1:4" hidden="1" x14ac:dyDescent="0.25">
      <c r="A38" s="302"/>
      <c r="B38" s="233"/>
      <c r="C38" s="91"/>
      <c r="D38" s="92"/>
    </row>
    <row r="39" spans="1:4" hidden="1" x14ac:dyDescent="0.25">
      <c r="A39" s="302"/>
      <c r="B39" s="93"/>
      <c r="C39" s="93"/>
      <c r="D39" s="88"/>
    </row>
    <row r="40" spans="1:4" hidden="1" x14ac:dyDescent="0.25">
      <c r="A40" s="302"/>
      <c r="B40" s="93"/>
      <c r="C40" s="93"/>
      <c r="D40" s="88"/>
    </row>
    <row r="41" spans="1:4" ht="15.75" thickBot="1" x14ac:dyDescent="0.3">
      <c r="A41" s="303"/>
      <c r="B41" s="94"/>
      <c r="C41" s="94"/>
      <c r="D41" s="95"/>
    </row>
  </sheetData>
  <mergeCells count="5">
    <mergeCell ref="A1:D1"/>
    <mergeCell ref="A2:D2"/>
    <mergeCell ref="A4:A25"/>
    <mergeCell ref="A27:A41"/>
    <mergeCell ref="B3:C3"/>
  </mergeCells>
  <conditionalFormatting sqref="C8">
    <cfRule type="cellIs" dxfId="438" priority="2" operator="lessThan">
      <formula>1</formula>
    </cfRule>
  </conditionalFormatting>
  <conditionalFormatting sqref="C14">
    <cfRule type="cellIs" dxfId="437" priority="1" operator="lessThan">
      <formula>90</formula>
    </cfRule>
  </conditionalFormatting>
  <pageMargins left="0.7" right="0.7" top="0.75" bottom="0.75" header="0.3" footer="0.3"/>
  <pageSetup scale="61" orientation="portrait" r:id="rId1"/>
  <headerFooter>
    <oddFooter>&amp;C&amp;1#&amp;"arial"&amp;9&amp;K008000 C1 - Internal use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F67"/>
  <sheetViews>
    <sheetView topLeftCell="A46" zoomScale="130" zoomScaleNormal="130" workbookViewId="0">
      <selection activeCell="B54" sqref="B54"/>
    </sheetView>
  </sheetViews>
  <sheetFormatPr defaultColWidth="8.7109375" defaultRowHeight="15.75" outlineLevelRow="1" x14ac:dyDescent="0.25"/>
  <cols>
    <col min="1" max="1" width="66.140625" style="68" customWidth="1"/>
    <col min="2" max="2" width="18.28515625" style="69" customWidth="1"/>
    <col min="3" max="3" width="2.28515625" style="185" bestFit="1" customWidth="1"/>
    <col min="4" max="4" width="41.7109375" style="68" customWidth="1"/>
    <col min="5" max="5" width="28.7109375" style="139" customWidth="1"/>
    <col min="6" max="6" width="11.7109375" style="139" customWidth="1"/>
  </cols>
  <sheetData>
    <row r="1" spans="1:6" ht="31.5" customHeight="1" x14ac:dyDescent="0.25">
      <c r="A1" s="305" t="s">
        <v>110</v>
      </c>
      <c r="B1" s="306"/>
      <c r="C1" s="182"/>
      <c r="D1" s="186"/>
      <c r="E1" s="138"/>
      <c r="F1" s="138"/>
    </row>
    <row r="2" spans="1:6" ht="32.25" customHeight="1" x14ac:dyDescent="0.25">
      <c r="A2" s="307" t="s">
        <v>104</v>
      </c>
      <c r="B2" s="308"/>
      <c r="C2" s="182"/>
      <c r="D2" s="187"/>
      <c r="E2" s="138"/>
      <c r="F2" s="82"/>
    </row>
    <row r="3" spans="1:6" ht="16.5" customHeight="1" thickBot="1" x14ac:dyDescent="0.3">
      <c r="A3" s="309">
        <v>43646</v>
      </c>
      <c r="B3" s="310"/>
      <c r="C3" s="183"/>
      <c r="D3" s="188"/>
      <c r="E3" s="138"/>
      <c r="F3" s="138"/>
    </row>
    <row r="5" spans="1:6" ht="15" x14ac:dyDescent="0.25">
      <c r="A5" s="70"/>
      <c r="B5" s="81" t="s">
        <v>15</v>
      </c>
      <c r="C5" s="184"/>
      <c r="D5" s="81" t="s">
        <v>14</v>
      </c>
    </row>
    <row r="6" spans="1:6" ht="15" x14ac:dyDescent="0.25">
      <c r="A6" s="1" t="s">
        <v>16</v>
      </c>
      <c r="B6" s="160"/>
      <c r="C6" s="177"/>
      <c r="D6" s="71"/>
      <c r="E6" s="140"/>
      <c r="F6" s="141"/>
    </row>
    <row r="7" spans="1:6" ht="15" x14ac:dyDescent="0.25">
      <c r="A7" s="1" t="s">
        <v>17</v>
      </c>
      <c r="B7" s="160"/>
      <c r="C7" s="178"/>
      <c r="D7" s="74"/>
      <c r="E7" s="140"/>
      <c r="F7" s="141"/>
    </row>
    <row r="8" spans="1:6" ht="15" x14ac:dyDescent="0.25">
      <c r="A8" s="1" t="s">
        <v>18</v>
      </c>
      <c r="B8" s="160"/>
      <c r="C8" s="178"/>
      <c r="D8" s="74"/>
      <c r="E8" s="140"/>
      <c r="F8" s="141"/>
    </row>
    <row r="9" spans="1:6" ht="15" x14ac:dyDescent="0.25">
      <c r="A9" s="1" t="s">
        <v>19</v>
      </c>
      <c r="B9" s="160"/>
      <c r="C9" s="179"/>
      <c r="D9" s="74"/>
      <c r="E9" s="140"/>
      <c r="F9" s="141"/>
    </row>
    <row r="10" spans="1:6" ht="15" x14ac:dyDescent="0.25">
      <c r="A10" s="1" t="s">
        <v>111</v>
      </c>
      <c r="B10" s="2">
        <v>527846.24</v>
      </c>
      <c r="C10" s="180"/>
      <c r="D10" s="74"/>
      <c r="E10" s="140"/>
      <c r="F10" s="142"/>
    </row>
    <row r="11" spans="1:6" ht="15" x14ac:dyDescent="0.25">
      <c r="A11" s="1" t="s">
        <v>112</v>
      </c>
      <c r="B11" s="2">
        <v>5086.93</v>
      </c>
      <c r="C11" s="180"/>
      <c r="D11" s="74"/>
      <c r="E11" s="140"/>
      <c r="F11" s="142"/>
    </row>
    <row r="12" spans="1:6" ht="15" x14ac:dyDescent="0.25">
      <c r="A12" s="1" t="s">
        <v>20</v>
      </c>
      <c r="B12" s="161">
        <f>((B9)+(B10))+(B11)</f>
        <v>532933.17000000004</v>
      </c>
      <c r="C12" s="180"/>
      <c r="D12" s="74"/>
      <c r="E12" s="140"/>
      <c r="F12" s="143"/>
    </row>
    <row r="13" spans="1:6" ht="15" x14ac:dyDescent="0.25">
      <c r="A13" s="1" t="s">
        <v>105</v>
      </c>
      <c r="B13" s="2">
        <f>0</f>
        <v>0</v>
      </c>
      <c r="C13" s="180"/>
      <c r="D13" s="74"/>
      <c r="E13" s="140"/>
      <c r="F13" s="142"/>
    </row>
    <row r="14" spans="1:6" ht="15" x14ac:dyDescent="0.25">
      <c r="A14" s="1" t="s">
        <v>21</v>
      </c>
      <c r="B14" s="161">
        <f>(B12)+(B13)</f>
        <v>532933.17000000004</v>
      </c>
      <c r="C14" s="75"/>
      <c r="D14" s="74"/>
      <c r="E14" s="140"/>
      <c r="F14" s="143"/>
    </row>
    <row r="15" spans="1:6" ht="15" x14ac:dyDescent="0.25">
      <c r="A15" s="1" t="s">
        <v>128</v>
      </c>
      <c r="B15" s="160"/>
      <c r="C15" s="181"/>
      <c r="D15" s="74"/>
      <c r="E15" s="140"/>
      <c r="F15" s="141"/>
    </row>
    <row r="16" spans="1:6" s="158" customFormat="1" ht="15" x14ac:dyDescent="0.25">
      <c r="A16" s="1" t="s">
        <v>162</v>
      </c>
      <c r="B16" s="2">
        <v>133506.23000000001</v>
      </c>
      <c r="C16" s="181"/>
      <c r="D16" s="74"/>
      <c r="E16" s="140"/>
      <c r="F16" s="141"/>
    </row>
    <row r="17" spans="1:6" s="158" customFormat="1" ht="15" x14ac:dyDescent="0.25">
      <c r="A17" s="1" t="s">
        <v>180</v>
      </c>
      <c r="B17" s="2">
        <v>51511.95</v>
      </c>
      <c r="C17" s="181"/>
      <c r="D17" s="148"/>
      <c r="E17" s="140"/>
      <c r="F17" s="141"/>
    </row>
    <row r="18" spans="1:6" s="159" customFormat="1" ht="15" x14ac:dyDescent="0.25">
      <c r="A18" s="1" t="s">
        <v>129</v>
      </c>
      <c r="B18" s="160"/>
      <c r="C18" s="181"/>
      <c r="D18" s="74"/>
      <c r="E18" s="140"/>
      <c r="F18" s="141"/>
    </row>
    <row r="19" spans="1:6" s="158" customFormat="1" ht="15" x14ac:dyDescent="0.25">
      <c r="A19" s="1" t="s">
        <v>133</v>
      </c>
      <c r="B19" s="2">
        <v>3333.3</v>
      </c>
      <c r="C19" s="181"/>
      <c r="D19" s="74"/>
      <c r="E19" s="140"/>
      <c r="F19" s="141"/>
    </row>
    <row r="20" spans="1:6" s="162" customFormat="1" ht="15" x14ac:dyDescent="0.25">
      <c r="A20" s="1" t="s">
        <v>163</v>
      </c>
      <c r="B20" s="2">
        <v>33464.25</v>
      </c>
      <c r="C20" s="181"/>
      <c r="D20" s="74"/>
      <c r="E20" s="140"/>
      <c r="F20" s="141"/>
    </row>
    <row r="21" spans="1:6" s="158" customFormat="1" ht="15" x14ac:dyDescent="0.25">
      <c r="A21" s="1" t="s">
        <v>130</v>
      </c>
      <c r="B21" s="2">
        <f>0</f>
        <v>0</v>
      </c>
      <c r="C21" s="181"/>
      <c r="D21" s="74"/>
      <c r="E21" s="140"/>
      <c r="F21" s="141"/>
    </row>
    <row r="22" spans="1:6" s="245" customFormat="1" ht="15" x14ac:dyDescent="0.25">
      <c r="A22" s="1" t="s">
        <v>175</v>
      </c>
      <c r="B22" s="2">
        <f>93750</f>
        <v>93750</v>
      </c>
      <c r="C22" s="181"/>
      <c r="D22" s="74"/>
      <c r="E22" s="140"/>
      <c r="F22" s="141"/>
    </row>
    <row r="23" spans="1:6" s="158" customFormat="1" ht="15" x14ac:dyDescent="0.25">
      <c r="A23" s="1" t="s">
        <v>131</v>
      </c>
      <c r="B23" s="161">
        <f>((((B18)+(B19))+(B20))+(B21))+(B22)</f>
        <v>130547.55</v>
      </c>
      <c r="C23" s="181"/>
      <c r="D23" s="74"/>
      <c r="E23" s="140"/>
      <c r="F23" s="141"/>
    </row>
    <row r="24" spans="1:6" ht="15" x14ac:dyDescent="0.25">
      <c r="A24" s="1" t="s">
        <v>132</v>
      </c>
      <c r="B24" s="161">
        <f>((B16)+(B17))+(B23)</f>
        <v>315565.73</v>
      </c>
      <c r="C24" s="180"/>
      <c r="D24" s="74"/>
      <c r="E24" s="140"/>
      <c r="F24" s="142"/>
    </row>
    <row r="25" spans="1:6" ht="15" x14ac:dyDescent="0.25">
      <c r="A25" s="1" t="s">
        <v>22</v>
      </c>
      <c r="B25" s="161">
        <f>(B14)+(B24)</f>
        <v>848498.9</v>
      </c>
      <c r="C25" s="75"/>
      <c r="D25" s="76"/>
      <c r="E25" s="140"/>
      <c r="F25" s="142"/>
    </row>
    <row r="26" spans="1:6" s="146" customFormat="1" ht="15" x14ac:dyDescent="0.25">
      <c r="A26" s="1" t="s">
        <v>181</v>
      </c>
      <c r="B26" s="160"/>
      <c r="C26" s="75"/>
      <c r="D26" s="76"/>
      <c r="E26" s="140"/>
      <c r="F26" s="142"/>
    </row>
    <row r="27" spans="1:6" s="146" customFormat="1" ht="15" x14ac:dyDescent="0.25">
      <c r="A27" s="1" t="s">
        <v>182</v>
      </c>
      <c r="B27" s="160"/>
      <c r="C27" s="75"/>
      <c r="D27" s="76"/>
      <c r="E27" s="140"/>
      <c r="F27" s="142"/>
    </row>
    <row r="28" spans="1:6" s="146" customFormat="1" ht="15" x14ac:dyDescent="0.25">
      <c r="A28" s="1" t="s">
        <v>120</v>
      </c>
      <c r="B28" s="2">
        <v>15605.24</v>
      </c>
      <c r="C28" s="75"/>
      <c r="D28" s="76"/>
      <c r="E28" s="140"/>
      <c r="F28" s="142"/>
    </row>
    <row r="29" spans="1:6" ht="15" x14ac:dyDescent="0.25">
      <c r="A29" s="1" t="s">
        <v>121</v>
      </c>
      <c r="B29" s="2">
        <v>22021</v>
      </c>
      <c r="C29" s="181"/>
      <c r="D29" s="74"/>
      <c r="E29" s="140"/>
      <c r="F29" s="143"/>
    </row>
    <row r="30" spans="1:6" ht="15" x14ac:dyDescent="0.25">
      <c r="A30" s="1" t="s">
        <v>214</v>
      </c>
      <c r="B30" s="2">
        <v>24947.97</v>
      </c>
      <c r="C30" s="181"/>
      <c r="D30" s="74"/>
      <c r="E30" s="140"/>
      <c r="F30" s="141"/>
    </row>
    <row r="31" spans="1:6" s="261" customFormat="1" ht="15" x14ac:dyDescent="0.25">
      <c r="A31" s="1" t="s">
        <v>207</v>
      </c>
      <c r="B31" s="2">
        <v>21160</v>
      </c>
      <c r="C31" s="181"/>
      <c r="D31" s="74"/>
      <c r="E31" s="140"/>
      <c r="F31" s="141"/>
    </row>
    <row r="32" spans="1:6" ht="15" x14ac:dyDescent="0.25">
      <c r="A32" s="1" t="s">
        <v>123</v>
      </c>
      <c r="B32" s="2">
        <v>29895</v>
      </c>
      <c r="C32" s="181"/>
      <c r="D32" s="74"/>
      <c r="E32" s="140"/>
      <c r="F32" s="141"/>
    </row>
    <row r="33" spans="1:6" s="261" customFormat="1" ht="15" x14ac:dyDescent="0.25">
      <c r="A33" s="1" t="s">
        <v>250</v>
      </c>
      <c r="B33" s="2">
        <v>18219.150000000001</v>
      </c>
      <c r="C33" s="181"/>
      <c r="D33" s="74"/>
      <c r="E33" s="140"/>
      <c r="F33" s="141"/>
    </row>
    <row r="34" spans="1:6" s="261" customFormat="1" ht="15" x14ac:dyDescent="0.25">
      <c r="A34" s="1" t="s">
        <v>251</v>
      </c>
      <c r="B34" s="2">
        <v>13738</v>
      </c>
      <c r="C34" s="181"/>
      <c r="D34" s="74"/>
      <c r="E34" s="140"/>
      <c r="F34" s="141"/>
    </row>
    <row r="35" spans="1:6" ht="15" x14ac:dyDescent="0.25">
      <c r="A35" s="1" t="s">
        <v>183</v>
      </c>
      <c r="B35" s="161">
        <f>((((B27)+(B28))+(B29))+(B30))+(B32)+B31+B33+B34</f>
        <v>145586.35999999999</v>
      </c>
      <c r="C35" s="181"/>
      <c r="D35" s="74"/>
      <c r="E35" s="140"/>
      <c r="F35" s="142"/>
    </row>
    <row r="36" spans="1:6" ht="15" x14ac:dyDescent="0.25">
      <c r="A36" s="1" t="s">
        <v>184</v>
      </c>
      <c r="B36" s="161">
        <f>B35</f>
        <v>145586.35999999999</v>
      </c>
      <c r="C36" s="181"/>
      <c r="D36" s="74"/>
      <c r="E36" s="140"/>
      <c r="F36" s="142"/>
    </row>
    <row r="37" spans="1:6" ht="15" x14ac:dyDescent="0.25">
      <c r="A37" s="1" t="s">
        <v>23</v>
      </c>
      <c r="B37" s="161">
        <f>(B25)+(B36)</f>
        <v>994085.26</v>
      </c>
      <c r="C37" s="181"/>
      <c r="D37" s="74"/>
      <c r="E37" s="140"/>
      <c r="F37" s="143"/>
    </row>
    <row r="38" spans="1:6" ht="15" x14ac:dyDescent="0.25">
      <c r="A38" s="1" t="s">
        <v>24</v>
      </c>
      <c r="B38" s="160"/>
      <c r="C38" s="181"/>
      <c r="D38" s="74"/>
      <c r="E38" s="140"/>
      <c r="F38" s="143"/>
    </row>
    <row r="39" spans="1:6" ht="15" x14ac:dyDescent="0.25">
      <c r="A39" s="1" t="s">
        <v>25</v>
      </c>
      <c r="B39" s="160"/>
      <c r="C39" s="181"/>
      <c r="D39" s="74"/>
      <c r="E39" s="140"/>
      <c r="F39" s="143"/>
    </row>
    <row r="40" spans="1:6" ht="15" x14ac:dyDescent="0.25">
      <c r="A40" s="1" t="s">
        <v>26</v>
      </c>
      <c r="B40" s="160"/>
      <c r="C40" s="181"/>
      <c r="D40" s="148"/>
      <c r="E40" s="140"/>
      <c r="F40" s="141"/>
    </row>
    <row r="41" spans="1:6" ht="15" x14ac:dyDescent="0.25">
      <c r="A41" s="1" t="s">
        <v>27</v>
      </c>
      <c r="B41" s="160"/>
      <c r="C41" s="181"/>
      <c r="D41" s="74"/>
      <c r="E41" s="140"/>
      <c r="F41" s="141"/>
    </row>
    <row r="42" spans="1:6" ht="15" x14ac:dyDescent="0.25">
      <c r="A42" s="1" t="s">
        <v>38</v>
      </c>
      <c r="B42" s="2">
        <v>58751.55</v>
      </c>
      <c r="C42" s="181"/>
      <c r="D42" s="74"/>
      <c r="E42" s="140"/>
      <c r="F42" s="141"/>
    </row>
    <row r="43" spans="1:6" ht="15" x14ac:dyDescent="0.25">
      <c r="A43" s="1" t="s">
        <v>28</v>
      </c>
      <c r="B43" s="161">
        <f>B42</f>
        <v>58751.55</v>
      </c>
      <c r="C43" s="181"/>
      <c r="D43" s="76"/>
      <c r="E43" s="140"/>
      <c r="F43" s="141"/>
    </row>
    <row r="44" spans="1:6" ht="15" x14ac:dyDescent="0.25">
      <c r="A44" s="1" t="s">
        <v>29</v>
      </c>
      <c r="B44" s="160"/>
      <c r="C44" s="181"/>
      <c r="D44" s="74"/>
    </row>
    <row r="45" spans="1:6" s="261" customFormat="1" ht="15" x14ac:dyDescent="0.25">
      <c r="A45" s="1" t="s">
        <v>109</v>
      </c>
      <c r="B45" s="160"/>
      <c r="C45" s="181"/>
      <c r="D45" s="74"/>
      <c r="E45" s="139"/>
      <c r="F45" s="139"/>
    </row>
    <row r="46" spans="1:6" s="261" customFormat="1" ht="15" x14ac:dyDescent="0.25">
      <c r="A46" s="1" t="s">
        <v>252</v>
      </c>
      <c r="B46" s="160">
        <v>433641.8</v>
      </c>
      <c r="C46" s="181"/>
      <c r="D46" s="74"/>
      <c r="E46" s="139"/>
      <c r="F46" s="139"/>
    </row>
    <row r="47" spans="1:6" s="261" customFormat="1" ht="15" x14ac:dyDescent="0.25">
      <c r="A47" s="1" t="s">
        <v>253</v>
      </c>
      <c r="B47" s="160">
        <v>1083.7</v>
      </c>
      <c r="C47" s="181"/>
      <c r="D47" s="74"/>
      <c r="E47" s="139"/>
      <c r="F47" s="139"/>
    </row>
    <row r="48" spans="1:6" s="261" customFormat="1" ht="15" x14ac:dyDescent="0.25">
      <c r="A48" s="1" t="s">
        <v>254</v>
      </c>
      <c r="B48" s="160">
        <v>328.57</v>
      </c>
      <c r="C48" s="181"/>
      <c r="D48" s="74"/>
      <c r="E48" s="139"/>
      <c r="F48" s="139"/>
    </row>
    <row r="49" spans="1:6" x14ac:dyDescent="0.25">
      <c r="A49" s="1" t="s">
        <v>30</v>
      </c>
      <c r="B49" s="161">
        <f>SUM(B46:B48)</f>
        <v>435054.07</v>
      </c>
    </row>
    <row r="50" spans="1:6" x14ac:dyDescent="0.25">
      <c r="A50" s="1" t="s">
        <v>31</v>
      </c>
      <c r="B50" s="161">
        <f>(B43)+(B49)</f>
        <v>493805.62</v>
      </c>
    </row>
    <row r="51" spans="1:6" s="261" customFormat="1" x14ac:dyDescent="0.25">
      <c r="A51" s="1" t="s">
        <v>255</v>
      </c>
      <c r="B51" s="161"/>
      <c r="C51" s="185"/>
      <c r="D51" s="68"/>
      <c r="E51" s="139"/>
      <c r="F51" s="139"/>
    </row>
    <row r="52" spans="1:6" s="261" customFormat="1" x14ac:dyDescent="0.25">
      <c r="A52" s="1" t="s">
        <v>256</v>
      </c>
      <c r="B52" s="289">
        <v>154323.04</v>
      </c>
      <c r="C52" s="185"/>
      <c r="D52" s="68"/>
      <c r="E52" s="139"/>
      <c r="F52" s="139"/>
    </row>
    <row r="53" spans="1:6" s="261" customFormat="1" x14ac:dyDescent="0.25">
      <c r="A53" s="1" t="s">
        <v>257</v>
      </c>
      <c r="B53" s="288">
        <f>B52</f>
        <v>154323.04</v>
      </c>
      <c r="C53" s="185"/>
      <c r="D53" s="68"/>
      <c r="E53" s="139"/>
      <c r="F53" s="139"/>
    </row>
    <row r="54" spans="1:6" s="261" customFormat="1" x14ac:dyDescent="0.25">
      <c r="A54" s="1" t="s">
        <v>32</v>
      </c>
      <c r="B54" s="161">
        <f>B50+B53</f>
        <v>648128.66</v>
      </c>
      <c r="C54" s="185"/>
      <c r="D54" s="68"/>
      <c r="E54" s="139"/>
      <c r="F54" s="139"/>
    </row>
    <row r="55" spans="1:6" s="261" customFormat="1" x14ac:dyDescent="0.25">
      <c r="A55" s="1" t="s">
        <v>33</v>
      </c>
      <c r="B55" s="160"/>
      <c r="C55" s="185"/>
      <c r="D55" s="68"/>
      <c r="E55" s="139"/>
      <c r="F55" s="139"/>
    </row>
    <row r="56" spans="1:6" s="261" customFormat="1" x14ac:dyDescent="0.25">
      <c r="A56" s="1" t="s">
        <v>39</v>
      </c>
      <c r="B56" s="160">
        <v>430927.47</v>
      </c>
      <c r="C56" s="185"/>
      <c r="D56" s="68"/>
      <c r="E56" s="139"/>
      <c r="F56" s="139"/>
    </row>
    <row r="57" spans="1:6" s="261" customFormat="1" x14ac:dyDescent="0.25">
      <c r="A57" s="1" t="s">
        <v>106</v>
      </c>
      <c r="B57" s="2">
        <v>-84970.87</v>
      </c>
      <c r="C57" s="185"/>
      <c r="D57" s="68"/>
      <c r="E57" s="139"/>
      <c r="F57" s="139"/>
    </row>
    <row r="58" spans="1:6" s="261" customFormat="1" x14ac:dyDescent="0.25">
      <c r="A58" s="1" t="s">
        <v>34</v>
      </c>
      <c r="B58" s="161">
        <f>(B56)+(B57)</f>
        <v>345956.6</v>
      </c>
      <c r="C58" s="185"/>
      <c r="D58" s="68"/>
      <c r="E58" s="139"/>
      <c r="F58" s="139"/>
    </row>
    <row r="59" spans="1:6" s="261" customFormat="1" x14ac:dyDescent="0.25">
      <c r="A59" s="1" t="s">
        <v>35</v>
      </c>
      <c r="B59" s="161">
        <f>(B54)+(B58)</f>
        <v>994085.26</v>
      </c>
      <c r="C59" s="185"/>
      <c r="D59" s="68"/>
      <c r="E59" s="139"/>
      <c r="F59" s="139"/>
    </row>
    <row r="60" spans="1:6" s="261" customFormat="1" x14ac:dyDescent="0.25">
      <c r="A60" s="137"/>
      <c r="B60" s="264"/>
      <c r="C60" s="185"/>
      <c r="D60" s="68"/>
      <c r="E60" s="139"/>
      <c r="F60" s="139"/>
    </row>
    <row r="61" spans="1:6" x14ac:dyDescent="0.25">
      <c r="A61" s="149"/>
      <c r="B61" s="150"/>
    </row>
    <row r="62" spans="1:6" x14ac:dyDescent="0.25">
      <c r="A62" s="72"/>
      <c r="B62" s="73"/>
    </row>
    <row r="63" spans="1:6" hidden="1" outlineLevel="1" x14ac:dyDescent="0.25">
      <c r="A63" s="77"/>
    </row>
    <row r="64" spans="1:6" hidden="1" outlineLevel="1" x14ac:dyDescent="0.25">
      <c r="A64" s="78" t="s">
        <v>36</v>
      </c>
      <c r="B64" s="79">
        <f>B37-B59</f>
        <v>0</v>
      </c>
    </row>
    <row r="65" spans="1:2" hidden="1" outlineLevel="1" x14ac:dyDescent="0.25">
      <c r="A65" s="78" t="s">
        <v>37</v>
      </c>
      <c r="B65" s="80">
        <f>B57-'P&amp;L Summary'!C36</f>
        <v>-5.2266786806285381E-3</v>
      </c>
    </row>
    <row r="66" spans="1:2" hidden="1" outlineLevel="1" x14ac:dyDescent="0.25"/>
    <row r="67" spans="1:2" collapsed="1" x14ac:dyDescent="0.25"/>
  </sheetData>
  <mergeCells count="3">
    <mergeCell ref="A1:B1"/>
    <mergeCell ref="A2:B2"/>
    <mergeCell ref="A3:B3"/>
  </mergeCells>
  <pageMargins left="0.7" right="0.7" top="0.75" bottom="0.75" header="0.3" footer="0.3"/>
  <pageSetup scale="72" orientation="portrait" horizontalDpi="1200" verticalDpi="1200" r:id="rId1"/>
  <headerFooter>
    <oddFooter>&amp;C&amp;1#&amp;"arial"&amp;9&amp;K008000 C1 - Internal use</oddFoot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K49"/>
  <sheetViews>
    <sheetView zoomScaleNormal="100" workbookViewId="0">
      <selection activeCell="E36" sqref="E36"/>
    </sheetView>
  </sheetViews>
  <sheetFormatPr defaultColWidth="8.7109375" defaultRowHeight="15.75" outlineLevelRow="1" x14ac:dyDescent="0.25"/>
  <cols>
    <col min="1" max="1" width="46.42578125" style="61" customWidth="1" collapsed="1"/>
    <col min="2" max="2" width="1.28515625" style="48" customWidth="1"/>
    <col min="3" max="3" width="13.7109375" style="62" bestFit="1" customWidth="1"/>
    <col min="4" max="4" width="16.42578125" style="62" bestFit="1" customWidth="1"/>
    <col min="5" max="5" width="13.7109375" style="62" customWidth="1"/>
    <col min="6" max="6" width="1.28515625" style="48" customWidth="1"/>
    <col min="7" max="7" width="16.28515625" style="62" hidden="1" customWidth="1"/>
    <col min="8" max="8" width="14.140625" style="62" hidden="1" customWidth="1"/>
    <col min="9" max="9" width="13.42578125" style="62" hidden="1" customWidth="1"/>
    <col min="10" max="10" width="1.28515625" style="191" customWidth="1"/>
    <col min="11" max="11" width="55" style="63" bestFit="1" customWidth="1"/>
  </cols>
  <sheetData>
    <row r="1" spans="1:11" ht="28.5" x14ac:dyDescent="0.25">
      <c r="A1" s="311" t="s">
        <v>110</v>
      </c>
      <c r="B1" s="312"/>
      <c r="C1" s="312"/>
      <c r="D1" s="312"/>
      <c r="E1" s="312"/>
      <c r="F1" s="312"/>
      <c r="G1" s="312"/>
      <c r="H1" s="312"/>
      <c r="I1" s="313"/>
      <c r="J1" s="189"/>
      <c r="K1" s="204"/>
    </row>
    <row r="2" spans="1:11" ht="23.25" x14ac:dyDescent="0.3">
      <c r="A2" s="314" t="s">
        <v>67</v>
      </c>
      <c r="B2" s="315"/>
      <c r="C2" s="315"/>
      <c r="D2" s="315"/>
      <c r="E2" s="315"/>
      <c r="F2" s="315"/>
      <c r="G2" s="315"/>
      <c r="H2" s="315"/>
      <c r="I2" s="316"/>
      <c r="J2" s="190"/>
      <c r="K2" s="205"/>
    </row>
    <row r="3" spans="1:11" ht="32.25" customHeight="1" thickBot="1" x14ac:dyDescent="0.35">
      <c r="A3" s="309">
        <f>Indicators!B3</f>
        <v>43708</v>
      </c>
      <c r="B3" s="317"/>
      <c r="C3" s="317"/>
      <c r="D3" s="317"/>
      <c r="E3" s="317"/>
      <c r="F3" s="317"/>
      <c r="G3" s="317"/>
      <c r="H3" s="317"/>
      <c r="I3" s="310"/>
      <c r="J3" s="199"/>
      <c r="K3" s="206"/>
    </row>
    <row r="4" spans="1:11" ht="16.5" thickBot="1" x14ac:dyDescent="0.3">
      <c r="A4" s="38"/>
      <c r="B4" s="39"/>
      <c r="C4" s="38"/>
      <c r="D4" s="38"/>
      <c r="E4" s="38"/>
      <c r="F4" s="39"/>
      <c r="G4" s="38"/>
      <c r="H4" s="38"/>
      <c r="I4" s="38"/>
      <c r="J4" s="200"/>
      <c r="K4" s="38"/>
    </row>
    <row r="5" spans="1:11" ht="16.5" thickBot="1" x14ac:dyDescent="0.3">
      <c r="A5" s="174"/>
      <c r="B5" s="39"/>
      <c r="C5" s="152" t="s">
        <v>3</v>
      </c>
      <c r="D5" s="153">
        <f>A3</f>
        <v>43708</v>
      </c>
      <c r="E5" s="100"/>
      <c r="F5" s="117"/>
      <c r="G5" s="156"/>
      <c r="H5" s="156"/>
      <c r="I5" s="156"/>
      <c r="J5" s="201"/>
      <c r="K5" s="40"/>
    </row>
    <row r="6" spans="1:11" ht="25.5" thickBot="1" x14ac:dyDescent="0.3">
      <c r="A6" s="175"/>
      <c r="B6" s="41"/>
      <c r="C6" s="102" t="s">
        <v>4</v>
      </c>
      <c r="D6" s="154" t="s">
        <v>0</v>
      </c>
      <c r="E6" s="155" t="s">
        <v>5</v>
      </c>
      <c r="F6" s="118"/>
      <c r="G6" s="103" t="s">
        <v>6</v>
      </c>
      <c r="H6" s="103" t="s">
        <v>2</v>
      </c>
      <c r="I6" s="193" t="s">
        <v>5</v>
      </c>
      <c r="J6" s="202"/>
      <c r="K6" s="209" t="s">
        <v>14</v>
      </c>
    </row>
    <row r="7" spans="1:11" x14ac:dyDescent="0.25">
      <c r="A7" s="115" t="s">
        <v>10</v>
      </c>
      <c r="B7" s="42"/>
      <c r="C7" s="43"/>
      <c r="D7" s="43"/>
      <c r="E7" s="43"/>
      <c r="F7" s="42"/>
      <c r="G7" s="43"/>
      <c r="H7" s="43"/>
      <c r="I7" s="43"/>
      <c r="J7" s="203"/>
      <c r="K7" s="208"/>
    </row>
    <row r="8" spans="1:11" s="261" customFormat="1" x14ac:dyDescent="0.25">
      <c r="A8" s="115" t="s">
        <v>258</v>
      </c>
      <c r="B8" s="42"/>
      <c r="C8" s="45">
        <v>385500</v>
      </c>
      <c r="D8" s="45">
        <v>381996.99999999994</v>
      </c>
      <c r="E8" s="45">
        <f>C8-D8</f>
        <v>3503.0000000000582</v>
      </c>
      <c r="F8" s="42"/>
      <c r="G8" s="43"/>
      <c r="H8" s="43"/>
      <c r="I8" s="43"/>
      <c r="J8" s="203"/>
      <c r="K8" s="208"/>
    </row>
    <row r="9" spans="1:11" x14ac:dyDescent="0.25">
      <c r="A9" s="167" t="s">
        <v>70</v>
      </c>
      <c r="B9" s="172"/>
      <c r="C9" s="45">
        <v>0</v>
      </c>
      <c r="D9" s="45">
        <f>VLOOKUP('P&amp;L Summary'!$A9,'P&amp;L Detailed'!$A:D,COLUMNS('P&amp;L Detailed'!$A14:D14),FALSE)</f>
        <v>0</v>
      </c>
      <c r="E9" s="45">
        <f>C9-D9</f>
        <v>0</v>
      </c>
      <c r="F9" s="46"/>
      <c r="G9" s="45">
        <f>VLOOKUP('P&amp;L Summary'!$A9,'P&amp;L Detailed'!$A:G,COLUMNS('P&amp;L Detailed'!$A14:G14),FALSE)</f>
        <v>424842.42</v>
      </c>
      <c r="H9" s="45">
        <f>VLOOKUP('P&amp;L Summary'!$A9,'P&amp;L Detailed'!$A:H,COLUMNS('P&amp;L Detailed'!$A14:H14),FALSE)</f>
        <v>437054</v>
      </c>
      <c r="I9" s="194">
        <f>G9-H9</f>
        <v>-12211.580000000016</v>
      </c>
      <c r="J9" s="203"/>
      <c r="K9" s="198"/>
    </row>
    <row r="10" spans="1:11" x14ac:dyDescent="0.25">
      <c r="A10" s="167" t="s">
        <v>72</v>
      </c>
      <c r="B10" s="172"/>
      <c r="C10" s="45">
        <v>1735.99</v>
      </c>
      <c r="D10" s="45">
        <f>VLOOKUP('P&amp;L Summary'!$A10,'P&amp;L Detailed'!$A:D,COLUMNS('P&amp;L Detailed'!$A16:D16),FALSE)</f>
        <v>0</v>
      </c>
      <c r="E10" s="45">
        <f>C10-D10</f>
        <v>1735.99</v>
      </c>
      <c r="F10" s="46"/>
      <c r="G10" s="45">
        <f>VLOOKUP('P&amp;L Summary'!$A10,'P&amp;L Detailed'!$A:G,COLUMNS('P&amp;L Detailed'!$A16:G16),FALSE)</f>
        <v>332786</v>
      </c>
      <c r="H10" s="45">
        <f>VLOOKUP('P&amp;L Summary'!$A10,'P&amp;L Detailed'!$A:H,COLUMNS('P&amp;L Detailed'!$A16:H16),FALSE)</f>
        <v>325000</v>
      </c>
      <c r="I10" s="194">
        <f>G10-H10</f>
        <v>7786</v>
      </c>
      <c r="J10" s="203"/>
      <c r="K10" s="198"/>
    </row>
    <row r="11" spans="1:11" x14ac:dyDescent="0.25">
      <c r="A11" s="116" t="s">
        <v>11</v>
      </c>
      <c r="B11" s="173"/>
      <c r="C11" s="112">
        <f>SUM(C8:C10)</f>
        <v>387235.99</v>
      </c>
      <c r="D11" s="112">
        <f>SUM(D8:D10)</f>
        <v>381996.99999999994</v>
      </c>
      <c r="E11" s="112">
        <f>C11-D11</f>
        <v>5238.9900000000489</v>
      </c>
      <c r="F11" s="113"/>
      <c r="G11" s="112">
        <f>SUM(G9:G10)</f>
        <v>757628.41999999993</v>
      </c>
      <c r="H11" s="112">
        <f>SUM(H9:H10)</f>
        <v>762054</v>
      </c>
      <c r="I11" s="195">
        <f>SUM(I9:I10)</f>
        <v>-4425.5800000000163</v>
      </c>
      <c r="J11" s="203"/>
      <c r="K11" s="198"/>
    </row>
    <row r="12" spans="1:11" x14ac:dyDescent="0.25">
      <c r="A12" s="20"/>
      <c r="B12" s="172"/>
      <c r="C12" s="45"/>
      <c r="D12" s="45"/>
      <c r="E12" s="45"/>
      <c r="F12" s="46"/>
      <c r="G12" s="45"/>
      <c r="H12" s="45"/>
      <c r="I12" s="194"/>
      <c r="J12" s="203"/>
      <c r="K12" s="198"/>
    </row>
    <row r="13" spans="1:11" x14ac:dyDescent="0.25">
      <c r="A13" s="115" t="s">
        <v>12</v>
      </c>
      <c r="B13" s="172"/>
      <c r="C13" s="45"/>
      <c r="D13" s="45"/>
      <c r="E13" s="45"/>
      <c r="F13" s="46"/>
      <c r="G13" s="47"/>
      <c r="H13" s="47"/>
      <c r="I13" s="196"/>
      <c r="J13" s="203"/>
      <c r="K13" s="198"/>
    </row>
    <row r="14" spans="1:11" s="114" customFormat="1" x14ac:dyDescent="0.25">
      <c r="A14" s="176" t="s">
        <v>142</v>
      </c>
      <c r="B14" s="172"/>
      <c r="C14" s="45">
        <f>VLOOKUP('P&amp;L Summary'!$A14,'P&amp;L Detailed'!$A:C,COLUMNS('P&amp;L Detailed'!$A6:C6),FALSE)</f>
        <v>56399.35</v>
      </c>
      <c r="D14" s="45">
        <f>VLOOKUP('P&amp;L Summary'!$A14,'P&amp;L Detailed'!$A:D,COLUMNS('P&amp;L Detailed'!$A6:D6),FALSE)</f>
        <v>59425</v>
      </c>
      <c r="E14" s="45">
        <f>D14-C14</f>
        <v>3025.6500000000015</v>
      </c>
      <c r="F14" s="44"/>
      <c r="G14" s="45">
        <f>VLOOKUP('P&amp;L Summary'!$A14,'P&amp;L Detailed'!$A:G,COLUMNS('P&amp;L Detailed'!$A7:G7),FALSE)</f>
        <v>147055.66</v>
      </c>
      <c r="H14" s="45">
        <f>VLOOKUP('P&amp;L Summary'!$A14,'P&amp;L Detailed'!$A:H,COLUMNS('P&amp;L Detailed'!$A7:H7),FALSE)</f>
        <v>168750</v>
      </c>
      <c r="I14" s="194">
        <f>H14-G14</f>
        <v>21694.339999999997</v>
      </c>
      <c r="J14" s="203"/>
      <c r="K14" s="198"/>
    </row>
    <row r="15" spans="1:11" s="244" customFormat="1" x14ac:dyDescent="0.25">
      <c r="A15" s="176" t="s">
        <v>171</v>
      </c>
      <c r="B15" s="172"/>
      <c r="C15" s="45">
        <f>VLOOKUP('P&amp;L Summary'!$A15,'P&amp;L Detailed'!$A:C,COLUMNS('P&amp;L Detailed'!$A7:C7),FALSE)</f>
        <v>52279.780000000006</v>
      </c>
      <c r="D15" s="45">
        <f>VLOOKUP('P&amp;L Summary'!$A15,'P&amp;L Detailed'!$A:D,COLUMNS('P&amp;L Detailed'!$A7:D7),FALSE)</f>
        <v>66895.833333333343</v>
      </c>
      <c r="E15" s="45">
        <f t="shared" ref="E15:E34" si="0">D15-C15</f>
        <v>14616.053333333337</v>
      </c>
      <c r="F15" s="44"/>
      <c r="G15" s="45">
        <f>VLOOKUP('P&amp;L Summary'!$A15,'P&amp;L Detailed'!$A:G,COLUMNS('P&amp;L Detailed'!$A13:G13),FALSE)</f>
        <v>2596.0500000000002</v>
      </c>
      <c r="H15" s="45">
        <f>VLOOKUP('P&amp;L Summary'!$A15,'P&amp;L Detailed'!$A:H,COLUMNS('P&amp;L Detailed'!$A13:H13),FALSE)</f>
        <v>0</v>
      </c>
      <c r="I15" s="194">
        <f t="shared" ref="I15:I34" si="1">H15-G15</f>
        <v>-2596.0500000000002</v>
      </c>
      <c r="J15" s="203"/>
      <c r="K15" s="198"/>
    </row>
    <row r="16" spans="1:11" s="114" customFormat="1" x14ac:dyDescent="0.25">
      <c r="A16" s="176" t="s">
        <v>154</v>
      </c>
      <c r="B16" s="172"/>
      <c r="C16" s="45">
        <f>VLOOKUP('P&amp;L Summary'!$A16,'P&amp;L Detailed'!$A:C,COLUMNS('P&amp;L Detailed'!$A7:C7),FALSE)</f>
        <v>21588.05</v>
      </c>
      <c r="D16" s="45">
        <f>VLOOKUP('P&amp;L Summary'!$A16,'P&amp;L Detailed'!$A:D,COLUMNS('P&amp;L Detailed'!$A7:D7),FALSE)</f>
        <v>11093.418749999999</v>
      </c>
      <c r="E16" s="45">
        <f t="shared" si="0"/>
        <v>-10494.63125</v>
      </c>
      <c r="F16" s="44"/>
      <c r="G16" s="45">
        <f>VLOOKUP('P&amp;L Summary'!$A16,'P&amp;L Detailed'!$A:G,COLUMNS('P&amp;L Detailed'!$A13:G13),FALSE)</f>
        <v>13482.57</v>
      </c>
      <c r="H16" s="45">
        <f>VLOOKUP('P&amp;L Summary'!$A16,'P&amp;L Detailed'!$A:H,COLUMNS('P&amp;L Detailed'!$A13:H13),FALSE)</f>
        <v>14304</v>
      </c>
      <c r="I16" s="194">
        <f t="shared" si="1"/>
        <v>821.43000000000029</v>
      </c>
      <c r="J16" s="203"/>
      <c r="K16" s="198"/>
    </row>
    <row r="17" spans="1:11" s="162" customFormat="1" x14ac:dyDescent="0.25">
      <c r="A17" s="115" t="s">
        <v>159</v>
      </c>
      <c r="B17" s="172"/>
      <c r="C17" s="45">
        <f>VLOOKUP('P&amp;L Summary'!$A17,'P&amp;L Detailed'!$A:C,COLUMNS('P&amp;L Detailed'!$A13:C13),FALSE)</f>
        <v>16314.570000000002</v>
      </c>
      <c r="D17" s="45">
        <f>VLOOKUP('P&amp;L Summary'!$A17,'P&amp;L Detailed'!$A:D,COLUMNS('P&amp;L Detailed'!$A13:D13),FALSE)</f>
        <v>44321.906294871791</v>
      </c>
      <c r="E17" s="45">
        <f t="shared" si="0"/>
        <v>28007.336294871791</v>
      </c>
      <c r="F17" s="44"/>
      <c r="G17" s="45">
        <f>VLOOKUP('P&amp;L Summary'!$A17,'P&amp;L Detailed'!$A:G,COLUMNS('P&amp;L Detailed'!$A14:G14),FALSE)</f>
        <v>8944.2199999999993</v>
      </c>
      <c r="H17" s="45">
        <f>VLOOKUP('P&amp;L Summary'!$A17,'P&amp;L Detailed'!$A:H,COLUMNS('P&amp;L Detailed'!$A14:H14),FALSE)</f>
        <v>13063</v>
      </c>
      <c r="I17" s="194">
        <f t="shared" si="1"/>
        <v>4118.7800000000007</v>
      </c>
      <c r="J17" s="203"/>
      <c r="K17" s="198"/>
    </row>
    <row r="18" spans="1:11" s="109" customFormat="1" x14ac:dyDescent="0.25">
      <c r="A18" s="176" t="s">
        <v>80</v>
      </c>
      <c r="B18" s="172"/>
      <c r="C18" s="45">
        <f>VLOOKUP('P&amp;L Summary'!$A18,'P&amp;L Detailed'!$A:C,COLUMNS('P&amp;L Detailed'!$A14:C14),FALSE)</f>
        <v>13613.75</v>
      </c>
      <c r="D18" s="45">
        <f>VLOOKUP('P&amp;L Summary'!$A18,'P&amp;L Detailed'!$A:D,COLUMNS('P&amp;L Detailed'!$A14:D14),FALSE)</f>
        <v>34237.5</v>
      </c>
      <c r="E18" s="45">
        <f t="shared" si="0"/>
        <v>20623.75</v>
      </c>
      <c r="F18" s="44"/>
      <c r="G18" s="45">
        <f>VLOOKUP('P&amp;L Summary'!$A18,'P&amp;L Detailed'!$A:G,COLUMNS('P&amp;L Detailed'!$A15:G15),FALSE)</f>
        <v>51626.19</v>
      </c>
      <c r="H18" s="45">
        <f>VLOOKUP('P&amp;L Summary'!$A18,'P&amp;L Detailed'!$A:H,COLUMNS('P&amp;L Detailed'!$A15:H15),FALSE)</f>
        <v>63579</v>
      </c>
      <c r="I18" s="194">
        <f t="shared" si="1"/>
        <v>11952.809999999998</v>
      </c>
      <c r="J18" s="203"/>
      <c r="K18" s="198"/>
    </row>
    <row r="19" spans="1:11" s="109" customFormat="1" x14ac:dyDescent="0.25">
      <c r="A19" s="176" t="s">
        <v>82</v>
      </c>
      <c r="B19" s="172"/>
      <c r="C19" s="45">
        <f>VLOOKUP('P&amp;L Summary'!$A19,'P&amp;L Detailed'!$A:C,COLUMNS('P&amp;L Detailed'!$A15:C15),FALSE)</f>
        <v>333.37</v>
      </c>
      <c r="D19" s="45">
        <f>VLOOKUP('P&amp;L Summary'!$A19,'P&amp;L Detailed'!$A:D,COLUMNS('P&amp;L Detailed'!$A15:D15),FALSE)</f>
        <v>583.33333333333337</v>
      </c>
      <c r="E19" s="45">
        <f t="shared" si="0"/>
        <v>249.96333333333337</v>
      </c>
      <c r="F19" s="46"/>
      <c r="G19" s="45">
        <f>VLOOKUP('P&amp;L Summary'!$A19,'P&amp;L Detailed'!$A:G,COLUMNS('P&amp;L Detailed'!$A16:G16),FALSE)</f>
        <v>0</v>
      </c>
      <c r="H19" s="45">
        <f>VLOOKUP('P&amp;L Summary'!$A19,'P&amp;L Detailed'!$A:H,COLUMNS('P&amp;L Detailed'!$A16:H16),FALSE)</f>
        <v>5000</v>
      </c>
      <c r="I19" s="194">
        <f t="shared" si="1"/>
        <v>5000</v>
      </c>
      <c r="J19" s="203"/>
      <c r="K19" s="198"/>
    </row>
    <row r="20" spans="1:11" s="244" customFormat="1" x14ac:dyDescent="0.25">
      <c r="A20" s="176" t="s">
        <v>174</v>
      </c>
      <c r="B20" s="172"/>
      <c r="C20" s="259">
        <f>VLOOKUP('P&amp;L Summary'!$A20,'P&amp;L Detailed'!$A:C,COLUMNS('P&amp;L Detailed'!$A16:C16),FALSE)</f>
        <v>11621.13</v>
      </c>
      <c r="D20" s="45">
        <f>VLOOKUP('P&amp;L Summary'!$A20,'P&amp;L Detailed'!$A:D,COLUMNS('P&amp;L Detailed'!$A16:D16),FALSE)</f>
        <v>10500</v>
      </c>
      <c r="E20" s="45">
        <f t="shared" si="0"/>
        <v>-1121.1299999999992</v>
      </c>
      <c r="F20" s="46"/>
      <c r="G20" s="45">
        <f>VLOOKUP('P&amp;L Summary'!$A20,'P&amp;L Detailed'!$A:G,COLUMNS('P&amp;L Detailed'!$A18:G18),FALSE)</f>
        <v>8.99</v>
      </c>
      <c r="H20" s="45">
        <f>VLOOKUP('P&amp;L Summary'!$A20,'P&amp;L Detailed'!$A:H,COLUMNS('P&amp;L Detailed'!$A18:H18),FALSE)</f>
        <v>0</v>
      </c>
      <c r="I20" s="194">
        <f t="shared" si="1"/>
        <v>-8.99</v>
      </c>
      <c r="J20" s="203"/>
      <c r="K20" s="198"/>
    </row>
    <row r="21" spans="1:11" s="261" customFormat="1" x14ac:dyDescent="0.25">
      <c r="A21" s="176" t="s">
        <v>281</v>
      </c>
      <c r="B21" s="172"/>
      <c r="C21" s="259">
        <f>VLOOKUP('P&amp;L Summary'!$A21,'P&amp;L Detailed'!$A:C,COLUMNS('P&amp;L Detailed'!$A17:C17),FALSE)</f>
        <v>461.63</v>
      </c>
      <c r="D21" s="45">
        <f>VLOOKUP('P&amp;L Summary'!$A21,'P&amp;L Detailed'!$A:D,COLUMNS('P&amp;L Detailed'!$A17:D17),FALSE)</f>
        <v>12250</v>
      </c>
      <c r="E21" s="45">
        <f t="shared" si="0"/>
        <v>11788.37</v>
      </c>
      <c r="F21" s="46"/>
      <c r="G21" s="45"/>
      <c r="H21" s="45"/>
      <c r="I21" s="194"/>
      <c r="J21" s="203"/>
      <c r="K21" s="198"/>
    </row>
    <row r="22" spans="1:11" s="261" customFormat="1" x14ac:dyDescent="0.25">
      <c r="A22" s="176" t="s">
        <v>286</v>
      </c>
      <c r="B22" s="172"/>
      <c r="C22" s="259">
        <f>VLOOKUP('P&amp;L Summary'!$A22,'P&amp;L Detailed'!$A:C,COLUMNS('P&amp;L Detailed'!$A18:C18),FALSE)</f>
        <v>0</v>
      </c>
      <c r="D22" s="45">
        <f>VLOOKUP('P&amp;L Summary'!$A22,'P&amp;L Detailed'!$A:D,COLUMNS('P&amp;L Detailed'!$A18:D18),FALSE)</f>
        <v>1477.2727272727273</v>
      </c>
      <c r="E22" s="45">
        <f t="shared" si="0"/>
        <v>1477.2727272727273</v>
      </c>
      <c r="F22" s="46"/>
      <c r="G22" s="45"/>
      <c r="H22" s="45"/>
      <c r="I22" s="194"/>
      <c r="J22" s="203"/>
      <c r="K22" s="198"/>
    </row>
    <row r="23" spans="1:11" s="243" customFormat="1" x14ac:dyDescent="0.25">
      <c r="A23" s="176" t="s">
        <v>169</v>
      </c>
      <c r="B23" s="172"/>
      <c r="C23" s="45">
        <f>VLOOKUP('P&amp;L Summary'!$A23,'P&amp;L Detailed'!$A:C,COLUMNS('P&amp;L Detailed'!$A15:C15),FALSE)</f>
        <v>6245.1399999999994</v>
      </c>
      <c r="D23" s="45">
        <f>VLOOKUP('P&amp;L Summary'!$A23,'P&amp;L Detailed'!$A:D,COLUMNS('P&amp;L Detailed'!$A15:D15),FALSE)</f>
        <v>3885.3333333333339</v>
      </c>
      <c r="E23" s="45">
        <f t="shared" si="0"/>
        <v>-2359.8066666666655</v>
      </c>
      <c r="F23" s="44"/>
      <c r="G23" s="45">
        <f>VLOOKUP('P&amp;L Summary'!$A23,'P&amp;L Detailed'!$A:G,COLUMNS('P&amp;L Detailed'!$A16:G16),FALSE)</f>
        <v>16802.489999999998</v>
      </c>
      <c r="H23" s="45">
        <f>VLOOKUP('P&amp;L Summary'!$A23,'P&amp;L Detailed'!$A:H,COLUMNS('P&amp;L Detailed'!$A16:H16),FALSE)</f>
        <v>0</v>
      </c>
      <c r="I23" s="194">
        <f t="shared" si="1"/>
        <v>-16802.489999999998</v>
      </c>
      <c r="J23" s="203"/>
      <c r="K23" s="198"/>
    </row>
    <row r="24" spans="1:11" s="261" customFormat="1" x14ac:dyDescent="0.25">
      <c r="A24" s="176" t="s">
        <v>287</v>
      </c>
      <c r="B24" s="172"/>
      <c r="C24" s="45">
        <f>VLOOKUP('P&amp;L Summary'!$A24,'P&amp;L Detailed'!$A:C,COLUMNS('P&amp;L Detailed'!$A16:C16),FALSE)</f>
        <v>4020.23</v>
      </c>
      <c r="D24" s="45">
        <f>VLOOKUP('P&amp;L Summary'!$A24,'P&amp;L Detailed'!$A:D,COLUMNS('P&amp;L Detailed'!$A16:D16),FALSE)</f>
        <v>1415.3333333333333</v>
      </c>
      <c r="E24" s="45">
        <f t="shared" si="0"/>
        <v>-2604.8966666666665</v>
      </c>
      <c r="F24" s="44"/>
      <c r="G24" s="45"/>
      <c r="H24" s="45"/>
      <c r="I24" s="194"/>
      <c r="J24" s="203"/>
      <c r="K24" s="198"/>
    </row>
    <row r="25" spans="1:11" s="109" customFormat="1" x14ac:dyDescent="0.25">
      <c r="A25" s="176" t="s">
        <v>85</v>
      </c>
      <c r="B25" s="172"/>
      <c r="C25" s="45">
        <f>VLOOKUP('P&amp;L Summary'!$A25,'P&amp;L Detailed'!$A:C,COLUMNS('P&amp;L Detailed'!$A16:C16),FALSE)</f>
        <v>15405.82</v>
      </c>
      <c r="D25" s="45">
        <f>VLOOKUP('P&amp;L Summary'!$A25,'P&amp;L Detailed'!$A:D,COLUMNS('P&amp;L Detailed'!$A16:D16),FALSE)</f>
        <v>13800</v>
      </c>
      <c r="E25" s="45">
        <f t="shared" si="0"/>
        <v>-1605.8199999999997</v>
      </c>
      <c r="F25" s="44"/>
      <c r="G25" s="45">
        <f>VLOOKUP('P&amp;L Summary'!$A25,'P&amp;L Detailed'!$A:G,COLUMNS('P&amp;L Detailed'!$A18:G18),FALSE)</f>
        <v>13127.58</v>
      </c>
      <c r="H25" s="45">
        <f>VLOOKUP('P&amp;L Summary'!$A25,'P&amp;L Detailed'!$A:H,COLUMNS('P&amp;L Detailed'!$A18:H18),FALSE)</f>
        <v>10000</v>
      </c>
      <c r="I25" s="194">
        <f t="shared" si="1"/>
        <v>-3127.58</v>
      </c>
      <c r="J25" s="203"/>
      <c r="K25" s="198"/>
    </row>
    <row r="26" spans="1:11" s="109" customFormat="1" x14ac:dyDescent="0.25">
      <c r="A26" s="176" t="s">
        <v>88</v>
      </c>
      <c r="B26" s="172"/>
      <c r="C26" s="45">
        <f>VLOOKUP('P&amp;L Summary'!$A26,'P&amp;L Detailed'!$A:C,COLUMNS('P&amp;L Detailed'!$A18:C18),FALSE)</f>
        <v>10993.99</v>
      </c>
      <c r="D26" s="45">
        <f>VLOOKUP('P&amp;L Summary'!$A26,'P&amp;L Detailed'!$A:D,COLUMNS('P&amp;L Detailed'!$A18:D18),FALSE)</f>
        <v>3516.666666666667</v>
      </c>
      <c r="E26" s="45">
        <f t="shared" si="0"/>
        <v>-7477.3233333333328</v>
      </c>
      <c r="F26" s="44"/>
      <c r="G26" s="45">
        <f>VLOOKUP('P&amp;L Summary'!$A26,'P&amp;L Detailed'!$A:G,COLUMNS('P&amp;L Detailed'!$A20:G20),FALSE)</f>
        <v>2799.7200000000003</v>
      </c>
      <c r="H26" s="45">
        <f>VLOOKUP('P&amp;L Summary'!$A26,'P&amp;L Detailed'!$A:H,COLUMNS('P&amp;L Detailed'!$A20:H20),FALSE)</f>
        <v>1532</v>
      </c>
      <c r="I26" s="194">
        <f t="shared" si="1"/>
        <v>-1267.7200000000003</v>
      </c>
      <c r="J26" s="203"/>
      <c r="K26" s="198"/>
    </row>
    <row r="27" spans="1:11" s="260" customFormat="1" x14ac:dyDescent="0.25">
      <c r="A27" s="247" t="s">
        <v>213</v>
      </c>
      <c r="B27" s="172"/>
      <c r="C27" s="45">
        <f>VLOOKUP('P&amp;L Summary'!$A27,'P&amp;L Detailed'!$A:C,COLUMNS('P&amp;L Detailed'!$A19:C19),FALSE)</f>
        <v>0</v>
      </c>
      <c r="D27" s="45">
        <f>VLOOKUP('P&amp;L Summary'!$A27,'P&amp;L Detailed'!$A:D,COLUMNS('P&amp;L Detailed'!$A19:D19),FALSE)</f>
        <v>0</v>
      </c>
      <c r="E27" s="45">
        <f t="shared" si="0"/>
        <v>0</v>
      </c>
      <c r="F27" s="44"/>
      <c r="G27" s="45">
        <f>VLOOKUP('P&amp;L Summary'!$A27,'P&amp;L Detailed'!$A:G,COLUMNS('P&amp;L Detailed'!$A21:G21),FALSE)</f>
        <v>4270.01</v>
      </c>
      <c r="H27" s="45">
        <f>VLOOKUP('P&amp;L Summary'!$A27,'P&amp;L Detailed'!$A:H,COLUMNS('P&amp;L Detailed'!$A21:H21),FALSE)</f>
        <v>0</v>
      </c>
      <c r="I27" s="194">
        <f t="shared" si="1"/>
        <v>-4270.01</v>
      </c>
      <c r="J27" s="203"/>
      <c r="K27" s="198"/>
    </row>
    <row r="28" spans="1:11" s="109" customFormat="1" x14ac:dyDescent="0.25">
      <c r="A28" s="176" t="s">
        <v>91</v>
      </c>
      <c r="B28" s="172"/>
      <c r="C28" s="45">
        <f>VLOOKUP('P&amp;L Summary'!$A28,'P&amp;L Detailed'!$A:C,COLUMNS('P&amp;L Detailed'!$A20:C20),FALSE)</f>
        <v>157.9</v>
      </c>
      <c r="D28" s="45">
        <f>VLOOKUP('P&amp;L Summary'!$A28,'P&amp;L Detailed'!$A:D,COLUMNS('P&amp;L Detailed'!$A20:D20),FALSE)</f>
        <v>5166.666666666667</v>
      </c>
      <c r="E28" s="45">
        <f t="shared" si="0"/>
        <v>5008.7666666666673</v>
      </c>
      <c r="F28" s="46"/>
      <c r="G28" s="45">
        <f>VLOOKUP('P&amp;L Summary'!$A28,'P&amp;L Detailed'!$A:G,COLUMNS('P&amp;L Detailed'!$A21:G21),FALSE)</f>
        <v>11608.25</v>
      </c>
      <c r="H28" s="45">
        <f>VLOOKUP('P&amp;L Summary'!$A28,'P&amp;L Detailed'!$A:H,COLUMNS('P&amp;L Detailed'!$A21:H21),FALSE)</f>
        <v>10500</v>
      </c>
      <c r="I28" s="194">
        <f t="shared" si="1"/>
        <v>-1108.25</v>
      </c>
      <c r="J28" s="203"/>
      <c r="K28" s="198"/>
    </row>
    <row r="29" spans="1:11" s="136" customFormat="1" x14ac:dyDescent="0.25">
      <c r="A29" s="176" t="s">
        <v>93</v>
      </c>
      <c r="B29" s="172"/>
      <c r="C29" s="45">
        <f>VLOOKUP('P&amp;L Summary'!$A29,'P&amp;L Detailed'!$A:C,COLUMNS('P&amp;L Detailed'!$A21:C21),FALSE)</f>
        <v>857.93</v>
      </c>
      <c r="D29" s="45">
        <f>VLOOKUP('P&amp;L Summary'!$A29,'P&amp;L Detailed'!$A:D,COLUMNS('P&amp;L Detailed'!$A21:D21),FALSE)</f>
        <v>1000</v>
      </c>
      <c r="E29" s="45">
        <f t="shared" si="0"/>
        <v>142.07000000000005</v>
      </c>
      <c r="F29" s="46"/>
      <c r="G29" s="45">
        <f>VLOOKUP('P&amp;L Summary'!$A29,'P&amp;L Detailed'!$A:G,COLUMNS('P&amp;L Detailed'!$A22:G22),FALSE)</f>
        <v>2946.58</v>
      </c>
      <c r="H29" s="45">
        <f>VLOOKUP('P&amp;L Summary'!$A29,'P&amp;L Detailed'!$A:H,COLUMNS('P&amp;L Detailed'!$A22:H22),FALSE)</f>
        <v>12030</v>
      </c>
      <c r="I29" s="194">
        <f t="shared" si="1"/>
        <v>9083.42</v>
      </c>
      <c r="J29" s="203"/>
      <c r="K29" s="198"/>
    </row>
    <row r="30" spans="1:11" s="109" customFormat="1" x14ac:dyDescent="0.25">
      <c r="A30" s="176" t="s">
        <v>96</v>
      </c>
      <c r="B30" s="172"/>
      <c r="C30" s="45">
        <f>VLOOKUP('P&amp;L Summary'!$A30,'P&amp;L Detailed'!$A:C,COLUMNS('P&amp;L Detailed'!$A21:C21),FALSE)</f>
        <v>0</v>
      </c>
      <c r="D30" s="45">
        <f>VLOOKUP('P&amp;L Summary'!$A30,'P&amp;L Detailed'!$A:D,COLUMNS('P&amp;L Detailed'!$A21:D21),FALSE)</f>
        <v>0</v>
      </c>
      <c r="E30" s="45">
        <f t="shared" si="0"/>
        <v>0</v>
      </c>
      <c r="F30" s="46"/>
      <c r="G30" s="45">
        <f>VLOOKUP('P&amp;L Summary'!$A30,'P&amp;L Detailed'!$A:G,COLUMNS('P&amp;L Detailed'!$A22:G22),FALSE)</f>
        <v>25863.54</v>
      </c>
      <c r="H30" s="45">
        <f>VLOOKUP('P&amp;L Summary'!$A30,'P&amp;L Detailed'!$A:H,COLUMNS('P&amp;L Detailed'!$A22:H22),FALSE)</f>
        <v>33000</v>
      </c>
      <c r="I30" s="194">
        <f t="shared" si="1"/>
        <v>7136.4599999999991</v>
      </c>
      <c r="J30" s="203"/>
      <c r="K30" s="198"/>
    </row>
    <row r="31" spans="1:11" s="158" customFormat="1" x14ac:dyDescent="0.25">
      <c r="A31" s="167" t="s">
        <v>127</v>
      </c>
      <c r="B31" s="172"/>
      <c r="C31" s="45">
        <f>VLOOKUP('P&amp;L Summary'!$A31,'P&amp;L Detailed'!$A:C,COLUMNS('P&amp;L Detailed'!$A22:C22),FALSE)</f>
        <v>558.66</v>
      </c>
      <c r="D31" s="45">
        <f>VLOOKUP('P&amp;L Summary'!$A31,'P&amp;L Detailed'!$A:D,COLUMNS('P&amp;L Detailed'!$A22:D22),FALSE)</f>
        <v>916.66666666666674</v>
      </c>
      <c r="E31" s="45">
        <f t="shared" si="0"/>
        <v>358.00666666666677</v>
      </c>
      <c r="F31" s="46"/>
      <c r="G31" s="45">
        <f>VLOOKUP('P&amp;L Summary'!$A31,'P&amp;L Detailed'!$A:G,COLUMNS('P&amp;L Detailed'!$A24:G24),FALSE)</f>
        <v>5313.98</v>
      </c>
      <c r="H31" s="45">
        <f>VLOOKUP('P&amp;L Summary'!$A31,'P&amp;L Detailed'!$A:H,COLUMNS('P&amp;L Detailed'!$A24:H24),FALSE)</f>
        <v>2872</v>
      </c>
      <c r="I31" s="194">
        <f t="shared" si="1"/>
        <v>-2441.9799999999996</v>
      </c>
      <c r="J31" s="203"/>
      <c r="K31" s="198"/>
    </row>
    <row r="32" spans="1:11" s="109" customFormat="1" x14ac:dyDescent="0.25">
      <c r="A32" s="176" t="s">
        <v>99</v>
      </c>
      <c r="B32" s="172"/>
      <c r="C32" s="45">
        <f>VLOOKUP('P&amp;L Summary'!$A32,'P&amp;L Detailed'!$A:C,COLUMNS('P&amp;L Detailed'!$A22:C22),FALSE)</f>
        <v>481.21</v>
      </c>
      <c r="D32" s="45">
        <f>VLOOKUP('P&amp;L Summary'!$A32,'P&amp;L Detailed'!$A:D,COLUMNS('P&amp;L Detailed'!$A22:D22),FALSE)</f>
        <v>200</v>
      </c>
      <c r="E32" s="45">
        <f t="shared" si="0"/>
        <v>-281.20999999999998</v>
      </c>
      <c r="F32" s="46"/>
      <c r="G32" s="45">
        <f>VLOOKUP('P&amp;L Summary'!$A32,'P&amp;L Detailed'!$A:G,COLUMNS('P&amp;L Detailed'!$A24:G24),FALSE)</f>
        <v>764.26</v>
      </c>
      <c r="H32" s="45">
        <f>VLOOKUP('P&amp;L Summary'!$A32,'P&amp;L Detailed'!$A:H,COLUMNS('P&amp;L Detailed'!$A24:H24),FALSE)</f>
        <v>0</v>
      </c>
      <c r="I32" s="194">
        <f t="shared" si="1"/>
        <v>-764.26</v>
      </c>
      <c r="J32" s="203"/>
      <c r="K32" s="198"/>
    </row>
    <row r="33" spans="1:11" s="109" customFormat="1" x14ac:dyDescent="0.25">
      <c r="A33" s="176" t="s">
        <v>102</v>
      </c>
      <c r="B33" s="172"/>
      <c r="C33" s="45">
        <f>VLOOKUP('P&amp;L Summary'!$A33,'P&amp;L Detailed'!$A:C,COLUMNS('P&amp;L Detailed'!$A24:C24),FALSE)</f>
        <v>7149.77</v>
      </c>
      <c r="D33" s="45">
        <f>VLOOKUP('P&amp;L Summary'!$A33,'P&amp;L Detailed'!$A:D,COLUMNS('P&amp;L Detailed'!$A24:D24),FALSE)</f>
        <v>5088.6099999999997</v>
      </c>
      <c r="E33" s="45">
        <f t="shared" si="0"/>
        <v>-2061.1600000000008</v>
      </c>
      <c r="F33" s="46"/>
      <c r="G33" s="45">
        <f>VLOOKUP('P&amp;L Summary'!$A33,'P&amp;L Detailed'!$A:G,COLUMNS('P&amp;L Detailed'!$A25:G25),FALSE)</f>
        <v>2284.64</v>
      </c>
      <c r="H33" s="45">
        <f>VLOOKUP('P&amp;L Summary'!$A33,'P&amp;L Detailed'!$A:H,COLUMNS('P&amp;L Detailed'!$A25:H25),FALSE)</f>
        <v>4179</v>
      </c>
      <c r="I33" s="194">
        <f t="shared" si="1"/>
        <v>1894.3600000000001</v>
      </c>
      <c r="J33" s="203"/>
      <c r="K33" s="198"/>
    </row>
    <row r="34" spans="1:11" s="248" customFormat="1" x14ac:dyDescent="0.25">
      <c r="A34" s="167" t="s">
        <v>189</v>
      </c>
      <c r="B34" s="172"/>
      <c r="C34" s="45">
        <f>VLOOKUP('P&amp;L Summary'!$A34,'P&amp;L Detailed'!$A:C,COLUMNS('P&amp;L Detailed'!$A25:C25),FALSE)</f>
        <v>253724.57477332134</v>
      </c>
      <c r="D34" s="45">
        <f>VLOOKUP('P&amp;L Summary'!$A34,'P&amp;L Detailed'!$A:D,COLUMNS('P&amp;L Detailed'!$A25:D25),FALSE)</f>
        <v>262389.36810665467</v>
      </c>
      <c r="E34" s="45">
        <f t="shared" si="0"/>
        <v>8664.7933333333349</v>
      </c>
      <c r="F34" s="46"/>
      <c r="G34" s="45">
        <f>VLOOKUP('P&amp;L Summary'!$A34,'P&amp;L Detailed'!$A:G,COLUMNS('P&amp;L Detailed'!$A27:G27),FALSE)</f>
        <v>8314.0300000000007</v>
      </c>
      <c r="H34" s="45">
        <f>VLOOKUP('P&amp;L Summary'!$A34,'P&amp;L Detailed'!$A:H,COLUMNS('P&amp;L Detailed'!$A27:H27),FALSE)</f>
        <v>0</v>
      </c>
      <c r="I34" s="194">
        <f t="shared" si="1"/>
        <v>-8314.0300000000007</v>
      </c>
      <c r="J34" s="203"/>
      <c r="K34" s="198"/>
    </row>
    <row r="35" spans="1:11" x14ac:dyDescent="0.25">
      <c r="A35" s="111" t="s">
        <v>13</v>
      </c>
      <c r="B35" s="173"/>
      <c r="C35" s="112">
        <f>SUM(C14:C34)</f>
        <v>472206.85477332131</v>
      </c>
      <c r="D35" s="112">
        <f>SUM(D14:D34)</f>
        <v>538162.90921213268</v>
      </c>
      <c r="E35" s="112">
        <f>D35-C35</f>
        <v>65956.054438811378</v>
      </c>
      <c r="F35" s="113"/>
      <c r="G35" s="112">
        <f t="shared" ref="G35:H35" si="2">SUM(G14:G34)</f>
        <v>317808.76</v>
      </c>
      <c r="H35" s="112">
        <f t="shared" si="2"/>
        <v>338809</v>
      </c>
      <c r="I35" s="195">
        <f>H35-G35</f>
        <v>21000.239999999991</v>
      </c>
      <c r="J35" s="203"/>
      <c r="K35" s="198"/>
    </row>
    <row r="36" spans="1:11" x14ac:dyDescent="0.25">
      <c r="A36" s="20" t="s">
        <v>40</v>
      </c>
      <c r="B36" s="172"/>
      <c r="C36" s="45">
        <f>C11-C35</f>
        <v>-84970.864773321315</v>
      </c>
      <c r="D36" s="45">
        <f>D11-D35</f>
        <v>-156165.90921213274</v>
      </c>
      <c r="E36" s="45">
        <f>E35-E11</f>
        <v>60717.064438811329</v>
      </c>
      <c r="F36" s="46"/>
      <c r="G36" s="45">
        <f>G11-G35</f>
        <v>439819.65999999992</v>
      </c>
      <c r="H36" s="45">
        <f>H11-H35</f>
        <v>423245</v>
      </c>
      <c r="I36" s="194">
        <f>I11+I35</f>
        <v>16574.659999999974</v>
      </c>
      <c r="J36" s="203"/>
      <c r="K36" s="198"/>
    </row>
    <row r="37" spans="1:11" x14ac:dyDescent="0.25">
      <c r="A37" s="20"/>
      <c r="B37" s="44"/>
      <c r="C37" s="45">
        <f>C36-'P&amp;L Detailed'!C142</f>
        <v>0</v>
      </c>
      <c r="D37" s="45">
        <f>D36-'P&amp;L Detailed'!D142</f>
        <v>-2.3283064365386963E-10</v>
      </c>
      <c r="E37" s="45">
        <f>E36-'P&amp;L Detailed'!E142</f>
        <v>2.6193447411060333E-10</v>
      </c>
      <c r="F37" s="46"/>
      <c r="G37" s="45">
        <f>G36-'P&amp;L Detailed'!G142</f>
        <v>0</v>
      </c>
      <c r="H37" s="45">
        <f>H36-'P&amp;L Detailed'!H142</f>
        <v>0</v>
      </c>
      <c r="I37" s="194">
        <f>I36-'P&amp;L Detailed'!I142</f>
        <v>5.8207660913467407E-11</v>
      </c>
      <c r="J37" s="203"/>
      <c r="K37" s="198"/>
    </row>
    <row r="38" spans="1:11" x14ac:dyDescent="0.25">
      <c r="A38" s="49"/>
      <c r="B38" s="50"/>
      <c r="C38" s="51"/>
      <c r="D38" s="51"/>
      <c r="E38" s="51"/>
      <c r="F38" s="50"/>
      <c r="G38" s="51"/>
      <c r="H38" s="51"/>
      <c r="I38" s="51"/>
      <c r="K38" s="52"/>
    </row>
    <row r="39" spans="1:11" ht="15" hidden="1" outlineLevel="1" x14ac:dyDescent="0.25">
      <c r="A39" s="53"/>
      <c r="B39" s="54"/>
      <c r="C39" s="55"/>
      <c r="D39" s="55"/>
      <c r="E39" s="55"/>
      <c r="F39" s="54"/>
      <c r="G39" s="55"/>
      <c r="H39" s="55"/>
      <c r="I39" s="55"/>
      <c r="J39" s="192"/>
      <c r="K39" s="56"/>
    </row>
    <row r="40" spans="1:11" ht="15" hidden="1" outlineLevel="1" x14ac:dyDescent="0.25">
      <c r="A40" s="53"/>
      <c r="B40" s="54"/>
      <c r="C40" s="55"/>
      <c r="D40" s="55"/>
      <c r="E40" s="55"/>
      <c r="F40" s="54"/>
      <c r="G40" s="55"/>
      <c r="H40" s="55"/>
      <c r="I40" s="55"/>
      <c r="J40" s="192"/>
      <c r="K40" s="56"/>
    </row>
    <row r="41" spans="1:11" ht="15" hidden="1" outlineLevel="1" x14ac:dyDescent="0.25">
      <c r="A41" s="53"/>
      <c r="B41" s="54"/>
      <c r="C41" s="55"/>
      <c r="D41" s="55"/>
      <c r="E41" s="55"/>
      <c r="F41" s="54"/>
      <c r="G41" s="55"/>
      <c r="H41" s="55"/>
      <c r="I41" s="55"/>
      <c r="J41" s="192"/>
      <c r="K41" s="56"/>
    </row>
    <row r="42" spans="1:11" ht="15" hidden="1" outlineLevel="1" x14ac:dyDescent="0.25">
      <c r="A42" s="53"/>
      <c r="B42" s="54"/>
      <c r="C42" s="55"/>
      <c r="D42" s="55"/>
      <c r="E42" s="55"/>
      <c r="F42" s="54"/>
      <c r="G42" s="55"/>
      <c r="H42" s="55"/>
      <c r="I42" s="55"/>
      <c r="J42" s="192"/>
      <c r="K42" s="56"/>
    </row>
    <row r="43" spans="1:11" ht="15" hidden="1" outlineLevel="1" x14ac:dyDescent="0.25">
      <c r="A43" s="57"/>
      <c r="B43" s="58"/>
      <c r="C43" s="59"/>
      <c r="D43" s="59"/>
      <c r="E43" s="59"/>
      <c r="F43" s="58"/>
      <c r="G43" s="59"/>
      <c r="H43" s="59"/>
      <c r="I43" s="59"/>
      <c r="J43" s="192"/>
      <c r="K43" s="60"/>
    </row>
    <row r="44" spans="1:11" ht="15" hidden="1" outlineLevel="1" x14ac:dyDescent="0.25">
      <c r="A44" s="57"/>
      <c r="B44" s="58"/>
      <c r="C44" s="59"/>
      <c r="D44" s="59"/>
      <c r="E44" s="59"/>
      <c r="F44" s="58"/>
      <c r="G44" s="59"/>
      <c r="H44" s="59"/>
      <c r="I44" s="59"/>
      <c r="J44" s="192"/>
      <c r="K44" s="60"/>
    </row>
    <row r="45" spans="1:11" ht="15" hidden="1" outlineLevel="1" x14ac:dyDescent="0.25">
      <c r="A45" s="57"/>
      <c r="B45" s="58"/>
      <c r="C45" s="59"/>
      <c r="D45" s="59"/>
      <c r="E45" s="59"/>
      <c r="F45" s="58"/>
      <c r="G45" s="59"/>
      <c r="H45" s="59"/>
      <c r="I45" s="59"/>
      <c r="J45" s="192"/>
      <c r="K45" s="60"/>
    </row>
    <row r="46" spans="1:11" collapsed="1" x14ac:dyDescent="0.25"/>
    <row r="48" spans="1:11" ht="24.75" hidden="1" outlineLevel="1" x14ac:dyDescent="0.25">
      <c r="A48" s="64" t="s">
        <v>41</v>
      </c>
      <c r="B48" s="65"/>
      <c r="C48" s="66"/>
      <c r="D48" s="66"/>
      <c r="E48" s="67"/>
      <c r="F48" s="65"/>
      <c r="G48" s="66">
        <f>G36-'P&amp;L Detailed'!G142</f>
        <v>0</v>
      </c>
      <c r="H48" s="66">
        <f>H36-'P&amp;L Detailed'!H142</f>
        <v>0</v>
      </c>
      <c r="I48" s="66">
        <f>I36-'P&amp;L Detailed'!I142</f>
        <v>5.8207660913467407E-11</v>
      </c>
    </row>
    <row r="49" collapsed="1" x14ac:dyDescent="0.25"/>
  </sheetData>
  <mergeCells count="3">
    <mergeCell ref="A1:I1"/>
    <mergeCell ref="A2:I2"/>
    <mergeCell ref="A3:I3"/>
  </mergeCells>
  <conditionalFormatting sqref="C38:E42 C9:E13 C35:E35 I15:I34 G9:I14 G15:H22 G36:I42 G23:G34 G35:H35 C14:D22">
    <cfRule type="cellIs" dxfId="436" priority="29" operator="lessThan">
      <formula>0</formula>
    </cfRule>
  </conditionalFormatting>
  <conditionalFormatting sqref="C36:E37">
    <cfRule type="cellIs" dxfId="435" priority="32" operator="lessThan">
      <formula>0</formula>
    </cfRule>
  </conditionalFormatting>
  <conditionalFormatting sqref="I35">
    <cfRule type="cellIs" dxfId="434" priority="26" operator="lessThan">
      <formula>0</formula>
    </cfRule>
  </conditionalFormatting>
  <conditionalFormatting sqref="C32:D34 C25:D30 E14:E34">
    <cfRule type="cellIs" dxfId="433" priority="20" operator="lessThan">
      <formula>0</formula>
    </cfRule>
  </conditionalFormatting>
  <conditionalFormatting sqref="H32:H34 H25:H30">
    <cfRule type="cellIs" dxfId="432" priority="18" operator="lessThan">
      <formula>0</formula>
    </cfRule>
  </conditionalFormatting>
  <conditionalFormatting sqref="C31:D31">
    <cfRule type="cellIs" dxfId="431" priority="10" operator="lessThan">
      <formula>0</formula>
    </cfRule>
  </conditionalFormatting>
  <conditionalFormatting sqref="H31">
    <cfRule type="cellIs" dxfId="430" priority="8" operator="lessThan">
      <formula>0</formula>
    </cfRule>
  </conditionalFormatting>
  <conditionalFormatting sqref="C23:D24">
    <cfRule type="cellIs" dxfId="429" priority="6" operator="lessThan">
      <formula>0</formula>
    </cfRule>
  </conditionalFormatting>
  <conditionalFormatting sqref="H23:H24">
    <cfRule type="cellIs" dxfId="428" priority="4" operator="lessThan">
      <formula>0</formula>
    </cfRule>
  </conditionalFormatting>
  <conditionalFormatting sqref="C8">
    <cfRule type="cellIs" dxfId="427" priority="2" operator="lessThan">
      <formula>0</formula>
    </cfRule>
  </conditionalFormatting>
  <conditionalFormatting sqref="D8:E8">
    <cfRule type="cellIs" dxfId="426" priority="1" operator="lessThan">
      <formula>0</formula>
    </cfRule>
  </conditionalFormatting>
  <pageMargins left="0.7" right="0.7" top="0.75" bottom="0.75" header="0.3" footer="0.3"/>
  <pageSetup scale="59" orientation="portrait" horizontalDpi="1200" verticalDpi="1200" r:id="rId1"/>
  <headerFooter>
    <oddFooter>&amp;C&amp;1#&amp;"arial"&amp;9&amp;K008000 C1 - Internal use</oddFooter>
  </headerFooter>
  <colBreaks count="1" manualBreakCount="1">
    <brk id="10" max="2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2:J48"/>
  <sheetViews>
    <sheetView showGridLines="0" workbookViewId="0">
      <selection activeCell="C27" sqref="C27"/>
    </sheetView>
  </sheetViews>
  <sheetFormatPr defaultColWidth="10.7109375" defaultRowHeight="15" x14ac:dyDescent="0.25"/>
  <cols>
    <col min="4" max="4" width="30.140625" customWidth="1"/>
    <col min="5" max="5" width="11.42578125" customWidth="1"/>
    <col min="6" max="6" width="11.7109375" bestFit="1" customWidth="1"/>
    <col min="7" max="7" width="11" bestFit="1" customWidth="1"/>
  </cols>
  <sheetData>
    <row r="2" spans="4:8" ht="28.5" x14ac:dyDescent="0.45">
      <c r="D2" s="286" t="s">
        <v>215</v>
      </c>
      <c r="E2" s="287"/>
      <c r="F2" s="287"/>
    </row>
    <row r="3" spans="4:8" ht="6" customHeight="1" x14ac:dyDescent="0.25"/>
    <row r="4" spans="4:8" ht="23.25" x14ac:dyDescent="0.35">
      <c r="D4" s="267" t="s">
        <v>249</v>
      </c>
    </row>
    <row r="5" spans="4:8" ht="7.15" customHeight="1" x14ac:dyDescent="0.35">
      <c r="D5" s="266"/>
    </row>
    <row r="6" spans="4:8" ht="23.25" x14ac:dyDescent="0.35">
      <c r="D6" s="267" t="s">
        <v>216</v>
      </c>
    </row>
    <row r="7" spans="4:8" ht="6" customHeight="1" x14ac:dyDescent="0.35">
      <c r="D7" s="266"/>
    </row>
    <row r="8" spans="4:8" ht="23.25" x14ac:dyDescent="0.35">
      <c r="D8" s="267" t="s">
        <v>217</v>
      </c>
    </row>
    <row r="9" spans="4:8" ht="7.15" customHeight="1" x14ac:dyDescent="0.35">
      <c r="D9" s="266"/>
    </row>
    <row r="10" spans="4:8" ht="23.25" x14ac:dyDescent="0.35">
      <c r="D10" s="267" t="s">
        <v>218</v>
      </c>
    </row>
    <row r="11" spans="4:8" ht="4.1500000000000004" customHeight="1" x14ac:dyDescent="0.25"/>
    <row r="12" spans="4:8" ht="23.25" x14ac:dyDescent="0.35">
      <c r="D12" s="267" t="s">
        <v>219</v>
      </c>
    </row>
    <row r="13" spans="4:8" ht="15.75" thickBot="1" x14ac:dyDescent="0.3"/>
    <row r="14" spans="4:8" ht="18.75" x14ac:dyDescent="0.3">
      <c r="E14" s="268" t="s">
        <v>220</v>
      </c>
      <c r="F14" s="269">
        <v>1010.1300000000001</v>
      </c>
      <c r="G14" s="270">
        <v>0.34281438141845805</v>
      </c>
      <c r="H14" s="265" t="s">
        <v>227</v>
      </c>
    </row>
    <row r="15" spans="4:8" ht="18.75" x14ac:dyDescent="0.3">
      <c r="E15" s="271" t="s">
        <v>221</v>
      </c>
      <c r="F15" s="272">
        <v>323.8</v>
      </c>
      <c r="G15" s="273">
        <v>0.1098901098901099</v>
      </c>
      <c r="H15" s="265"/>
    </row>
    <row r="16" spans="4:8" ht="18.75" x14ac:dyDescent="0.3">
      <c r="E16" s="271" t="s">
        <v>222</v>
      </c>
      <c r="F16" s="272">
        <v>705.9</v>
      </c>
      <c r="G16" s="273">
        <v>0.23956586958439954</v>
      </c>
      <c r="H16" s="265"/>
    </row>
    <row r="17" spans="4:8" ht="18.75" x14ac:dyDescent="0.3">
      <c r="E17" s="271" t="s">
        <v>223</v>
      </c>
      <c r="F17" s="272">
        <v>729.25</v>
      </c>
      <c r="G17" s="273">
        <v>0.24749031080099643</v>
      </c>
      <c r="H17" s="265"/>
    </row>
    <row r="18" spans="4:8" ht="18.75" x14ac:dyDescent="0.3">
      <c r="E18" s="271" t="s">
        <v>224</v>
      </c>
      <c r="F18" s="272">
        <v>65.25</v>
      </c>
      <c r="G18" s="273">
        <v>2.2144316461796387E-2</v>
      </c>
      <c r="H18" s="265" t="s">
        <v>228</v>
      </c>
    </row>
    <row r="19" spans="4:8" ht="18.75" x14ac:dyDescent="0.3">
      <c r="E19" s="271" t="s">
        <v>225</v>
      </c>
      <c r="F19" s="272">
        <v>12</v>
      </c>
      <c r="G19" s="273">
        <v>4.0725179699855427E-3</v>
      </c>
      <c r="H19" s="265" t="s">
        <v>229</v>
      </c>
    </row>
    <row r="20" spans="4:8" ht="18.75" x14ac:dyDescent="0.3">
      <c r="E20" s="271" t="s">
        <v>226</v>
      </c>
      <c r="F20" s="274">
        <v>100.25</v>
      </c>
      <c r="G20" s="273">
        <v>3.4022493874254219E-2</v>
      </c>
    </row>
    <row r="21" spans="4:8" ht="19.5" thickBot="1" x14ac:dyDescent="0.35">
      <c r="E21" s="275"/>
      <c r="F21" s="276">
        <v>2946.58</v>
      </c>
      <c r="G21" s="277">
        <v>1</v>
      </c>
    </row>
    <row r="23" spans="4:8" ht="23.25" x14ac:dyDescent="0.35">
      <c r="D23" s="267" t="s">
        <v>230</v>
      </c>
    </row>
    <row r="24" spans="4:8" ht="4.9000000000000004" customHeight="1" x14ac:dyDescent="0.25"/>
    <row r="25" spans="4:8" ht="23.25" x14ac:dyDescent="0.35">
      <c r="D25" s="267" t="s">
        <v>231</v>
      </c>
    </row>
    <row r="26" spans="4:8" ht="15.75" thickBot="1" x14ac:dyDescent="0.3"/>
    <row r="27" spans="4:8" ht="18.75" x14ac:dyDescent="0.3">
      <c r="E27" s="268" t="s">
        <v>221</v>
      </c>
      <c r="F27" s="269">
        <v>13593.88</v>
      </c>
      <c r="G27" s="270">
        <f>F27/$F$33</f>
        <v>0.52560013053124199</v>
      </c>
      <c r="H27" t="s">
        <v>236</v>
      </c>
    </row>
    <row r="28" spans="4:8" ht="18.75" x14ac:dyDescent="0.3">
      <c r="E28" s="271" t="s">
        <v>232</v>
      </c>
      <c r="F28" s="272">
        <v>7500</v>
      </c>
      <c r="G28" s="273">
        <f t="shared" ref="G28:G32" si="0">F28/$F$33</f>
        <v>0.28998350573819359</v>
      </c>
    </row>
    <row r="29" spans="4:8" ht="18.75" x14ac:dyDescent="0.3">
      <c r="E29" s="271" t="s">
        <v>233</v>
      </c>
      <c r="F29" s="272">
        <v>4560.6900000000005</v>
      </c>
      <c r="G29" s="273">
        <f t="shared" si="0"/>
        <v>0.17633664997134965</v>
      </c>
      <c r="H29" t="s">
        <v>235</v>
      </c>
    </row>
    <row r="30" spans="4:8" ht="18.75" x14ac:dyDescent="0.3">
      <c r="E30" s="271" t="s">
        <v>234</v>
      </c>
      <c r="F30" s="272">
        <v>60.31</v>
      </c>
      <c r="G30" s="273">
        <f t="shared" si="0"/>
        <v>2.3318540308093941E-3</v>
      </c>
    </row>
    <row r="31" spans="4:8" ht="18.75" x14ac:dyDescent="0.3">
      <c r="E31" s="271" t="s">
        <v>220</v>
      </c>
      <c r="F31" s="272">
        <v>98.66</v>
      </c>
      <c r="G31" s="273">
        <f t="shared" si="0"/>
        <v>3.8146363568173575E-3</v>
      </c>
    </row>
    <row r="32" spans="4:8" ht="18.75" x14ac:dyDescent="0.3">
      <c r="E32" s="271" t="s">
        <v>223</v>
      </c>
      <c r="F32" s="274">
        <v>50</v>
      </c>
      <c r="G32" s="273">
        <f t="shared" si="0"/>
        <v>1.9332233715879574E-3</v>
      </c>
    </row>
    <row r="33" spans="4:10" ht="19.5" thickBot="1" x14ac:dyDescent="0.35">
      <c r="E33" s="275"/>
      <c r="F33" s="278">
        <v>25863.54</v>
      </c>
      <c r="G33" s="277"/>
    </row>
    <row r="35" spans="4:10" ht="23.25" x14ac:dyDescent="0.35">
      <c r="D35" s="267" t="s">
        <v>237</v>
      </c>
    </row>
    <row r="36" spans="4:10" ht="3" customHeight="1" x14ac:dyDescent="0.25"/>
    <row r="37" spans="4:10" ht="23.25" x14ac:dyDescent="0.35">
      <c r="D37" s="267" t="s">
        <v>238</v>
      </c>
    </row>
    <row r="38" spans="4:10" ht="4.9000000000000004" customHeight="1" x14ac:dyDescent="0.25"/>
    <row r="39" spans="4:10" ht="30" x14ac:dyDescent="0.25">
      <c r="D39" s="279" t="s">
        <v>118</v>
      </c>
      <c r="E39" s="279" t="s">
        <v>239</v>
      </c>
      <c r="F39" s="280" t="s">
        <v>240</v>
      </c>
      <c r="G39" s="280" t="s">
        <v>241</v>
      </c>
      <c r="H39" s="280" t="s">
        <v>242</v>
      </c>
      <c r="I39" s="261"/>
      <c r="J39" s="261"/>
    </row>
    <row r="40" spans="4:10" x14ac:dyDescent="0.25">
      <c r="D40" s="279" t="s">
        <v>120</v>
      </c>
      <c r="E40" s="281">
        <v>25000</v>
      </c>
      <c r="F40" s="281">
        <v>12307.92</v>
      </c>
      <c r="G40" s="281">
        <v>16343.12</v>
      </c>
      <c r="H40" s="282">
        <f>E40-F40-G40</f>
        <v>-3651.0400000000009</v>
      </c>
      <c r="I40" s="261"/>
      <c r="J40" s="261"/>
    </row>
    <row r="41" spans="4:10" x14ac:dyDescent="0.25">
      <c r="D41" s="279" t="s">
        <v>121</v>
      </c>
      <c r="E41" s="281">
        <v>75000</v>
      </c>
      <c r="F41" s="281">
        <v>19790.739999999998</v>
      </c>
      <c r="G41" s="281">
        <v>56853.420000000006</v>
      </c>
      <c r="H41" s="282">
        <f t="shared" ref="H41:H47" si="1">E41-F41-G41</f>
        <v>-1644.1600000000035</v>
      </c>
      <c r="I41" s="261"/>
      <c r="J41" s="261"/>
    </row>
    <row r="42" spans="4:10" x14ac:dyDescent="0.25">
      <c r="D42" s="279" t="s">
        <v>214</v>
      </c>
      <c r="E42" s="281">
        <v>19442.5</v>
      </c>
      <c r="F42" s="281">
        <v>24477.46</v>
      </c>
      <c r="G42" s="281"/>
      <c r="H42" s="282">
        <f t="shared" si="1"/>
        <v>-5034.9599999999991</v>
      </c>
      <c r="I42" s="261" t="s">
        <v>243</v>
      </c>
      <c r="J42" s="261"/>
    </row>
    <row r="43" spans="4:10" x14ac:dyDescent="0.25">
      <c r="D43" s="279" t="s">
        <v>207</v>
      </c>
      <c r="E43" s="281">
        <v>4627.5</v>
      </c>
      <c r="F43" s="281"/>
      <c r="G43" s="281"/>
      <c r="H43" s="282">
        <f t="shared" si="1"/>
        <v>4627.5</v>
      </c>
      <c r="I43" s="261" t="s">
        <v>244</v>
      </c>
      <c r="J43" s="261"/>
    </row>
    <row r="44" spans="4:10" x14ac:dyDescent="0.25">
      <c r="D44" s="279" t="s">
        <v>122</v>
      </c>
      <c r="E44" s="281">
        <v>18586</v>
      </c>
      <c r="F44" s="281"/>
      <c r="G44" s="281"/>
      <c r="H44" s="282">
        <f t="shared" si="1"/>
        <v>18586</v>
      </c>
      <c r="I44" s="261" t="s">
        <v>245</v>
      </c>
      <c r="J44" s="261"/>
    </row>
    <row r="45" spans="4:10" x14ac:dyDescent="0.25">
      <c r="D45" s="279" t="s">
        <v>206</v>
      </c>
      <c r="E45" s="281">
        <v>6322.5</v>
      </c>
      <c r="F45" s="281"/>
      <c r="G45" s="281"/>
      <c r="H45" s="282">
        <f t="shared" si="1"/>
        <v>6322.5</v>
      </c>
      <c r="I45" s="261" t="s">
        <v>246</v>
      </c>
      <c r="J45" s="261"/>
    </row>
    <row r="46" spans="4:10" x14ac:dyDescent="0.25">
      <c r="D46" s="279" t="s">
        <v>247</v>
      </c>
      <c r="E46" s="281"/>
      <c r="F46" s="281"/>
      <c r="G46" s="281"/>
      <c r="H46" s="282">
        <f>E46-F46-G46</f>
        <v>0</v>
      </c>
      <c r="I46" s="261"/>
      <c r="J46" s="261"/>
    </row>
    <row r="47" spans="4:10" ht="30" x14ac:dyDescent="0.25">
      <c r="D47" s="279" t="s">
        <v>123</v>
      </c>
      <c r="E47" s="281">
        <v>60000</v>
      </c>
      <c r="F47" s="281">
        <v>33174.03</v>
      </c>
      <c r="G47" s="281">
        <v>16750</v>
      </c>
      <c r="H47" s="282">
        <f t="shared" si="1"/>
        <v>10075.970000000001</v>
      </c>
      <c r="I47" s="261"/>
      <c r="J47" s="261"/>
    </row>
    <row r="48" spans="4:10" x14ac:dyDescent="0.25">
      <c r="D48" s="283" t="s">
        <v>248</v>
      </c>
      <c r="E48" s="284">
        <f>SUM(E40:E47)</f>
        <v>208978.5</v>
      </c>
      <c r="F48" s="284">
        <f t="shared" ref="F48:H48" si="2">SUM(F40:F47)</f>
        <v>89750.15</v>
      </c>
      <c r="G48" s="284">
        <f t="shared" si="2"/>
        <v>89946.540000000008</v>
      </c>
      <c r="H48" s="285">
        <f t="shared" si="2"/>
        <v>29281.809999999998</v>
      </c>
      <c r="I48" s="261"/>
      <c r="J48" s="261"/>
    </row>
  </sheetData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L258"/>
  <sheetViews>
    <sheetView tabSelected="1" showWhiteSpace="0" zoomScale="125" zoomScaleNormal="110" zoomScaleSheetLayoutView="115" workbookViewId="0">
      <pane ySplit="6" topLeftCell="A136" activePane="bottomLeft" state="frozen"/>
      <selection pane="bottomLeft" activeCell="E143" sqref="E143"/>
    </sheetView>
  </sheetViews>
  <sheetFormatPr defaultColWidth="9.140625" defaultRowHeight="15.75" x14ac:dyDescent="0.25"/>
  <cols>
    <col min="1" max="1" width="40.42578125" style="37" customWidth="1"/>
    <col min="2" max="2" width="1.140625" style="22" customWidth="1"/>
    <col min="3" max="3" width="13.7109375" style="22" customWidth="1"/>
    <col min="4" max="4" width="15" style="22" customWidth="1"/>
    <col min="5" max="5" width="9.7109375" style="22" customWidth="1"/>
    <col min="6" max="6" width="1.140625" style="22" customWidth="1"/>
    <col min="7" max="7" width="13.7109375" style="22" hidden="1" customWidth="1" collapsed="1"/>
    <col min="8" max="8" width="14" style="22" hidden="1" customWidth="1"/>
    <col min="9" max="9" width="12.7109375" style="22" hidden="1" customWidth="1"/>
    <col min="10" max="10" width="1.140625" style="228" hidden="1" customWidth="1"/>
    <col min="11" max="11" width="47" style="22" customWidth="1"/>
    <col min="12" max="12" width="10.28515625" style="29" customWidth="1"/>
    <col min="13" max="16384" width="9.140625" style="29"/>
  </cols>
  <sheetData>
    <row r="1" spans="1:12" customFormat="1" ht="31.5" customHeight="1" x14ac:dyDescent="0.25">
      <c r="A1" s="320" t="s">
        <v>110</v>
      </c>
      <c r="B1" s="321"/>
      <c r="C1" s="321"/>
      <c r="D1" s="321"/>
      <c r="E1" s="321"/>
      <c r="F1" s="321"/>
      <c r="G1" s="321"/>
      <c r="H1" s="321"/>
      <c r="I1" s="322"/>
      <c r="J1" s="224"/>
      <c r="K1" s="229"/>
    </row>
    <row r="2" spans="1:12" s="147" customFormat="1" ht="26.25" customHeight="1" x14ac:dyDescent="0.25">
      <c r="A2" s="323" t="s">
        <v>68</v>
      </c>
      <c r="B2" s="324"/>
      <c r="C2" s="324"/>
      <c r="D2" s="324"/>
      <c r="E2" s="324"/>
      <c r="F2" s="324"/>
      <c r="G2" s="324"/>
      <c r="H2" s="324"/>
      <c r="I2" s="325"/>
      <c r="J2" s="210"/>
      <c r="K2" s="230"/>
    </row>
    <row r="3" spans="1:12" s="147" customFormat="1" ht="23.25" customHeight="1" thickBot="1" x14ac:dyDescent="0.3">
      <c r="A3" s="326">
        <f>Indicators!B3</f>
        <v>43708</v>
      </c>
      <c r="B3" s="327"/>
      <c r="C3" s="327"/>
      <c r="D3" s="327"/>
      <c r="E3" s="327"/>
      <c r="F3" s="327"/>
      <c r="G3" s="327"/>
      <c r="H3" s="327"/>
      <c r="I3" s="328"/>
      <c r="J3" s="210"/>
      <c r="K3" s="231"/>
    </row>
    <row r="4" spans="1:12" customFormat="1" ht="16.5" thickBo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customFormat="1" ht="27.75" customHeight="1" thickBot="1" x14ac:dyDescent="0.3">
      <c r="A5" s="3" t="s">
        <v>108</v>
      </c>
      <c r="B5" s="4"/>
      <c r="C5" s="101" t="s">
        <v>3</v>
      </c>
      <c r="D5" s="153">
        <f>Indicators!B3</f>
        <v>43708</v>
      </c>
      <c r="E5" s="100"/>
      <c r="F5" s="107"/>
      <c r="G5" s="318"/>
      <c r="H5" s="318"/>
      <c r="I5" s="319"/>
      <c r="J5" s="5"/>
      <c r="K5" s="5"/>
    </row>
    <row r="6" spans="1:12" customFormat="1" ht="30" customHeight="1" thickBot="1" x14ac:dyDescent="0.3">
      <c r="A6" s="6"/>
      <c r="B6" s="7"/>
      <c r="C6" s="102" t="s">
        <v>4</v>
      </c>
      <c r="D6" s="103" t="s">
        <v>0</v>
      </c>
      <c r="E6" s="104" t="s">
        <v>5</v>
      </c>
      <c r="F6" s="8"/>
      <c r="G6" s="103" t="s">
        <v>6</v>
      </c>
      <c r="H6" s="103" t="s">
        <v>2</v>
      </c>
      <c r="I6" s="104" t="s">
        <v>5</v>
      </c>
      <c r="J6" s="225"/>
      <c r="K6" s="207" t="s">
        <v>107</v>
      </c>
    </row>
    <row r="7" spans="1:12" customFormat="1" x14ac:dyDescent="0.25">
      <c r="A7" s="167" t="s">
        <v>10</v>
      </c>
      <c r="B7" s="9"/>
      <c r="C7" s="10"/>
      <c r="D7" s="10"/>
      <c r="E7" s="10"/>
      <c r="F7" s="9"/>
      <c r="G7" s="11"/>
      <c r="H7" s="10"/>
      <c r="I7" s="10"/>
      <c r="J7" s="9"/>
      <c r="K7" s="10"/>
    </row>
    <row r="8" spans="1:12" s="261" customFormat="1" x14ac:dyDescent="0.25">
      <c r="A8" s="115" t="s">
        <v>259</v>
      </c>
      <c r="B8" s="9"/>
      <c r="C8" s="10"/>
      <c r="D8" s="10"/>
      <c r="E8" s="10"/>
      <c r="F8" s="9"/>
      <c r="G8" s="11"/>
      <c r="H8" s="10"/>
      <c r="I8" s="10"/>
      <c r="J8" s="9"/>
      <c r="K8" s="10"/>
    </row>
    <row r="9" spans="1:12" s="261" customFormat="1" x14ac:dyDescent="0.25">
      <c r="A9" s="115" t="s">
        <v>260</v>
      </c>
      <c r="B9" s="9"/>
      <c r="C9" s="14">
        <v>323000</v>
      </c>
      <c r="D9" s="14">
        <v>285387.33333333331</v>
      </c>
      <c r="E9" s="16">
        <f t="shared" ref="E9:E11" si="0">C9-D9</f>
        <v>37612.666666666686</v>
      </c>
      <c r="F9" s="9"/>
      <c r="G9" s="11"/>
      <c r="H9" s="10"/>
      <c r="I9" s="10"/>
      <c r="J9" s="9"/>
      <c r="K9" s="10" t="s">
        <v>264</v>
      </c>
    </row>
    <row r="10" spans="1:12" s="261" customFormat="1" x14ac:dyDescent="0.25">
      <c r="A10" s="115" t="s">
        <v>262</v>
      </c>
      <c r="B10" s="9"/>
      <c r="C10" s="14"/>
      <c r="D10" s="14">
        <v>13276.333333333334</v>
      </c>
      <c r="E10" s="16">
        <f t="shared" si="0"/>
        <v>-13276.333333333334</v>
      </c>
      <c r="F10" s="9"/>
      <c r="G10" s="11"/>
      <c r="H10" s="10"/>
      <c r="I10" s="10"/>
      <c r="J10" s="9"/>
      <c r="K10" s="10"/>
    </row>
    <row r="11" spans="1:12" s="261" customFormat="1" x14ac:dyDescent="0.25">
      <c r="A11" s="115" t="s">
        <v>261</v>
      </c>
      <c r="B11" s="9"/>
      <c r="C11" s="14">
        <v>62500</v>
      </c>
      <c r="D11" s="14">
        <v>83333.333333333328</v>
      </c>
      <c r="E11" s="16">
        <f t="shared" si="0"/>
        <v>-20833.333333333328</v>
      </c>
      <c r="F11" s="9"/>
      <c r="G11" s="11"/>
      <c r="H11" s="10"/>
      <c r="I11" s="10"/>
      <c r="J11" s="9"/>
      <c r="K11" s="10" t="s">
        <v>263</v>
      </c>
    </row>
    <row r="12" spans="1:12" s="261" customFormat="1" x14ac:dyDescent="0.25">
      <c r="A12" s="116" t="s">
        <v>258</v>
      </c>
      <c r="B12" s="164"/>
      <c r="C12" s="106">
        <f>SUM(C9:C11)</f>
        <v>385500</v>
      </c>
      <c r="D12" s="106">
        <f>SUM(D9:D11)</f>
        <v>381996.99999999994</v>
      </c>
      <c r="E12" s="106">
        <f>SUM(E9:E11)</f>
        <v>3503.0000000000218</v>
      </c>
      <c r="F12" s="105"/>
      <c r="G12" s="106">
        <v>424842.42</v>
      </c>
      <c r="H12" s="106">
        <v>437054</v>
      </c>
      <c r="I12" s="213">
        <f>G12-H12</f>
        <v>-12211.580000000016</v>
      </c>
      <c r="J12" s="9"/>
      <c r="K12" s="221"/>
      <c r="L12" s="29"/>
    </row>
    <row r="13" spans="1:12" customFormat="1" x14ac:dyDescent="0.25">
      <c r="A13" s="167" t="s">
        <v>69</v>
      </c>
      <c r="B13" s="163"/>
      <c r="C13" s="13"/>
      <c r="D13" s="13"/>
      <c r="E13" s="13"/>
      <c r="F13" s="12"/>
      <c r="G13" s="13"/>
      <c r="H13" s="13"/>
      <c r="I13" s="211"/>
      <c r="J13" s="9"/>
      <c r="K13" s="197"/>
    </row>
    <row r="14" spans="1:12" customFormat="1" x14ac:dyDescent="0.25">
      <c r="A14" s="115" t="s">
        <v>136</v>
      </c>
      <c r="B14" s="163"/>
      <c r="C14" s="14"/>
      <c r="D14" s="14"/>
      <c r="E14" s="16">
        <f>C14-D14</f>
        <v>0</v>
      </c>
      <c r="F14" s="15"/>
      <c r="G14" s="16">
        <v>424842.42</v>
      </c>
      <c r="H14" s="16">
        <v>437054</v>
      </c>
      <c r="I14" s="212">
        <f>G14-H14</f>
        <v>-12211.580000000016</v>
      </c>
      <c r="J14" s="9"/>
      <c r="K14" s="197"/>
      <c r="L14" s="131"/>
    </row>
    <row r="15" spans="1:12" s="99" customFormat="1" x14ac:dyDescent="0.25">
      <c r="A15" s="168" t="s">
        <v>70</v>
      </c>
      <c r="B15" s="164"/>
      <c r="C15" s="106">
        <v>0</v>
      </c>
      <c r="D15" s="106">
        <v>0</v>
      </c>
      <c r="E15" s="106">
        <f>SUM(E14)</f>
        <v>0</v>
      </c>
      <c r="F15" s="105"/>
      <c r="G15" s="106">
        <v>424842.42</v>
      </c>
      <c r="H15" s="106">
        <v>437054</v>
      </c>
      <c r="I15" s="213">
        <f>G15-H15</f>
        <v>-12211.580000000016</v>
      </c>
      <c r="J15" s="9"/>
      <c r="K15" s="221"/>
      <c r="L15" s="29"/>
    </row>
    <row r="16" spans="1:12" customFormat="1" x14ac:dyDescent="0.25">
      <c r="A16" s="167" t="s">
        <v>71</v>
      </c>
      <c r="B16" s="163"/>
      <c r="C16" s="16"/>
      <c r="D16" s="16"/>
      <c r="E16" s="21"/>
      <c r="F16" s="15"/>
      <c r="G16" s="21"/>
      <c r="H16" s="21"/>
      <c r="I16" s="214"/>
      <c r="J16" s="9"/>
      <c r="K16" s="197"/>
    </row>
    <row r="17" spans="1:12" s="248" customFormat="1" x14ac:dyDescent="0.25">
      <c r="A17" s="167" t="s">
        <v>185</v>
      </c>
      <c r="B17" s="163"/>
      <c r="C17" s="14">
        <v>1735.99</v>
      </c>
      <c r="D17" s="14">
        <v>0</v>
      </c>
      <c r="E17" s="16">
        <f>C17-D17</f>
        <v>1735.99</v>
      </c>
      <c r="F17" s="15"/>
      <c r="G17" s="16">
        <v>7786</v>
      </c>
      <c r="H17" s="16">
        <v>0</v>
      </c>
      <c r="I17" s="212">
        <f>G17-H17</f>
        <v>7786</v>
      </c>
      <c r="J17" s="9"/>
      <c r="K17" s="197"/>
    </row>
    <row r="18" spans="1:12" customFormat="1" x14ac:dyDescent="0.25">
      <c r="A18" s="167" t="s">
        <v>113</v>
      </c>
      <c r="B18" s="163"/>
      <c r="C18" s="14"/>
      <c r="D18" s="14"/>
      <c r="E18" s="16">
        <f>C18-D18</f>
        <v>0</v>
      </c>
      <c r="F18" s="15"/>
      <c r="G18" s="16">
        <v>325000</v>
      </c>
      <c r="H18" s="16">
        <v>325000</v>
      </c>
      <c r="I18" s="212">
        <f>G18-H18</f>
        <v>0</v>
      </c>
      <c r="J18" s="9"/>
      <c r="K18" s="197"/>
    </row>
    <row r="19" spans="1:12" s="145" customFormat="1" x14ac:dyDescent="0.25">
      <c r="A19" s="168" t="s">
        <v>72</v>
      </c>
      <c r="B19" s="164"/>
      <c r="C19" s="106">
        <f>C17</f>
        <v>1735.99</v>
      </c>
      <c r="D19" s="106">
        <v>0</v>
      </c>
      <c r="E19" s="106">
        <f>SUM(E17:E18)</f>
        <v>1735.99</v>
      </c>
      <c r="F19" s="105"/>
      <c r="G19" s="106">
        <v>332786</v>
      </c>
      <c r="H19" s="106">
        <v>325000</v>
      </c>
      <c r="I19" s="106">
        <f t="shared" ref="I19" si="1">SUM(I17:I18)</f>
        <v>7786</v>
      </c>
      <c r="J19" s="9"/>
      <c r="K19" s="221"/>
    </row>
    <row r="20" spans="1:12" customFormat="1" x14ac:dyDescent="0.25">
      <c r="A20" s="169" t="s">
        <v>11</v>
      </c>
      <c r="B20" s="165"/>
      <c r="C20" s="132">
        <f>C12+C19</f>
        <v>387235.99</v>
      </c>
      <c r="D20" s="132">
        <f>D12</f>
        <v>381996.99999999994</v>
      </c>
      <c r="E20" s="132">
        <f>E15+E19+E12</f>
        <v>5238.9900000000216</v>
      </c>
      <c r="F20" s="15"/>
      <c r="G20" s="132">
        <v>757628.41999999993</v>
      </c>
      <c r="H20" s="132">
        <v>762054</v>
      </c>
      <c r="I20" s="215">
        <f>G20-H20</f>
        <v>-4425.5800000000745</v>
      </c>
      <c r="J20" s="9"/>
      <c r="K20" s="222"/>
      <c r="L20" s="290"/>
    </row>
    <row r="21" spans="1:12" customFormat="1" x14ac:dyDescent="0.25">
      <c r="A21" s="167" t="s">
        <v>1</v>
      </c>
      <c r="B21" s="163"/>
      <c r="C21" s="14"/>
      <c r="D21" s="14"/>
      <c r="E21" s="16"/>
      <c r="F21" s="15"/>
      <c r="G21" s="16"/>
      <c r="H21" s="16"/>
      <c r="I21" s="212"/>
      <c r="J21" s="9"/>
      <c r="K21" s="197"/>
    </row>
    <row r="22" spans="1:12" customFormat="1" x14ac:dyDescent="0.25">
      <c r="A22" s="167" t="s">
        <v>12</v>
      </c>
      <c r="B22" s="163"/>
      <c r="C22" s="14"/>
      <c r="D22" s="14"/>
      <c r="E22" s="21"/>
      <c r="F22" s="15"/>
      <c r="G22" s="21"/>
      <c r="H22" s="21"/>
      <c r="I22" s="214"/>
      <c r="J22" s="9"/>
      <c r="K22" s="197"/>
    </row>
    <row r="23" spans="1:12" s="162" customFormat="1" x14ac:dyDescent="0.25">
      <c r="A23" s="115" t="s">
        <v>137</v>
      </c>
      <c r="B23" s="163"/>
      <c r="C23" s="14"/>
      <c r="D23" s="14"/>
      <c r="E23" s="21"/>
      <c r="F23" s="15"/>
      <c r="G23" s="21"/>
      <c r="H23" s="21"/>
      <c r="I23" s="214"/>
      <c r="J23" s="9"/>
      <c r="K23" s="197"/>
    </row>
    <row r="24" spans="1:12" customFormat="1" x14ac:dyDescent="0.25">
      <c r="A24" s="115" t="s">
        <v>138</v>
      </c>
      <c r="B24" s="163"/>
      <c r="C24" s="14"/>
      <c r="D24" s="14"/>
      <c r="E24" s="18"/>
      <c r="F24" s="18"/>
      <c r="G24" s="18"/>
      <c r="H24" s="18"/>
      <c r="I24" s="216"/>
      <c r="J24" s="19"/>
      <c r="K24" s="197"/>
    </row>
    <row r="25" spans="1:12" customFormat="1" x14ac:dyDescent="0.25">
      <c r="A25" s="115" t="s">
        <v>139</v>
      </c>
      <c r="B25" s="163"/>
      <c r="C25" s="14">
        <v>22316.68</v>
      </c>
      <c r="D25" s="14">
        <v>22316.666666666668</v>
      </c>
      <c r="E25" s="16">
        <f>D25-C25</f>
        <v>-1.3333333332411712E-2</v>
      </c>
      <c r="F25" s="15"/>
      <c r="G25" s="16">
        <v>113769.27</v>
      </c>
      <c r="H25" s="16">
        <v>113750</v>
      </c>
      <c r="I25" s="212">
        <f>H25-G25</f>
        <v>-19.270000000004075</v>
      </c>
      <c r="J25" s="9"/>
      <c r="K25" s="197"/>
    </row>
    <row r="26" spans="1:12" s="261" customFormat="1" x14ac:dyDescent="0.25">
      <c r="A26" s="115" t="s">
        <v>265</v>
      </c>
      <c r="B26" s="163"/>
      <c r="C26" s="14">
        <v>10307.67</v>
      </c>
      <c r="D26" s="14">
        <v>13333.333333333334</v>
      </c>
      <c r="E26" s="16">
        <f>D26-C26</f>
        <v>3025.6633333333339</v>
      </c>
      <c r="F26" s="15"/>
      <c r="G26" s="16"/>
      <c r="H26" s="16"/>
      <c r="I26" s="212"/>
      <c r="J26" s="9"/>
      <c r="K26" s="197"/>
    </row>
    <row r="27" spans="1:12" customFormat="1" x14ac:dyDescent="0.25">
      <c r="A27" s="115" t="s">
        <v>140</v>
      </c>
      <c r="B27" s="163"/>
      <c r="C27" s="14">
        <v>15000</v>
      </c>
      <c r="D27" s="14">
        <v>15000</v>
      </c>
      <c r="E27" s="16">
        <f>D27-C27</f>
        <v>0</v>
      </c>
      <c r="F27" s="15"/>
      <c r="G27" s="16">
        <v>20123.73</v>
      </c>
      <c r="H27" s="16">
        <v>42500</v>
      </c>
      <c r="I27" s="212">
        <f>H27-G27</f>
        <v>22376.27</v>
      </c>
      <c r="J27" s="9"/>
      <c r="K27" s="197"/>
    </row>
    <row r="28" spans="1:12" customFormat="1" x14ac:dyDescent="0.25">
      <c r="A28" s="115" t="s">
        <v>141</v>
      </c>
      <c r="B28" s="163"/>
      <c r="C28" s="14">
        <v>8775</v>
      </c>
      <c r="D28" s="14">
        <v>8775</v>
      </c>
      <c r="E28" s="16">
        <f>D28-C28</f>
        <v>0</v>
      </c>
      <c r="F28" s="15"/>
      <c r="G28" s="16">
        <v>13162.66</v>
      </c>
      <c r="H28" s="16">
        <v>12500</v>
      </c>
      <c r="I28" s="212">
        <f>H28-G28</f>
        <v>-662.65999999999985</v>
      </c>
      <c r="J28" s="9"/>
      <c r="K28" s="197"/>
      <c r="L28" s="131"/>
    </row>
    <row r="29" spans="1:12" customFormat="1" x14ac:dyDescent="0.25">
      <c r="A29" s="168" t="s">
        <v>142</v>
      </c>
      <c r="B29" s="164"/>
      <c r="C29" s="106">
        <f>SUM(C25:C28)</f>
        <v>56399.35</v>
      </c>
      <c r="D29" s="106">
        <f>SUM(D25:D28)</f>
        <v>59425</v>
      </c>
      <c r="E29" s="106">
        <f>SUM(E25:E28)</f>
        <v>3025.6500000000015</v>
      </c>
      <c r="F29" s="105"/>
      <c r="G29" s="106">
        <v>147055.66</v>
      </c>
      <c r="H29" s="106">
        <v>168750</v>
      </c>
      <c r="I29" s="213">
        <f>H29-G29</f>
        <v>21694.339999999997</v>
      </c>
      <c r="J29" s="9"/>
      <c r="K29" s="221"/>
      <c r="L29" s="131"/>
    </row>
    <row r="30" spans="1:12" s="244" customFormat="1" x14ac:dyDescent="0.25">
      <c r="A30" s="167" t="s">
        <v>170</v>
      </c>
      <c r="B30" s="163"/>
      <c r="C30" s="14"/>
      <c r="D30" s="14"/>
      <c r="E30" s="16"/>
      <c r="F30" s="15"/>
      <c r="G30" s="16"/>
      <c r="H30" s="16"/>
      <c r="I30" s="212"/>
      <c r="J30" s="9"/>
      <c r="K30" s="197"/>
      <c r="L30" s="131"/>
    </row>
    <row r="31" spans="1:12" s="261" customFormat="1" x14ac:dyDescent="0.25">
      <c r="A31" s="167" t="s">
        <v>266</v>
      </c>
      <c r="B31" s="163"/>
      <c r="C31" s="14">
        <v>23249.99</v>
      </c>
      <c r="D31" s="14">
        <v>49000</v>
      </c>
      <c r="E31" s="16">
        <f t="shared" ref="E31:E36" si="2">D31-C31</f>
        <v>25750.01</v>
      </c>
      <c r="F31" s="15"/>
      <c r="G31" s="16"/>
      <c r="H31" s="16"/>
      <c r="I31" s="212"/>
      <c r="J31" s="9"/>
      <c r="K31" s="197"/>
      <c r="L31" s="131"/>
    </row>
    <row r="32" spans="1:12" s="261" customFormat="1" x14ac:dyDescent="0.25">
      <c r="A32" s="167" t="s">
        <v>267</v>
      </c>
      <c r="B32" s="163"/>
      <c r="C32" s="14">
        <v>15806.1</v>
      </c>
      <c r="D32" s="14"/>
      <c r="E32" s="16">
        <f t="shared" si="2"/>
        <v>-15806.1</v>
      </c>
      <c r="F32" s="15"/>
      <c r="G32" s="16"/>
      <c r="H32" s="16"/>
      <c r="I32" s="212"/>
      <c r="J32" s="9"/>
      <c r="K32" s="197"/>
      <c r="L32" s="131"/>
    </row>
    <row r="33" spans="1:12" s="261" customFormat="1" x14ac:dyDescent="0.25">
      <c r="A33" s="167" t="s">
        <v>268</v>
      </c>
      <c r="B33" s="163"/>
      <c r="C33" s="14"/>
      <c r="D33" s="14"/>
      <c r="E33" s="16">
        <f t="shared" si="2"/>
        <v>0</v>
      </c>
      <c r="F33" s="15"/>
      <c r="G33" s="16"/>
      <c r="H33" s="16"/>
      <c r="I33" s="212"/>
      <c r="J33" s="9"/>
      <c r="K33" s="197"/>
      <c r="L33" s="131"/>
    </row>
    <row r="34" spans="1:12" s="261" customFormat="1" x14ac:dyDescent="0.25">
      <c r="A34" s="167" t="s">
        <v>269</v>
      </c>
      <c r="B34" s="163"/>
      <c r="C34" s="14"/>
      <c r="D34" s="14"/>
      <c r="E34" s="16">
        <f t="shared" si="2"/>
        <v>0</v>
      </c>
      <c r="F34" s="15"/>
      <c r="G34" s="16"/>
      <c r="H34" s="16"/>
      <c r="I34" s="212"/>
      <c r="J34" s="9"/>
      <c r="K34" s="197"/>
      <c r="L34" s="131"/>
    </row>
    <row r="35" spans="1:12" s="261" customFormat="1" x14ac:dyDescent="0.25">
      <c r="A35" s="167" t="s">
        <v>270</v>
      </c>
      <c r="B35" s="163"/>
      <c r="C35" s="14">
        <v>3473.69</v>
      </c>
      <c r="D35" s="14">
        <v>8020.833333333333</v>
      </c>
      <c r="E35" s="16">
        <f t="shared" si="2"/>
        <v>4547.1433333333334</v>
      </c>
      <c r="F35" s="15"/>
      <c r="G35" s="16"/>
      <c r="H35" s="16"/>
      <c r="I35" s="212"/>
      <c r="J35" s="9"/>
      <c r="K35" s="197"/>
      <c r="L35" s="131"/>
    </row>
    <row r="36" spans="1:12" s="261" customFormat="1" x14ac:dyDescent="0.25">
      <c r="A36" s="167" t="s">
        <v>271</v>
      </c>
      <c r="B36" s="163"/>
      <c r="C36" s="14">
        <v>4875</v>
      </c>
      <c r="D36" s="14">
        <v>4875</v>
      </c>
      <c r="E36" s="16">
        <f t="shared" si="2"/>
        <v>0</v>
      </c>
      <c r="F36" s="15"/>
      <c r="G36" s="16"/>
      <c r="H36" s="16"/>
      <c r="I36" s="212"/>
      <c r="J36" s="9"/>
      <c r="K36" s="197"/>
      <c r="L36" s="131"/>
    </row>
    <row r="37" spans="1:12" s="244" customFormat="1" x14ac:dyDescent="0.25">
      <c r="A37" s="167" t="s">
        <v>272</v>
      </c>
      <c r="B37" s="163"/>
      <c r="C37" s="14">
        <v>4875</v>
      </c>
      <c r="D37" s="14">
        <v>5000</v>
      </c>
      <c r="E37" s="16">
        <f>D37-C37</f>
        <v>125</v>
      </c>
      <c r="F37" s="15"/>
      <c r="G37" s="16">
        <v>2596.0500000000002</v>
      </c>
      <c r="H37" s="16">
        <v>0</v>
      </c>
      <c r="I37" s="212">
        <f>H37-G37</f>
        <v>-2596.0500000000002</v>
      </c>
      <c r="J37" s="9"/>
      <c r="K37" s="197"/>
      <c r="L37" s="131"/>
    </row>
    <row r="38" spans="1:12" s="244" customFormat="1" x14ac:dyDescent="0.25">
      <c r="A38" s="168" t="s">
        <v>171</v>
      </c>
      <c r="B38" s="164"/>
      <c r="C38" s="106">
        <f>SUM(C31:C37)</f>
        <v>52279.780000000006</v>
      </c>
      <c r="D38" s="106">
        <f>SUM(D31:D37)</f>
        <v>66895.833333333343</v>
      </c>
      <c r="E38" s="106">
        <f>SUM(E31:E37)</f>
        <v>14616.053333333331</v>
      </c>
      <c r="F38" s="105"/>
      <c r="G38" s="106">
        <v>2596.0500000000002</v>
      </c>
      <c r="H38" s="106">
        <v>0</v>
      </c>
      <c r="I38" s="213">
        <f>H38-G38</f>
        <v>-2596.0500000000002</v>
      </c>
      <c r="J38" s="9"/>
      <c r="K38" s="221"/>
      <c r="L38" s="131"/>
    </row>
    <row r="39" spans="1:12" s="134" customFormat="1" x14ac:dyDescent="0.25">
      <c r="A39" s="167" t="s">
        <v>143</v>
      </c>
      <c r="B39" s="163"/>
      <c r="C39" s="14"/>
      <c r="D39" s="14"/>
      <c r="E39" s="18"/>
      <c r="F39" s="18"/>
      <c r="G39" s="18"/>
      <c r="H39" s="18"/>
      <c r="I39" s="216"/>
      <c r="J39" s="19"/>
      <c r="K39" s="197"/>
      <c r="L39" s="131"/>
    </row>
    <row r="40" spans="1:12" customFormat="1" x14ac:dyDescent="0.25">
      <c r="A40" s="115" t="s">
        <v>144</v>
      </c>
      <c r="B40" s="163"/>
      <c r="C40" s="14">
        <v>2914.04</v>
      </c>
      <c r="D40" s="14">
        <v>1263.2083333333335</v>
      </c>
      <c r="E40" s="16">
        <f t="shared" ref="E40:E49" si="3">D40-C40</f>
        <v>-1650.8316666666665</v>
      </c>
      <c r="F40" s="15"/>
      <c r="G40" s="16">
        <v>2163.75</v>
      </c>
      <c r="H40" s="16">
        <v>1394</v>
      </c>
      <c r="I40" s="212">
        <f t="shared" ref="I40:I50" si="4">H40-G40</f>
        <v>-769.75</v>
      </c>
      <c r="J40" s="9"/>
      <c r="K40" s="197"/>
      <c r="L40" s="131"/>
    </row>
    <row r="41" spans="1:12" customFormat="1" x14ac:dyDescent="0.25">
      <c r="A41" s="115" t="s">
        <v>145</v>
      </c>
      <c r="B41" s="163"/>
      <c r="C41" s="14">
        <v>8301.31</v>
      </c>
      <c r="D41" s="14">
        <v>7831.8916666666673</v>
      </c>
      <c r="E41" s="16">
        <f t="shared" si="3"/>
        <v>-469.41833333333216</v>
      </c>
      <c r="F41" s="15"/>
      <c r="G41" s="16">
        <v>9239.2199999999993</v>
      </c>
      <c r="H41" s="16">
        <v>10463</v>
      </c>
      <c r="I41" s="212">
        <f t="shared" si="4"/>
        <v>1223.7800000000007</v>
      </c>
      <c r="J41" s="9"/>
      <c r="K41" s="197"/>
    </row>
    <row r="42" spans="1:12" customFormat="1" x14ac:dyDescent="0.25">
      <c r="A42" s="115" t="s">
        <v>146</v>
      </c>
      <c r="B42" s="163"/>
      <c r="C42" s="14">
        <v>1941.44</v>
      </c>
      <c r="D42" s="14">
        <v>1831.6520833333334</v>
      </c>
      <c r="E42" s="16">
        <f t="shared" si="3"/>
        <v>-109.78791666666666</v>
      </c>
      <c r="F42" s="15"/>
      <c r="G42" s="16">
        <v>2160.75</v>
      </c>
      <c r="H42" s="16">
        <v>2447</v>
      </c>
      <c r="I42" s="212">
        <f t="shared" si="4"/>
        <v>286.25</v>
      </c>
      <c r="J42" s="9"/>
      <c r="K42" s="197"/>
    </row>
    <row r="43" spans="1:12" customFormat="1" x14ac:dyDescent="0.25">
      <c r="A43" s="115" t="s">
        <v>147</v>
      </c>
      <c r="B43" s="163"/>
      <c r="C43" s="14">
        <v>1635.54</v>
      </c>
      <c r="D43" s="14">
        <v>0</v>
      </c>
      <c r="E43" s="16">
        <f t="shared" si="3"/>
        <v>-1635.54</v>
      </c>
      <c r="F43" s="15"/>
      <c r="G43" s="16">
        <v>0</v>
      </c>
      <c r="H43" s="16">
        <v>0</v>
      </c>
      <c r="I43" s="212">
        <f t="shared" si="4"/>
        <v>0</v>
      </c>
      <c r="J43" s="9"/>
      <c r="K43" s="197"/>
      <c r="L43" s="131"/>
    </row>
    <row r="44" spans="1:12" customFormat="1" x14ac:dyDescent="0.25">
      <c r="A44" s="115" t="s">
        <v>148</v>
      </c>
      <c r="B44" s="163"/>
      <c r="C44" s="14">
        <v>382.49</v>
      </c>
      <c r="D44" s="14">
        <v>0</v>
      </c>
      <c r="E44" s="16">
        <f t="shared" si="3"/>
        <v>-382.49</v>
      </c>
      <c r="F44" s="15"/>
      <c r="G44" s="16">
        <v>0</v>
      </c>
      <c r="H44" s="16">
        <v>0</v>
      </c>
      <c r="I44" s="212">
        <f t="shared" si="4"/>
        <v>0</v>
      </c>
      <c r="J44" s="9"/>
      <c r="K44" s="197"/>
      <c r="L44" s="29"/>
    </row>
    <row r="45" spans="1:12" customFormat="1" x14ac:dyDescent="0.25">
      <c r="A45" s="115" t="s">
        <v>149</v>
      </c>
      <c r="B45" s="163"/>
      <c r="C45" s="14">
        <v>4098.7299999999996</v>
      </c>
      <c r="D45" s="14">
        <v>0</v>
      </c>
      <c r="E45" s="16">
        <f t="shared" si="3"/>
        <v>-4098.7299999999996</v>
      </c>
      <c r="F45" s="15"/>
      <c r="G45" s="16">
        <v>0</v>
      </c>
      <c r="H45" s="16">
        <v>0</v>
      </c>
      <c r="I45" s="212">
        <f t="shared" si="4"/>
        <v>0</v>
      </c>
      <c r="J45" s="9"/>
      <c r="K45" s="197"/>
      <c r="L45" s="29"/>
    </row>
    <row r="46" spans="1:12" customFormat="1" x14ac:dyDescent="0.25">
      <c r="A46" s="115" t="s">
        <v>150</v>
      </c>
      <c r="B46" s="163"/>
      <c r="C46" s="14">
        <v>1461.18</v>
      </c>
      <c r="D46" s="14">
        <v>0</v>
      </c>
      <c r="E46" s="16">
        <f t="shared" si="3"/>
        <v>-1461.18</v>
      </c>
      <c r="F46" s="15"/>
      <c r="G46" s="16">
        <v>0</v>
      </c>
      <c r="H46" s="16">
        <v>0</v>
      </c>
      <c r="I46" s="212">
        <f t="shared" si="4"/>
        <v>0</v>
      </c>
      <c r="J46" s="9"/>
      <c r="K46" s="197"/>
    </row>
    <row r="47" spans="1:12" customFormat="1" x14ac:dyDescent="0.25">
      <c r="A47" s="115" t="s">
        <v>151</v>
      </c>
      <c r="B47" s="163"/>
      <c r="C47" s="14">
        <v>572.08000000000004</v>
      </c>
      <c r="D47" s="14">
        <v>0</v>
      </c>
      <c r="E47" s="16">
        <f t="shared" si="3"/>
        <v>-572.08000000000004</v>
      </c>
      <c r="F47" s="15"/>
      <c r="G47" s="16">
        <v>0</v>
      </c>
      <c r="H47" s="16">
        <v>0</v>
      </c>
      <c r="I47" s="212">
        <f t="shared" si="4"/>
        <v>0</v>
      </c>
      <c r="J47" s="9"/>
      <c r="K47" s="197"/>
      <c r="L47" s="131"/>
    </row>
    <row r="48" spans="1:12" customFormat="1" x14ac:dyDescent="0.25">
      <c r="A48" s="115" t="s">
        <v>152</v>
      </c>
      <c r="B48" s="163"/>
      <c r="C48" s="14">
        <v>337.18</v>
      </c>
      <c r="D48" s="14">
        <v>166.66666666666666</v>
      </c>
      <c r="E48" s="16">
        <f t="shared" si="3"/>
        <v>-170.51333333333335</v>
      </c>
      <c r="F48" s="15"/>
      <c r="G48" s="16">
        <v>-79.489999999999995</v>
      </c>
      <c r="H48" s="16">
        <v>0</v>
      </c>
      <c r="I48" s="212">
        <f t="shared" si="4"/>
        <v>79.489999999999995</v>
      </c>
      <c r="J48" s="9"/>
      <c r="K48" s="197"/>
      <c r="L48" s="131"/>
    </row>
    <row r="49" spans="1:12" customFormat="1" x14ac:dyDescent="0.25">
      <c r="A49" s="115" t="s">
        <v>153</v>
      </c>
      <c r="B49" s="163"/>
      <c r="C49" s="14">
        <v>-55.94</v>
      </c>
      <c r="D49" s="14">
        <v>0</v>
      </c>
      <c r="E49" s="16">
        <f t="shared" si="3"/>
        <v>55.94</v>
      </c>
      <c r="F49" s="15"/>
      <c r="G49" s="16">
        <v>-1.66</v>
      </c>
      <c r="H49" s="16">
        <v>0</v>
      </c>
      <c r="I49" s="212">
        <f t="shared" si="4"/>
        <v>1.66</v>
      </c>
      <c r="J49" s="9"/>
      <c r="K49" s="197"/>
      <c r="L49" s="131"/>
    </row>
    <row r="50" spans="1:12" customFormat="1" x14ac:dyDescent="0.25">
      <c r="A50" s="168" t="s">
        <v>154</v>
      </c>
      <c r="B50" s="164"/>
      <c r="C50" s="106">
        <f>SUM(C40:C49)</f>
        <v>21588.05</v>
      </c>
      <c r="D50" s="106">
        <f>SUM(D40:D49)</f>
        <v>11093.418749999999</v>
      </c>
      <c r="E50" s="106">
        <f>SUM(E40:E49)</f>
        <v>-10494.631249999999</v>
      </c>
      <c r="F50" s="105"/>
      <c r="G50" s="106">
        <v>13482.57</v>
      </c>
      <c r="H50" s="106">
        <v>14304</v>
      </c>
      <c r="I50" s="213">
        <f t="shared" si="4"/>
        <v>821.43000000000029</v>
      </c>
      <c r="J50" s="9"/>
      <c r="K50" s="221" t="s">
        <v>273</v>
      </c>
      <c r="L50" s="131"/>
    </row>
    <row r="51" spans="1:12" customFormat="1" x14ac:dyDescent="0.25">
      <c r="A51" s="176" t="s">
        <v>155</v>
      </c>
      <c r="B51" s="163"/>
      <c r="C51" s="16"/>
      <c r="D51" s="16"/>
      <c r="E51" s="16"/>
      <c r="F51" s="18"/>
      <c r="G51" s="21"/>
      <c r="H51" s="21"/>
      <c r="I51" s="214"/>
      <c r="J51" s="19"/>
      <c r="K51" s="222"/>
      <c r="L51" s="131"/>
    </row>
    <row r="52" spans="1:12" customFormat="1" x14ac:dyDescent="0.25">
      <c r="A52" s="167" t="s">
        <v>156</v>
      </c>
      <c r="B52" s="163"/>
      <c r="C52" s="14">
        <v>12675.18</v>
      </c>
      <c r="D52" s="14">
        <v>32064</v>
      </c>
      <c r="E52" s="16">
        <f t="shared" ref="E52:E58" si="5">D52-C52</f>
        <v>19388.82</v>
      </c>
      <c r="F52" s="15"/>
      <c r="G52" s="16">
        <v>7498.83</v>
      </c>
      <c r="H52" s="16">
        <v>11375</v>
      </c>
      <c r="I52" s="212">
        <f t="shared" ref="I52:I59" si="6">H52-G52</f>
        <v>3876.17</v>
      </c>
      <c r="J52" s="9"/>
      <c r="K52" s="197" t="s">
        <v>300</v>
      </c>
      <c r="L52" s="131"/>
    </row>
    <row r="53" spans="1:12" customFormat="1" x14ac:dyDescent="0.25">
      <c r="A53" s="115" t="s">
        <v>157</v>
      </c>
      <c r="B53" s="163"/>
      <c r="C53" s="14">
        <v>455.44</v>
      </c>
      <c r="D53" s="14">
        <v>0</v>
      </c>
      <c r="E53" s="16">
        <f t="shared" si="5"/>
        <v>-455.44</v>
      </c>
      <c r="F53" s="15"/>
      <c r="G53" s="16">
        <v>446.49</v>
      </c>
      <c r="H53" s="16">
        <v>0</v>
      </c>
      <c r="I53" s="212">
        <f t="shared" si="6"/>
        <v>-446.49</v>
      </c>
      <c r="J53" s="9"/>
      <c r="K53" s="197"/>
    </row>
    <row r="54" spans="1:12" s="245" customFormat="1" x14ac:dyDescent="0.25">
      <c r="A54" s="246" t="s">
        <v>176</v>
      </c>
      <c r="B54" s="163"/>
      <c r="C54" s="14">
        <v>151.52000000000001</v>
      </c>
      <c r="D54" s="14">
        <v>0</v>
      </c>
      <c r="E54" s="16">
        <f t="shared" si="5"/>
        <v>-151.52000000000001</v>
      </c>
      <c r="F54" s="15"/>
      <c r="G54" s="16">
        <v>103.32</v>
      </c>
      <c r="H54" s="16">
        <v>0</v>
      </c>
      <c r="I54" s="212">
        <f t="shared" si="6"/>
        <v>-103.32</v>
      </c>
      <c r="J54" s="9"/>
      <c r="K54" s="197"/>
      <c r="L54" s="131"/>
    </row>
    <row r="55" spans="1:12" customFormat="1" x14ac:dyDescent="0.25">
      <c r="A55" s="115" t="s">
        <v>158</v>
      </c>
      <c r="B55" s="163"/>
      <c r="C55" s="14">
        <v>0</v>
      </c>
      <c r="D55" s="14">
        <v>10368</v>
      </c>
      <c r="E55" s="16">
        <f t="shared" si="5"/>
        <v>10368</v>
      </c>
      <c r="F55" s="15"/>
      <c r="G55" s="16">
        <v>0</v>
      </c>
      <c r="H55" s="16">
        <v>1688</v>
      </c>
      <c r="I55" s="212">
        <f t="shared" si="6"/>
        <v>1688</v>
      </c>
      <c r="J55" s="9"/>
      <c r="K55" s="197"/>
    </row>
    <row r="56" spans="1:12" s="245" customFormat="1" x14ac:dyDescent="0.25">
      <c r="A56" s="246" t="s">
        <v>177</v>
      </c>
      <c r="B56" s="163"/>
      <c r="C56" s="14">
        <v>3076.68</v>
      </c>
      <c r="D56" s="14">
        <v>1889.9062948717947</v>
      </c>
      <c r="E56" s="16">
        <f t="shared" si="5"/>
        <v>-1186.7737051282052</v>
      </c>
      <c r="F56" s="15"/>
      <c r="G56" s="16">
        <v>631.58000000000004</v>
      </c>
      <c r="H56" s="16">
        <v>0</v>
      </c>
      <c r="I56" s="212">
        <f t="shared" si="6"/>
        <v>-631.58000000000004</v>
      </c>
      <c r="J56" s="9"/>
      <c r="K56" s="197"/>
    </row>
    <row r="57" spans="1:12" s="260" customFormat="1" x14ac:dyDescent="0.25">
      <c r="A57" s="263" t="s">
        <v>208</v>
      </c>
      <c r="B57" s="163"/>
      <c r="C57" s="14">
        <v>-44.25</v>
      </c>
      <c r="D57" s="14">
        <v>0</v>
      </c>
      <c r="E57" s="16">
        <f t="shared" si="5"/>
        <v>44.25</v>
      </c>
      <c r="F57" s="15"/>
      <c r="G57" s="16">
        <v>264</v>
      </c>
      <c r="H57" s="16">
        <v>0</v>
      </c>
      <c r="I57" s="212">
        <f t="shared" si="6"/>
        <v>-264</v>
      </c>
      <c r="J57" s="9"/>
      <c r="K57" s="197"/>
    </row>
    <row r="58" spans="1:12" customFormat="1" x14ac:dyDescent="0.25">
      <c r="A58" s="168" t="s">
        <v>159</v>
      </c>
      <c r="B58" s="164"/>
      <c r="C58" s="106">
        <f>SUM(C52:C57)</f>
        <v>16314.570000000002</v>
      </c>
      <c r="D58" s="106">
        <f>SUM(D52:D57)</f>
        <v>44321.906294871791</v>
      </c>
      <c r="E58" s="106">
        <f t="shared" si="5"/>
        <v>28007.336294871791</v>
      </c>
      <c r="F58" s="105"/>
      <c r="G58" s="106">
        <v>8944.2199999999993</v>
      </c>
      <c r="H58" s="106">
        <v>13063</v>
      </c>
      <c r="I58" s="213">
        <f t="shared" si="6"/>
        <v>4118.7800000000007</v>
      </c>
      <c r="J58" s="9"/>
      <c r="K58" s="197"/>
      <c r="L58" s="131"/>
    </row>
    <row r="59" spans="1:12" customFormat="1" x14ac:dyDescent="0.25">
      <c r="A59" s="169" t="s">
        <v>160</v>
      </c>
      <c r="B59" s="165"/>
      <c r="C59" s="132">
        <f>C29+C38+C50+C58</f>
        <v>146581.75</v>
      </c>
      <c r="D59" s="132">
        <f>D29+D38+D50+D58</f>
        <v>181736.15837820515</v>
      </c>
      <c r="E59" s="132">
        <f>D59-C59</f>
        <v>35154.408378205146</v>
      </c>
      <c r="F59" s="151"/>
      <c r="G59" s="132">
        <v>172078.5</v>
      </c>
      <c r="H59" s="132">
        <v>196117</v>
      </c>
      <c r="I59" s="215">
        <f t="shared" si="6"/>
        <v>24038.5</v>
      </c>
      <c r="J59" s="9"/>
      <c r="K59" s="221"/>
      <c r="L59" s="131"/>
    </row>
    <row r="60" spans="1:12" customFormat="1" ht="23.25" x14ac:dyDescent="0.25">
      <c r="A60" s="167" t="s">
        <v>73</v>
      </c>
      <c r="B60" s="163"/>
      <c r="C60" s="14"/>
      <c r="D60" s="14"/>
      <c r="E60" s="16"/>
      <c r="F60" s="15"/>
      <c r="G60" s="16"/>
      <c r="H60" s="16"/>
      <c r="I60" s="212"/>
      <c r="J60" s="9"/>
      <c r="K60" s="197"/>
      <c r="L60" s="131"/>
    </row>
    <row r="61" spans="1:12" customFormat="1" x14ac:dyDescent="0.25">
      <c r="A61" s="167" t="s">
        <v>74</v>
      </c>
      <c r="B61" s="163"/>
      <c r="C61" s="14">
        <v>0</v>
      </c>
      <c r="D61" s="14"/>
      <c r="E61" s="16">
        <f t="shared" ref="E61:E69" si="7">D61-C61</f>
        <v>0</v>
      </c>
      <c r="F61" s="15"/>
      <c r="G61" s="16">
        <v>2000</v>
      </c>
      <c r="H61" s="16">
        <v>4900</v>
      </c>
      <c r="I61" s="212">
        <f t="shared" ref="I61:I70" si="8">H61-G61</f>
        <v>2900</v>
      </c>
      <c r="J61" s="9"/>
      <c r="K61" s="197"/>
      <c r="L61" s="131"/>
    </row>
    <row r="62" spans="1:12" customFormat="1" x14ac:dyDescent="0.25">
      <c r="A62" s="167" t="s">
        <v>75</v>
      </c>
      <c r="B62" s="163"/>
      <c r="C62" s="14">
        <v>3255</v>
      </c>
      <c r="D62" s="14">
        <v>3360</v>
      </c>
      <c r="E62" s="16">
        <f t="shared" si="7"/>
        <v>105</v>
      </c>
      <c r="F62" s="15"/>
      <c r="G62" s="16">
        <v>671.19</v>
      </c>
      <c r="H62" s="16">
        <v>1680</v>
      </c>
      <c r="I62" s="212">
        <f t="shared" si="8"/>
        <v>1008.81</v>
      </c>
      <c r="J62" s="9"/>
      <c r="K62" s="197"/>
      <c r="L62" s="131"/>
    </row>
    <row r="63" spans="1:12" customFormat="1" x14ac:dyDescent="0.25">
      <c r="A63" s="167" t="s">
        <v>76</v>
      </c>
      <c r="B63" s="163"/>
      <c r="C63" s="14">
        <v>13978.75</v>
      </c>
      <c r="D63" s="14">
        <v>9127.5</v>
      </c>
      <c r="E63" s="16">
        <f t="shared" si="7"/>
        <v>-4851.25</v>
      </c>
      <c r="F63" s="15"/>
      <c r="G63" s="16">
        <v>25000</v>
      </c>
      <c r="H63" s="16">
        <v>24999</v>
      </c>
      <c r="I63" s="212">
        <f t="shared" si="8"/>
        <v>-1</v>
      </c>
      <c r="J63" s="19"/>
      <c r="K63" s="197" t="s">
        <v>275</v>
      </c>
      <c r="L63" s="131"/>
    </row>
    <row r="64" spans="1:12" customFormat="1" x14ac:dyDescent="0.25">
      <c r="A64" s="167" t="s">
        <v>77</v>
      </c>
      <c r="B64" s="163"/>
      <c r="C64" s="14"/>
      <c r="D64" s="14">
        <v>833.33333333333337</v>
      </c>
      <c r="E64" s="16">
        <f t="shared" si="7"/>
        <v>833.33333333333337</v>
      </c>
      <c r="F64" s="15"/>
      <c r="G64" s="16">
        <v>475</v>
      </c>
      <c r="H64" s="16">
        <v>5000</v>
      </c>
      <c r="I64" s="212">
        <f t="shared" si="8"/>
        <v>4525</v>
      </c>
      <c r="J64" s="19"/>
      <c r="K64" s="197"/>
    </row>
    <row r="65" spans="1:12" s="248" customFormat="1" x14ac:dyDescent="0.25">
      <c r="A65" s="167" t="s">
        <v>186</v>
      </c>
      <c r="B65" s="163"/>
      <c r="C65" s="14">
        <v>-4000</v>
      </c>
      <c r="D65" s="14">
        <v>10500</v>
      </c>
      <c r="E65" s="16">
        <f t="shared" ref="E65" si="9">D65-C65</f>
        <v>14500</v>
      </c>
      <c r="F65" s="15"/>
      <c r="G65" s="16">
        <v>0</v>
      </c>
      <c r="H65" s="16">
        <v>0</v>
      </c>
      <c r="I65" s="212">
        <f t="shared" si="8"/>
        <v>0</v>
      </c>
      <c r="J65" s="19"/>
      <c r="K65" s="197" t="s">
        <v>276</v>
      </c>
    </row>
    <row r="66" spans="1:12" customFormat="1" x14ac:dyDescent="0.25">
      <c r="A66" s="167" t="s">
        <v>78</v>
      </c>
      <c r="B66" s="163"/>
      <c r="C66" s="14"/>
      <c r="D66" s="14"/>
      <c r="E66" s="16">
        <f t="shared" si="7"/>
        <v>0</v>
      </c>
      <c r="F66" s="15"/>
      <c r="G66" s="16">
        <v>3000</v>
      </c>
      <c r="H66" s="16">
        <v>3000</v>
      </c>
      <c r="I66" s="212">
        <f t="shared" si="8"/>
        <v>0</v>
      </c>
      <c r="J66" s="9"/>
      <c r="K66" s="197"/>
    </row>
    <row r="67" spans="1:12" customFormat="1" x14ac:dyDescent="0.25">
      <c r="A67" s="167" t="s">
        <v>114</v>
      </c>
      <c r="B67" s="163"/>
      <c r="C67" s="14"/>
      <c r="D67" s="14"/>
      <c r="E67" s="16">
        <f t="shared" si="7"/>
        <v>0</v>
      </c>
      <c r="F67" s="15"/>
      <c r="G67" s="16">
        <v>14000</v>
      </c>
      <c r="H67" s="16">
        <v>14000</v>
      </c>
      <c r="I67" s="212">
        <f t="shared" si="8"/>
        <v>0</v>
      </c>
      <c r="J67" s="9"/>
      <c r="K67" s="197"/>
      <c r="L67" s="131"/>
    </row>
    <row r="68" spans="1:12" s="261" customFormat="1" x14ac:dyDescent="0.25">
      <c r="A68" s="167" t="s">
        <v>274</v>
      </c>
      <c r="B68" s="163"/>
      <c r="C68" s="14"/>
      <c r="D68" s="14">
        <v>416.66666666666669</v>
      </c>
      <c r="E68" s="16">
        <f t="shared" si="7"/>
        <v>416.66666666666669</v>
      </c>
      <c r="F68" s="15"/>
      <c r="G68" s="16"/>
      <c r="H68" s="16"/>
      <c r="I68" s="212"/>
      <c r="J68" s="9"/>
      <c r="K68" s="197"/>
      <c r="L68" s="131"/>
    </row>
    <row r="69" spans="1:12" customFormat="1" ht="23.25" x14ac:dyDescent="0.25">
      <c r="A69" s="167" t="s">
        <v>79</v>
      </c>
      <c r="B69" s="163"/>
      <c r="C69" s="14">
        <v>380</v>
      </c>
      <c r="D69" s="14">
        <v>10000</v>
      </c>
      <c r="E69" s="16">
        <f t="shared" si="7"/>
        <v>9620</v>
      </c>
      <c r="F69" s="15"/>
      <c r="G69" s="16">
        <v>6480</v>
      </c>
      <c r="H69" s="16">
        <v>10000</v>
      </c>
      <c r="I69" s="212">
        <f t="shared" si="8"/>
        <v>3520</v>
      </c>
      <c r="J69" s="9"/>
      <c r="K69" s="197" t="s">
        <v>301</v>
      </c>
      <c r="L69" s="131"/>
    </row>
    <row r="70" spans="1:12" customFormat="1" ht="23.25" x14ac:dyDescent="0.25">
      <c r="A70" s="168" t="s">
        <v>80</v>
      </c>
      <c r="B70" s="164"/>
      <c r="C70" s="106">
        <f>SUM(C61:C69)</f>
        <v>13613.75</v>
      </c>
      <c r="D70" s="106">
        <f>SUM(D61:D69)</f>
        <v>34237.5</v>
      </c>
      <c r="E70" s="106">
        <f>SUM(E61:E69)</f>
        <v>20623.75</v>
      </c>
      <c r="F70" s="105"/>
      <c r="G70" s="106">
        <v>51626.19</v>
      </c>
      <c r="H70" s="106">
        <v>63579</v>
      </c>
      <c r="I70" s="213">
        <f t="shared" si="8"/>
        <v>11952.809999999998</v>
      </c>
      <c r="J70" s="9"/>
      <c r="K70" s="221"/>
      <c r="L70" s="131"/>
    </row>
    <row r="71" spans="1:12" s="135" customFormat="1" x14ac:dyDescent="0.25">
      <c r="A71" s="167" t="s">
        <v>81</v>
      </c>
      <c r="B71" s="163"/>
      <c r="C71" s="14"/>
      <c r="D71" s="14"/>
      <c r="E71" s="16"/>
      <c r="F71" s="15"/>
      <c r="G71" s="16"/>
      <c r="H71" s="16"/>
      <c r="I71" s="212"/>
      <c r="J71" s="9"/>
      <c r="K71" s="197"/>
      <c r="L71" s="131"/>
    </row>
    <row r="72" spans="1:12" customFormat="1" x14ac:dyDescent="0.25">
      <c r="A72" s="167" t="s">
        <v>115</v>
      </c>
      <c r="B72" s="163"/>
      <c r="C72" s="14">
        <v>0</v>
      </c>
      <c r="D72" s="14">
        <v>166.66666666666666</v>
      </c>
      <c r="E72" s="16">
        <f>D72-C72</f>
        <v>166.66666666666666</v>
      </c>
      <c r="F72" s="15"/>
      <c r="G72" s="16">
        <v>0</v>
      </c>
      <c r="H72" s="16">
        <v>5000</v>
      </c>
      <c r="I72" s="212">
        <f>H72-G72</f>
        <v>5000</v>
      </c>
      <c r="J72" s="9"/>
      <c r="K72" s="197"/>
      <c r="L72" s="131"/>
    </row>
    <row r="73" spans="1:12" s="261" customFormat="1" x14ac:dyDescent="0.25">
      <c r="A73" s="167" t="s">
        <v>277</v>
      </c>
      <c r="B73" s="163"/>
      <c r="C73" s="14">
        <v>333.37</v>
      </c>
      <c r="D73" s="14">
        <v>416.66666666666669</v>
      </c>
      <c r="E73" s="16">
        <f>D73-C73</f>
        <v>83.296666666666681</v>
      </c>
      <c r="F73" s="15"/>
      <c r="G73" s="16"/>
      <c r="H73" s="16"/>
      <c r="I73" s="212"/>
      <c r="J73" s="9"/>
      <c r="K73" s="197" t="s">
        <v>302</v>
      </c>
      <c r="L73" s="131"/>
    </row>
    <row r="74" spans="1:12" s="144" customFormat="1" x14ac:dyDescent="0.25">
      <c r="A74" s="168" t="s">
        <v>82</v>
      </c>
      <c r="B74" s="164"/>
      <c r="C74" s="106">
        <f>SUM(C72:C73)</f>
        <v>333.37</v>
      </c>
      <c r="D74" s="106">
        <f>SUM(D72:D73)</f>
        <v>583.33333333333337</v>
      </c>
      <c r="E74" s="106">
        <f>SUM(E72:E73)</f>
        <v>249.96333333333334</v>
      </c>
      <c r="F74" s="105"/>
      <c r="G74" s="106">
        <v>0</v>
      </c>
      <c r="H74" s="106">
        <v>5000</v>
      </c>
      <c r="I74" s="213">
        <f>H74-G74</f>
        <v>5000</v>
      </c>
      <c r="J74" s="9"/>
      <c r="K74" s="221"/>
      <c r="L74" s="131"/>
    </row>
    <row r="75" spans="1:12" s="244" customFormat="1" ht="23.25" x14ac:dyDescent="0.25">
      <c r="A75" s="167" t="s">
        <v>172</v>
      </c>
      <c r="B75" s="163"/>
      <c r="C75" s="14"/>
      <c r="D75" s="14"/>
      <c r="E75" s="16"/>
      <c r="F75" s="15"/>
      <c r="G75" s="16"/>
      <c r="H75" s="16"/>
      <c r="I75" s="212"/>
      <c r="J75" s="9"/>
      <c r="K75" s="197"/>
      <c r="L75" s="131"/>
    </row>
    <row r="76" spans="1:12" s="244" customFormat="1" x14ac:dyDescent="0.25">
      <c r="A76" s="167" t="s">
        <v>173</v>
      </c>
      <c r="B76" s="163"/>
      <c r="C76" s="14">
        <v>11621.13</v>
      </c>
      <c r="D76" s="14">
        <v>7500</v>
      </c>
      <c r="E76" s="16">
        <f>D76-C76</f>
        <v>-4121.1299999999992</v>
      </c>
      <c r="F76" s="15"/>
      <c r="G76" s="16">
        <v>8.99</v>
      </c>
      <c r="H76" s="16">
        <v>0</v>
      </c>
      <c r="I76" s="212">
        <f>H76-G76</f>
        <v>-8.99</v>
      </c>
      <c r="J76" s="9"/>
      <c r="K76" s="197" t="s">
        <v>303</v>
      </c>
      <c r="L76" s="131"/>
    </row>
    <row r="77" spans="1:12" s="261" customFormat="1" x14ac:dyDescent="0.25">
      <c r="A77" s="167" t="s">
        <v>278</v>
      </c>
      <c r="B77" s="163"/>
      <c r="C77" s="14"/>
      <c r="D77" s="14">
        <v>1000</v>
      </c>
      <c r="E77" s="16">
        <f t="shared" ref="E77:E79" si="10">D77-C77</f>
        <v>1000</v>
      </c>
      <c r="F77" s="15"/>
      <c r="G77" s="16"/>
      <c r="H77" s="16"/>
      <c r="I77" s="212"/>
      <c r="J77" s="9"/>
      <c r="K77" s="197"/>
      <c r="L77" s="131"/>
    </row>
    <row r="78" spans="1:12" s="261" customFormat="1" x14ac:dyDescent="0.25">
      <c r="A78" s="167" t="s">
        <v>279</v>
      </c>
      <c r="B78" s="163"/>
      <c r="C78" s="14"/>
      <c r="D78" s="14">
        <v>1000</v>
      </c>
      <c r="E78" s="16">
        <f t="shared" si="10"/>
        <v>1000</v>
      </c>
      <c r="F78" s="15"/>
      <c r="G78" s="16"/>
      <c r="H78" s="16"/>
      <c r="I78" s="212"/>
      <c r="J78" s="9"/>
      <c r="K78" s="197"/>
      <c r="L78" s="131"/>
    </row>
    <row r="79" spans="1:12" s="261" customFormat="1" x14ac:dyDescent="0.25">
      <c r="A79" s="167" t="s">
        <v>280</v>
      </c>
      <c r="B79" s="163"/>
      <c r="C79" s="14"/>
      <c r="D79" s="14">
        <v>1000</v>
      </c>
      <c r="E79" s="16">
        <f t="shared" si="10"/>
        <v>1000</v>
      </c>
      <c r="F79" s="15"/>
      <c r="G79" s="16"/>
      <c r="H79" s="16"/>
      <c r="I79" s="212"/>
      <c r="J79" s="9"/>
      <c r="K79" s="197"/>
      <c r="L79" s="131"/>
    </row>
    <row r="80" spans="1:12" s="244" customFormat="1" ht="23.25" x14ac:dyDescent="0.25">
      <c r="A80" s="168" t="s">
        <v>174</v>
      </c>
      <c r="B80" s="164"/>
      <c r="C80" s="106">
        <f>SUM(C76:C79)</f>
        <v>11621.13</v>
      </c>
      <c r="D80" s="106">
        <f>SUM(D76:D79)</f>
        <v>10500</v>
      </c>
      <c r="E80" s="106">
        <f>SUM(E76:E79)</f>
        <v>-1121.1299999999992</v>
      </c>
      <c r="F80" s="105"/>
      <c r="G80" s="106">
        <v>8.99</v>
      </c>
      <c r="H80" s="106">
        <v>0</v>
      </c>
      <c r="I80" s="213">
        <f>H80-G80</f>
        <v>-8.99</v>
      </c>
      <c r="J80" s="9"/>
      <c r="K80" s="221"/>
      <c r="L80" s="131"/>
    </row>
    <row r="81" spans="1:12" s="261" customFormat="1" x14ac:dyDescent="0.25">
      <c r="A81" s="167" t="s">
        <v>282</v>
      </c>
      <c r="B81" s="163"/>
      <c r="C81" s="14"/>
      <c r="D81" s="14"/>
      <c r="E81" s="16"/>
      <c r="F81" s="15"/>
      <c r="G81" s="16"/>
      <c r="H81" s="16"/>
      <c r="I81" s="212"/>
      <c r="J81" s="9"/>
      <c r="K81" s="197"/>
      <c r="L81" s="131"/>
    </row>
    <row r="82" spans="1:12" s="261" customFormat="1" x14ac:dyDescent="0.25">
      <c r="A82" s="246" t="s">
        <v>283</v>
      </c>
      <c r="B82" s="163"/>
      <c r="C82" s="14"/>
      <c r="D82" s="14">
        <v>6000</v>
      </c>
      <c r="E82" s="16">
        <f t="shared" ref="E82:E83" si="11">D82-C82</f>
        <v>6000</v>
      </c>
      <c r="F82" s="15"/>
      <c r="G82" s="16"/>
      <c r="H82" s="16"/>
      <c r="I82" s="212"/>
      <c r="J82" s="9"/>
      <c r="K82" s="197"/>
      <c r="L82" s="131"/>
    </row>
    <row r="83" spans="1:12" s="261" customFormat="1" x14ac:dyDescent="0.25">
      <c r="A83" s="246" t="s">
        <v>284</v>
      </c>
      <c r="B83" s="163"/>
      <c r="C83" s="14">
        <v>461.63</v>
      </c>
      <c r="D83" s="14">
        <v>6250</v>
      </c>
      <c r="E83" s="16">
        <f t="shared" si="11"/>
        <v>5788.37</v>
      </c>
      <c r="F83" s="15"/>
      <c r="G83" s="16"/>
      <c r="H83" s="16"/>
      <c r="I83" s="212"/>
      <c r="J83" s="9"/>
      <c r="K83" s="197" t="s">
        <v>304</v>
      </c>
      <c r="L83" s="131"/>
    </row>
    <row r="84" spans="1:12" s="261" customFormat="1" x14ac:dyDescent="0.25">
      <c r="A84" s="168" t="s">
        <v>281</v>
      </c>
      <c r="B84" s="164"/>
      <c r="C84" s="106">
        <f>SUM(C82:C83)</f>
        <v>461.63</v>
      </c>
      <c r="D84" s="106">
        <f>SUM(D82:D83)</f>
        <v>12250</v>
      </c>
      <c r="E84" s="106">
        <f>SUM(E82:E83)</f>
        <v>11788.369999999999</v>
      </c>
      <c r="F84" s="105"/>
      <c r="G84" s="106"/>
      <c r="H84" s="106"/>
      <c r="I84" s="213"/>
      <c r="J84" s="9"/>
      <c r="K84" s="221"/>
      <c r="L84" s="131"/>
    </row>
    <row r="85" spans="1:12" s="261" customFormat="1" x14ac:dyDescent="0.25">
      <c r="A85" s="168" t="s">
        <v>286</v>
      </c>
      <c r="B85" s="164"/>
      <c r="C85" s="106">
        <v>0</v>
      </c>
      <c r="D85" s="106">
        <v>1477.2727272727273</v>
      </c>
      <c r="E85" s="106">
        <f>D85-C85</f>
        <v>1477.2727272727273</v>
      </c>
      <c r="F85" s="105"/>
      <c r="G85" s="106"/>
      <c r="H85" s="106"/>
      <c r="I85" s="213"/>
      <c r="J85" s="9"/>
      <c r="K85" s="221"/>
      <c r="L85" s="131"/>
    </row>
    <row r="86" spans="1:12" s="243" customFormat="1" x14ac:dyDescent="0.25">
      <c r="A86" s="167" t="s">
        <v>167</v>
      </c>
      <c r="B86" s="163"/>
      <c r="C86" s="14"/>
      <c r="D86" s="14"/>
      <c r="E86" s="16"/>
      <c r="F86" s="15"/>
      <c r="G86" s="16"/>
      <c r="H86" s="16"/>
      <c r="I86" s="212"/>
      <c r="J86" s="9"/>
      <c r="K86" s="197"/>
      <c r="L86" s="131"/>
    </row>
    <row r="87" spans="1:12" s="261" customFormat="1" x14ac:dyDescent="0.25">
      <c r="A87" s="291" t="s">
        <v>285</v>
      </c>
      <c r="B87" s="163"/>
      <c r="C87" s="14"/>
      <c r="D87" s="14">
        <v>2552</v>
      </c>
      <c r="E87" s="16">
        <f>D87-C87</f>
        <v>2552</v>
      </c>
      <c r="F87" s="15"/>
      <c r="G87" s="16"/>
      <c r="H87" s="16"/>
      <c r="I87" s="212"/>
      <c r="J87" s="9"/>
      <c r="K87" s="197"/>
      <c r="L87" s="131"/>
    </row>
    <row r="88" spans="1:12" s="245" customFormat="1" x14ac:dyDescent="0.25">
      <c r="A88" s="246" t="s">
        <v>178</v>
      </c>
      <c r="B88" s="163"/>
      <c r="C88" s="14">
        <v>879.86</v>
      </c>
      <c r="D88" s="14">
        <v>333.33333333333331</v>
      </c>
      <c r="E88" s="16">
        <f>D88-C88</f>
        <v>-546.52666666666664</v>
      </c>
      <c r="F88" s="15"/>
      <c r="G88" s="16">
        <v>4627.29</v>
      </c>
      <c r="H88" s="16">
        <v>0</v>
      </c>
      <c r="I88" s="212">
        <f>H88-G88</f>
        <v>-4627.29</v>
      </c>
      <c r="J88" s="9"/>
      <c r="K88" s="197"/>
      <c r="L88" s="131"/>
    </row>
    <row r="89" spans="1:12" s="260" customFormat="1" x14ac:dyDescent="0.25">
      <c r="A89" s="263" t="s">
        <v>209</v>
      </c>
      <c r="B89" s="163"/>
      <c r="C89" s="14"/>
      <c r="D89" s="14">
        <v>333.33333333333331</v>
      </c>
      <c r="E89" s="16">
        <f>D89-C89</f>
        <v>333.33333333333331</v>
      </c>
      <c r="F89" s="15"/>
      <c r="G89" s="16">
        <v>6019.87</v>
      </c>
      <c r="H89" s="16">
        <v>0</v>
      </c>
      <c r="I89" s="212">
        <f>H89-G89</f>
        <v>-6019.87</v>
      </c>
      <c r="J89" s="9"/>
      <c r="K89" s="197"/>
      <c r="L89" s="131"/>
    </row>
    <row r="90" spans="1:12" s="243" customFormat="1" x14ac:dyDescent="0.25">
      <c r="A90" s="167" t="s">
        <v>168</v>
      </c>
      <c r="B90" s="163"/>
      <c r="C90" s="14">
        <v>120</v>
      </c>
      <c r="D90" s="14">
        <v>333.33333333333331</v>
      </c>
      <c r="E90" s="16">
        <f>D90-C90</f>
        <v>213.33333333333331</v>
      </c>
      <c r="F90" s="15"/>
      <c r="G90" s="16">
        <v>3394.96</v>
      </c>
      <c r="H90" s="16">
        <v>0</v>
      </c>
      <c r="I90" s="212">
        <f>H90-G90</f>
        <v>-3394.96</v>
      </c>
      <c r="J90" s="9"/>
      <c r="K90" s="197"/>
      <c r="L90" s="131"/>
    </row>
    <row r="91" spans="1:12" s="260" customFormat="1" x14ac:dyDescent="0.25">
      <c r="A91" s="115" t="s">
        <v>210</v>
      </c>
      <c r="B91" s="163"/>
      <c r="C91" s="14">
        <v>5245.28</v>
      </c>
      <c r="D91" s="14">
        <v>333.33333333333331</v>
      </c>
      <c r="E91" s="16">
        <f>D91-C91</f>
        <v>-4911.9466666666667</v>
      </c>
      <c r="F91" s="15"/>
      <c r="G91" s="16">
        <v>2760.37</v>
      </c>
      <c r="H91" s="16"/>
      <c r="I91" s="212">
        <f>H91-G91</f>
        <v>-2760.37</v>
      </c>
      <c r="J91" s="9"/>
      <c r="K91" s="197" t="s">
        <v>305</v>
      </c>
      <c r="L91" s="131"/>
    </row>
    <row r="92" spans="1:12" s="243" customFormat="1" x14ac:dyDescent="0.25">
      <c r="A92" s="168" t="s">
        <v>169</v>
      </c>
      <c r="B92" s="164"/>
      <c r="C92" s="106">
        <f>SUM(C87:C91)</f>
        <v>6245.1399999999994</v>
      </c>
      <c r="D92" s="106">
        <f>SUM(D87:D91)</f>
        <v>3885.3333333333339</v>
      </c>
      <c r="E92" s="106">
        <f>SUM(E87:E91)</f>
        <v>-2359.8066666666664</v>
      </c>
      <c r="F92" s="105"/>
      <c r="G92" s="106">
        <v>16802.489999999998</v>
      </c>
      <c r="H92" s="106">
        <v>0</v>
      </c>
      <c r="I92" s="213">
        <f>H92-G92</f>
        <v>-16802.489999999998</v>
      </c>
      <c r="J92" s="9"/>
      <c r="K92" s="221"/>
      <c r="L92" s="131"/>
    </row>
    <row r="93" spans="1:12" s="261" customFormat="1" x14ac:dyDescent="0.25">
      <c r="A93" s="167" t="s">
        <v>288</v>
      </c>
      <c r="B93" s="163"/>
      <c r="C93" s="14"/>
      <c r="D93" s="14"/>
      <c r="E93" s="16"/>
      <c r="F93" s="15"/>
      <c r="G93" s="16"/>
      <c r="H93" s="16"/>
      <c r="I93" s="212"/>
      <c r="J93" s="9"/>
      <c r="K93" s="197"/>
      <c r="L93" s="131"/>
    </row>
    <row r="94" spans="1:12" s="261" customFormat="1" x14ac:dyDescent="0.25">
      <c r="A94" s="246" t="s">
        <v>289</v>
      </c>
      <c r="B94" s="163"/>
      <c r="C94" s="14">
        <v>4020.23</v>
      </c>
      <c r="D94" s="14">
        <v>1415.3333333333333</v>
      </c>
      <c r="E94" s="16">
        <f>D94-C94</f>
        <v>-2604.8966666666665</v>
      </c>
      <c r="F94" s="15"/>
      <c r="G94" s="16"/>
      <c r="H94" s="16"/>
      <c r="I94" s="212"/>
      <c r="J94" s="9"/>
      <c r="K94" s="197" t="s">
        <v>306</v>
      </c>
      <c r="L94" s="131"/>
    </row>
    <row r="95" spans="1:12" s="261" customFormat="1" x14ac:dyDescent="0.25">
      <c r="A95" s="168" t="s">
        <v>287</v>
      </c>
      <c r="B95" s="164"/>
      <c r="C95" s="106">
        <f>SUM(C94)</f>
        <v>4020.23</v>
      </c>
      <c r="D95" s="106">
        <f>SUM(D94)</f>
        <v>1415.3333333333333</v>
      </c>
      <c r="E95" s="106">
        <f>SUM(E94)</f>
        <v>-2604.8966666666665</v>
      </c>
      <c r="F95" s="105"/>
      <c r="G95" s="106"/>
      <c r="H95" s="106"/>
      <c r="I95" s="213"/>
      <c r="J95" s="9"/>
      <c r="K95" s="221"/>
      <c r="L95" s="131"/>
    </row>
    <row r="96" spans="1:12" customFormat="1" x14ac:dyDescent="0.25">
      <c r="A96" s="167" t="s">
        <v>83</v>
      </c>
      <c r="B96" s="163"/>
      <c r="C96" s="14"/>
      <c r="D96" s="14"/>
      <c r="E96" s="16"/>
      <c r="F96" s="15"/>
      <c r="G96" s="16"/>
      <c r="H96" s="16"/>
      <c r="I96" s="212"/>
      <c r="J96" s="9"/>
      <c r="K96" s="197"/>
      <c r="L96" s="131"/>
    </row>
    <row r="97" spans="1:12" s="261" customFormat="1" x14ac:dyDescent="0.25">
      <c r="A97" s="291" t="s">
        <v>290</v>
      </c>
      <c r="B97" s="163"/>
      <c r="C97" s="14"/>
      <c r="D97" s="14">
        <v>5100</v>
      </c>
      <c r="E97" s="16">
        <f>D97-C97</f>
        <v>5100</v>
      </c>
      <c r="F97" s="15"/>
      <c r="G97" s="16"/>
      <c r="H97" s="16"/>
      <c r="I97" s="212"/>
      <c r="J97" s="9"/>
      <c r="K97" s="197"/>
      <c r="L97" s="131"/>
    </row>
    <row r="98" spans="1:12" s="245" customFormat="1" x14ac:dyDescent="0.25">
      <c r="A98" s="246" t="s">
        <v>179</v>
      </c>
      <c r="B98" s="163"/>
      <c r="C98" s="14">
        <v>14006.5</v>
      </c>
      <c r="D98" s="14">
        <v>7533.333333333333</v>
      </c>
      <c r="E98" s="16">
        <f>D98-C98</f>
        <v>-6473.166666666667</v>
      </c>
      <c r="F98" s="15"/>
      <c r="G98" s="16">
        <v>277</v>
      </c>
      <c r="H98" s="16">
        <v>0</v>
      </c>
      <c r="I98" s="212">
        <f>H98-G98</f>
        <v>-277</v>
      </c>
      <c r="J98" s="9"/>
      <c r="K98" s="197" t="s">
        <v>307</v>
      </c>
      <c r="L98" s="131"/>
    </row>
    <row r="99" spans="1:12" customFormat="1" x14ac:dyDescent="0.25">
      <c r="A99" s="170" t="s">
        <v>84</v>
      </c>
      <c r="B99" s="163"/>
      <c r="C99" s="14">
        <v>125</v>
      </c>
      <c r="D99" s="14">
        <v>333.33333333333331</v>
      </c>
      <c r="E99" s="16">
        <f>D99-C99</f>
        <v>208.33333333333331</v>
      </c>
      <c r="F99" s="15"/>
      <c r="G99" s="16">
        <v>4142.32</v>
      </c>
      <c r="H99" s="16">
        <v>3000</v>
      </c>
      <c r="I99" s="212">
        <f>H99-G99</f>
        <v>-1142.3199999999997</v>
      </c>
      <c r="J99" s="9"/>
      <c r="K99" s="197"/>
    </row>
    <row r="100" spans="1:12" s="258" customFormat="1" x14ac:dyDescent="0.25">
      <c r="A100" s="257" t="s">
        <v>205</v>
      </c>
      <c r="B100" s="163"/>
      <c r="C100" s="14">
        <v>1024.32</v>
      </c>
      <c r="D100" s="14">
        <v>333.33333333333331</v>
      </c>
      <c r="E100" s="16">
        <f>D100-C100</f>
        <v>-690.98666666666668</v>
      </c>
      <c r="F100" s="15"/>
      <c r="G100" s="16">
        <v>0</v>
      </c>
      <c r="H100" s="16">
        <v>0</v>
      </c>
      <c r="I100" s="212">
        <f>H100-G100</f>
        <v>0</v>
      </c>
      <c r="J100" s="9"/>
      <c r="K100" s="197"/>
    </row>
    <row r="101" spans="1:12" customFormat="1" x14ac:dyDescent="0.25">
      <c r="A101" s="170" t="s">
        <v>117</v>
      </c>
      <c r="B101" s="163"/>
      <c r="C101" s="14">
        <v>250</v>
      </c>
      <c r="D101" s="14">
        <v>500</v>
      </c>
      <c r="E101" s="16">
        <f>D101-C101</f>
        <v>250</v>
      </c>
      <c r="F101" s="15"/>
      <c r="G101" s="16">
        <v>8708.26</v>
      </c>
      <c r="H101" s="16">
        <v>7000</v>
      </c>
      <c r="I101" s="212">
        <f>H101-G101</f>
        <v>-1708.2600000000002</v>
      </c>
      <c r="J101" s="9"/>
      <c r="K101" s="197" t="s">
        <v>166</v>
      </c>
    </row>
    <row r="102" spans="1:12" customFormat="1" x14ac:dyDescent="0.25">
      <c r="A102" s="168" t="s">
        <v>85</v>
      </c>
      <c r="B102" s="164"/>
      <c r="C102" s="106">
        <f>SUM(C97:C101)</f>
        <v>15405.82</v>
      </c>
      <c r="D102" s="106">
        <f>SUM(D97:D101)</f>
        <v>13800</v>
      </c>
      <c r="E102" s="106">
        <f>SUM(E97:E101)</f>
        <v>-1605.8200000000004</v>
      </c>
      <c r="F102" s="108"/>
      <c r="G102" s="106">
        <v>13127.58</v>
      </c>
      <c r="H102" s="106">
        <v>10000</v>
      </c>
      <c r="I102" s="213">
        <f>H102-G102</f>
        <v>-3127.58</v>
      </c>
      <c r="J102" s="19"/>
      <c r="K102" s="221"/>
    </row>
    <row r="103" spans="1:12" x14ac:dyDescent="0.25">
      <c r="A103" s="247" t="s">
        <v>212</v>
      </c>
      <c r="B103" s="163"/>
      <c r="C103" s="21"/>
      <c r="D103" s="21"/>
      <c r="E103" s="21"/>
      <c r="F103" s="133"/>
      <c r="G103" s="21"/>
      <c r="H103" s="21"/>
      <c r="I103" s="214"/>
      <c r="J103" s="19"/>
      <c r="K103" s="197"/>
    </row>
    <row r="104" spans="1:12" x14ac:dyDescent="0.25">
      <c r="A104" s="262" t="s">
        <v>211</v>
      </c>
      <c r="B104" s="163"/>
      <c r="C104" s="14">
        <v>0</v>
      </c>
      <c r="D104" s="14">
        <v>0</v>
      </c>
      <c r="E104" s="16">
        <f>D104-C104</f>
        <v>0</v>
      </c>
      <c r="F104" s="133"/>
      <c r="G104" s="16">
        <v>4270.01</v>
      </c>
      <c r="H104" s="16">
        <v>0</v>
      </c>
      <c r="I104" s="212">
        <f>H104-G104</f>
        <v>-4270.01</v>
      </c>
      <c r="J104" s="19"/>
      <c r="K104" s="197"/>
    </row>
    <row r="105" spans="1:12" s="260" customFormat="1" x14ac:dyDescent="0.25">
      <c r="A105" s="116" t="s">
        <v>213</v>
      </c>
      <c r="B105" s="164"/>
      <c r="C105" s="106">
        <f>SUM(C104)</f>
        <v>0</v>
      </c>
      <c r="D105" s="106">
        <v>0</v>
      </c>
      <c r="E105" s="106">
        <f t="shared" ref="E105" si="12">SUM(E104)</f>
        <v>0</v>
      </c>
      <c r="F105" s="108"/>
      <c r="G105" s="106">
        <v>4270.01</v>
      </c>
      <c r="H105" s="106">
        <v>0</v>
      </c>
      <c r="I105" s="106">
        <f t="shared" ref="I105" si="13">SUM(I104)</f>
        <v>-4270.01</v>
      </c>
      <c r="J105" s="19"/>
      <c r="K105" s="221"/>
    </row>
    <row r="106" spans="1:12" customFormat="1" x14ac:dyDescent="0.25">
      <c r="A106" s="167" t="s">
        <v>86</v>
      </c>
      <c r="B106" s="163"/>
      <c r="C106" s="14"/>
      <c r="D106" s="14"/>
      <c r="E106" s="16"/>
      <c r="F106" s="15"/>
      <c r="G106" s="16"/>
      <c r="H106" s="16"/>
      <c r="I106" s="212"/>
      <c r="J106" s="9"/>
      <c r="K106" s="197"/>
    </row>
    <row r="107" spans="1:12" customFormat="1" x14ac:dyDescent="0.25">
      <c r="A107" s="167" t="s">
        <v>87</v>
      </c>
      <c r="B107" s="163"/>
      <c r="C107" s="14">
        <v>10993.99</v>
      </c>
      <c r="D107" s="14">
        <v>3333.3333333333335</v>
      </c>
      <c r="E107" s="16">
        <f>D107-C107</f>
        <v>-7660.6566666666658</v>
      </c>
      <c r="F107" s="15"/>
      <c r="G107" s="16">
        <v>1408.14</v>
      </c>
      <c r="H107" s="16">
        <v>1532</v>
      </c>
      <c r="I107" s="212">
        <f>H107-G107</f>
        <v>123.8599999999999</v>
      </c>
      <c r="J107" s="9"/>
      <c r="K107" s="197" t="s">
        <v>305</v>
      </c>
      <c r="L107" s="131"/>
    </row>
    <row r="108" spans="1:12" s="239" customFormat="1" x14ac:dyDescent="0.25">
      <c r="A108" s="242" t="s">
        <v>164</v>
      </c>
      <c r="B108" s="163"/>
      <c r="C108" s="14"/>
      <c r="D108" s="14">
        <v>183.33333333333334</v>
      </c>
      <c r="E108" s="16">
        <f>D108-C108</f>
        <v>183.33333333333334</v>
      </c>
      <c r="F108" s="15"/>
      <c r="G108" s="16">
        <v>1391.58</v>
      </c>
      <c r="H108" s="16">
        <v>0</v>
      </c>
      <c r="I108" s="212">
        <f>H108-G108</f>
        <v>-1391.58</v>
      </c>
      <c r="J108" s="9"/>
      <c r="K108" s="197"/>
      <c r="L108" s="131"/>
    </row>
    <row r="109" spans="1:12" customFormat="1" x14ac:dyDescent="0.25">
      <c r="A109" s="168" t="s">
        <v>88</v>
      </c>
      <c r="B109" s="164"/>
      <c r="C109" s="106">
        <f>SUM(C107:C108)</f>
        <v>10993.99</v>
      </c>
      <c r="D109" s="106">
        <f>SUM(D107:D108)</f>
        <v>3516.666666666667</v>
      </c>
      <c r="E109" s="106">
        <f>SUM(E107:E108)</f>
        <v>-7477.3233333333328</v>
      </c>
      <c r="F109" s="105"/>
      <c r="G109" s="106">
        <v>2799.7200000000003</v>
      </c>
      <c r="H109" s="106">
        <v>1532</v>
      </c>
      <c r="I109" s="213">
        <f>H109-G109</f>
        <v>-1267.7200000000003</v>
      </c>
      <c r="J109" s="9"/>
      <c r="K109" s="221"/>
    </row>
    <row r="110" spans="1:12" customFormat="1" x14ac:dyDescent="0.25">
      <c r="A110" s="167" t="s">
        <v>89</v>
      </c>
      <c r="B110" s="163"/>
      <c r="C110" s="14"/>
      <c r="D110" s="14"/>
      <c r="E110" s="16"/>
      <c r="F110" s="15"/>
      <c r="G110" s="16"/>
      <c r="H110" s="16"/>
      <c r="I110" s="212"/>
      <c r="J110" s="9"/>
      <c r="K110" s="197"/>
    </row>
    <row r="111" spans="1:12" s="260" customFormat="1" x14ac:dyDescent="0.25">
      <c r="A111" s="167" t="s">
        <v>291</v>
      </c>
      <c r="B111" s="163"/>
      <c r="C111" s="14">
        <v>157.9</v>
      </c>
      <c r="D111" s="14">
        <v>1000</v>
      </c>
      <c r="E111" s="16">
        <f>D111-C111</f>
        <v>842.1</v>
      </c>
      <c r="F111" s="15"/>
      <c r="G111" s="16">
        <v>3506.25</v>
      </c>
      <c r="H111" s="16"/>
      <c r="I111" s="212">
        <f>H111-G111</f>
        <v>-3506.25</v>
      </c>
      <c r="J111" s="9"/>
      <c r="K111" s="197" t="s">
        <v>308</v>
      </c>
    </row>
    <row r="112" spans="1:12" customFormat="1" x14ac:dyDescent="0.25">
      <c r="A112" s="167" t="s">
        <v>90</v>
      </c>
      <c r="B112" s="163"/>
      <c r="C112" s="14"/>
      <c r="D112" s="14">
        <v>833.33333333333337</v>
      </c>
      <c r="E112" s="16">
        <f>D112-C112</f>
        <v>833.33333333333337</v>
      </c>
      <c r="F112" s="15"/>
      <c r="G112" s="16">
        <v>7225</v>
      </c>
      <c r="H112" s="16">
        <v>10500</v>
      </c>
      <c r="I112" s="212">
        <f>H112-G112</f>
        <v>3275</v>
      </c>
      <c r="J112" s="9"/>
      <c r="K112" s="197"/>
      <c r="L112" s="131"/>
    </row>
    <row r="113" spans="1:12" s="260" customFormat="1" x14ac:dyDescent="0.25">
      <c r="A113" s="262" t="s">
        <v>292</v>
      </c>
      <c r="B113" s="163"/>
      <c r="C113" s="14"/>
      <c r="D113" s="14">
        <v>3333.3333333333335</v>
      </c>
      <c r="E113" s="16">
        <f>D113-C113</f>
        <v>3333.3333333333335</v>
      </c>
      <c r="F113" s="15"/>
      <c r="G113" s="16">
        <v>877</v>
      </c>
      <c r="H113" s="16">
        <v>0</v>
      </c>
      <c r="I113" s="212">
        <f>H113-G113</f>
        <v>-877</v>
      </c>
      <c r="J113" s="9"/>
      <c r="K113" s="197"/>
      <c r="L113" s="131"/>
    </row>
    <row r="114" spans="1:12" customFormat="1" x14ac:dyDescent="0.25">
      <c r="A114" s="168" t="s">
        <v>91</v>
      </c>
      <c r="B114" s="164"/>
      <c r="C114" s="106">
        <f>SUM(C111:C113)</f>
        <v>157.9</v>
      </c>
      <c r="D114" s="106">
        <f>SUM(D111:D113)</f>
        <v>5166.666666666667</v>
      </c>
      <c r="E114" s="106">
        <f>SUM(E111:E113)</f>
        <v>5008.7666666666664</v>
      </c>
      <c r="F114" s="105"/>
      <c r="G114" s="106">
        <v>11608.25</v>
      </c>
      <c r="H114" s="106">
        <v>10500</v>
      </c>
      <c r="I114" s="213">
        <f>SUM(I111:I113)</f>
        <v>-1108.25</v>
      </c>
      <c r="J114" s="9"/>
      <c r="K114" s="221"/>
      <c r="L114" s="131"/>
    </row>
    <row r="115" spans="1:12" x14ac:dyDescent="0.25">
      <c r="A115" s="167" t="s">
        <v>92</v>
      </c>
      <c r="B115" s="163"/>
      <c r="C115" s="14"/>
      <c r="D115" s="14"/>
      <c r="E115" s="21"/>
      <c r="F115" s="15"/>
      <c r="G115" s="21"/>
      <c r="H115" s="21"/>
      <c r="I115" s="214"/>
      <c r="J115" s="9"/>
      <c r="K115" s="197"/>
      <c r="L115" s="131"/>
    </row>
    <row r="116" spans="1:12" x14ac:dyDescent="0.25">
      <c r="A116" s="167" t="s">
        <v>116</v>
      </c>
      <c r="B116" s="163"/>
      <c r="C116" s="14">
        <v>857.93</v>
      </c>
      <c r="D116" s="14">
        <v>1000</v>
      </c>
      <c r="E116" s="16">
        <f>D116-C116</f>
        <v>142.07000000000005</v>
      </c>
      <c r="F116" s="15"/>
      <c r="G116" s="16">
        <v>2946.58</v>
      </c>
      <c r="H116" s="16">
        <v>12030</v>
      </c>
      <c r="I116" s="212">
        <f>H116-G116</f>
        <v>9083.42</v>
      </c>
      <c r="J116" s="9"/>
      <c r="K116" s="197" t="s">
        <v>309</v>
      </c>
      <c r="L116" s="131"/>
    </row>
    <row r="117" spans="1:12" x14ac:dyDescent="0.25">
      <c r="A117" s="168" t="s">
        <v>93</v>
      </c>
      <c r="B117" s="164"/>
      <c r="C117" s="106">
        <f>SUM(C116)</f>
        <v>857.93</v>
      </c>
      <c r="D117" s="106">
        <f>SUM(D116)</f>
        <v>1000</v>
      </c>
      <c r="E117" s="106">
        <f>SUM(E116:E116)</f>
        <v>142.07000000000005</v>
      </c>
      <c r="F117" s="108"/>
      <c r="G117" s="106">
        <v>2946.58</v>
      </c>
      <c r="H117" s="106">
        <v>12030</v>
      </c>
      <c r="I117" s="213">
        <f>H117-G117</f>
        <v>9083.42</v>
      </c>
      <c r="J117" s="19"/>
      <c r="K117" s="221"/>
    </row>
    <row r="118" spans="1:12" x14ac:dyDescent="0.25">
      <c r="A118" s="167" t="s">
        <v>94</v>
      </c>
      <c r="B118" s="163"/>
      <c r="C118" s="21"/>
      <c r="D118" s="21"/>
      <c r="E118" s="21"/>
      <c r="F118" s="133"/>
      <c r="G118" s="21"/>
      <c r="H118" s="21"/>
      <c r="I118" s="214"/>
      <c r="J118" s="19"/>
      <c r="K118" s="197"/>
    </row>
    <row r="119" spans="1:12" x14ac:dyDescent="0.25">
      <c r="A119" s="167" t="s">
        <v>95</v>
      </c>
      <c r="B119" s="163"/>
      <c r="C119" s="14">
        <v>0</v>
      </c>
      <c r="D119" s="14">
        <v>0</v>
      </c>
      <c r="E119" s="16">
        <f>D119-C119</f>
        <v>0</v>
      </c>
      <c r="F119" s="15"/>
      <c r="G119" s="16">
        <v>25863.54</v>
      </c>
      <c r="H119" s="16">
        <v>33000</v>
      </c>
      <c r="I119" s="212">
        <f>H119-G119</f>
        <v>7136.4599999999991</v>
      </c>
      <c r="J119" s="19"/>
      <c r="K119" s="197"/>
    </row>
    <row r="120" spans="1:12" x14ac:dyDescent="0.25">
      <c r="A120" s="168" t="s">
        <v>96</v>
      </c>
      <c r="B120" s="164"/>
      <c r="C120" s="106">
        <f>SUM(C119)</f>
        <v>0</v>
      </c>
      <c r="D120" s="106">
        <f>SUM(D119)</f>
        <v>0</v>
      </c>
      <c r="E120" s="106">
        <f>SUM(E119)</f>
        <v>0</v>
      </c>
      <c r="F120" s="108"/>
      <c r="G120" s="106">
        <v>25863.54</v>
      </c>
      <c r="H120" s="106">
        <v>33000</v>
      </c>
      <c r="I120" s="213">
        <f>H120-G120</f>
        <v>7136.4599999999991</v>
      </c>
      <c r="J120" s="19"/>
      <c r="K120" s="221"/>
    </row>
    <row r="121" spans="1:12" x14ac:dyDescent="0.25">
      <c r="A121" s="167" t="s">
        <v>126</v>
      </c>
      <c r="B121" s="163"/>
      <c r="C121" s="21"/>
      <c r="D121" s="21"/>
      <c r="E121" s="21"/>
      <c r="F121" s="133"/>
      <c r="G121" s="21"/>
      <c r="H121" s="21"/>
      <c r="I121" s="214"/>
      <c r="J121" s="19"/>
      <c r="K121" s="197"/>
    </row>
    <row r="122" spans="1:12" x14ac:dyDescent="0.25">
      <c r="A122" s="115" t="s">
        <v>161</v>
      </c>
      <c r="B122" s="163"/>
      <c r="C122" s="14">
        <v>389.27</v>
      </c>
      <c r="D122" s="14">
        <v>416.66666666666669</v>
      </c>
      <c r="E122" s="16">
        <f>D122-C122</f>
        <v>27.396666666666704</v>
      </c>
      <c r="F122" s="15"/>
      <c r="G122" s="16">
        <v>490.82</v>
      </c>
      <c r="H122" s="16">
        <v>0</v>
      </c>
      <c r="I122" s="212">
        <f>H122-G122</f>
        <v>-490.82</v>
      </c>
      <c r="J122" s="19"/>
      <c r="K122" s="197" t="s">
        <v>310</v>
      </c>
    </row>
    <row r="123" spans="1:12" x14ac:dyDescent="0.25">
      <c r="A123" s="167" t="s">
        <v>125</v>
      </c>
      <c r="B123" s="163"/>
      <c r="C123" s="14">
        <v>169.39</v>
      </c>
      <c r="D123" s="14">
        <v>500</v>
      </c>
      <c r="E123" s="16">
        <f>D123-C123</f>
        <v>330.61</v>
      </c>
      <c r="F123" s="15"/>
      <c r="G123" s="16">
        <v>4823.16</v>
      </c>
      <c r="H123" s="16">
        <v>2872</v>
      </c>
      <c r="I123" s="212">
        <f>H123-G123</f>
        <v>-1951.1599999999999</v>
      </c>
      <c r="J123" s="19"/>
      <c r="K123" s="197" t="s">
        <v>310</v>
      </c>
    </row>
    <row r="124" spans="1:12" x14ac:dyDescent="0.25">
      <c r="A124" s="168" t="s">
        <v>127</v>
      </c>
      <c r="B124" s="164"/>
      <c r="C124" s="106">
        <f>SUM(C122:C123)</f>
        <v>558.66</v>
      </c>
      <c r="D124" s="106">
        <f>SUM(D122:D123)</f>
        <v>916.66666666666674</v>
      </c>
      <c r="E124" s="106">
        <f>SUM(E122:E123)</f>
        <v>358.00666666666672</v>
      </c>
      <c r="F124" s="108"/>
      <c r="G124" s="106">
        <v>5313.98</v>
      </c>
      <c r="H124" s="106">
        <v>2872</v>
      </c>
      <c r="I124" s="213">
        <f>H124-G124</f>
        <v>-2441.9799999999996</v>
      </c>
      <c r="J124" s="19"/>
      <c r="K124" s="221"/>
    </row>
    <row r="125" spans="1:12" x14ac:dyDescent="0.25">
      <c r="A125" s="167" t="s">
        <v>97</v>
      </c>
      <c r="B125" s="163"/>
      <c r="C125" s="14"/>
      <c r="D125" s="14"/>
      <c r="E125" s="16"/>
      <c r="F125" s="15"/>
      <c r="G125" s="16"/>
      <c r="H125" s="16"/>
      <c r="I125" s="212"/>
      <c r="J125" s="9"/>
      <c r="K125" s="197"/>
    </row>
    <row r="126" spans="1:12" x14ac:dyDescent="0.25">
      <c r="A126" s="291" t="s">
        <v>293</v>
      </c>
      <c r="B126" s="163"/>
      <c r="C126" s="14"/>
      <c r="D126" s="14">
        <v>33.333333333333336</v>
      </c>
      <c r="E126" s="16">
        <f>D126-C126</f>
        <v>33.333333333333336</v>
      </c>
      <c r="F126" s="15"/>
      <c r="G126" s="16"/>
      <c r="H126" s="16"/>
      <c r="I126" s="212"/>
      <c r="J126" s="9"/>
      <c r="K126" s="197"/>
    </row>
    <row r="127" spans="1:12" x14ac:dyDescent="0.25">
      <c r="A127" s="242" t="s">
        <v>165</v>
      </c>
      <c r="B127" s="163"/>
      <c r="C127" s="14">
        <v>383.08</v>
      </c>
      <c r="D127" s="14">
        <v>0</v>
      </c>
      <c r="E127" s="16">
        <f>D127-C127</f>
        <v>-383.08</v>
      </c>
      <c r="F127" s="15"/>
      <c r="G127" s="16">
        <v>0</v>
      </c>
      <c r="H127" s="16">
        <v>0</v>
      </c>
      <c r="I127" s="212">
        <f>H127-G127</f>
        <v>0</v>
      </c>
      <c r="J127" s="9"/>
      <c r="K127" s="197" t="s">
        <v>302</v>
      </c>
    </row>
    <row r="128" spans="1:12" x14ac:dyDescent="0.25">
      <c r="A128" s="167" t="s">
        <v>98</v>
      </c>
      <c r="B128" s="163"/>
      <c r="C128" s="14"/>
      <c r="D128" s="14">
        <v>166.66666666666666</v>
      </c>
      <c r="E128" s="16">
        <f>D128-C128</f>
        <v>166.66666666666666</v>
      </c>
      <c r="F128" s="15"/>
      <c r="G128" s="16">
        <v>57.01</v>
      </c>
      <c r="H128" s="16">
        <v>0</v>
      </c>
      <c r="I128" s="212">
        <f>H128-G128</f>
        <v>-57.01</v>
      </c>
      <c r="J128" s="19"/>
      <c r="K128" s="197"/>
      <c r="L128" s="131"/>
    </row>
    <row r="129" spans="1:12" x14ac:dyDescent="0.25">
      <c r="A129" s="171" t="s">
        <v>134</v>
      </c>
      <c r="B129" s="163"/>
      <c r="C129" s="14">
        <v>98.13</v>
      </c>
      <c r="D129" s="14">
        <v>0</v>
      </c>
      <c r="E129" s="16">
        <f>D129-C129</f>
        <v>-98.13</v>
      </c>
      <c r="F129" s="15"/>
      <c r="G129" s="16">
        <v>705.09</v>
      </c>
      <c r="H129" s="16">
        <v>0</v>
      </c>
      <c r="I129" s="212">
        <f>H129-G129</f>
        <v>-705.09</v>
      </c>
      <c r="J129" s="19"/>
      <c r="K129" s="197" t="s">
        <v>135</v>
      </c>
      <c r="L129" s="131"/>
    </row>
    <row r="130" spans="1:12" x14ac:dyDescent="0.25">
      <c r="A130" s="1" t="s">
        <v>294</v>
      </c>
      <c r="B130" s="163"/>
      <c r="C130" s="14"/>
      <c r="D130" s="14">
        <v>0</v>
      </c>
      <c r="E130" s="16">
        <f>D130-C130</f>
        <v>0</v>
      </c>
      <c r="F130" s="15"/>
      <c r="G130" s="16">
        <v>2.16</v>
      </c>
      <c r="H130" s="16">
        <v>0</v>
      </c>
      <c r="I130" s="212">
        <f>H130-G130</f>
        <v>-2.16</v>
      </c>
      <c r="J130" s="19"/>
      <c r="K130" s="197"/>
      <c r="L130" s="131"/>
    </row>
    <row r="131" spans="1:12" x14ac:dyDescent="0.25">
      <c r="A131" s="168" t="s">
        <v>99</v>
      </c>
      <c r="B131" s="164"/>
      <c r="C131" s="106">
        <f>SUM(C126:C130)</f>
        <v>481.21</v>
      </c>
      <c r="D131" s="106">
        <f>SUM(D126:D130)</f>
        <v>200</v>
      </c>
      <c r="E131" s="106">
        <f>SUM(E126:E130)</f>
        <v>-281.21000000000004</v>
      </c>
      <c r="F131" s="106">
        <f>SUM(F128:F128)</f>
        <v>0</v>
      </c>
      <c r="G131" s="106">
        <v>764.26</v>
      </c>
      <c r="H131" s="106">
        <v>0</v>
      </c>
      <c r="I131" s="213">
        <f>H131-G131</f>
        <v>-764.26</v>
      </c>
      <c r="J131" s="9"/>
      <c r="K131" s="221"/>
      <c r="L131" s="131"/>
    </row>
    <row r="132" spans="1:12" x14ac:dyDescent="0.25">
      <c r="A132" s="167" t="s">
        <v>100</v>
      </c>
      <c r="B132" s="163"/>
      <c r="C132" s="14"/>
      <c r="D132" s="14"/>
      <c r="E132" s="16"/>
      <c r="F132" s="15"/>
      <c r="G132" s="16"/>
      <c r="H132" s="16"/>
      <c r="I132" s="212"/>
      <c r="J132" s="9"/>
      <c r="K132" s="197"/>
    </row>
    <row r="133" spans="1:12" x14ac:dyDescent="0.25">
      <c r="A133" s="167" t="s">
        <v>101</v>
      </c>
      <c r="B133" s="163"/>
      <c r="C133" s="14">
        <v>7149.77</v>
      </c>
      <c r="D133" s="14">
        <v>5088.6099999999997</v>
      </c>
      <c r="E133" s="16">
        <f>D133-C133</f>
        <v>-2061.1600000000008</v>
      </c>
      <c r="F133" s="15"/>
      <c r="G133" s="16">
        <v>2284.64</v>
      </c>
      <c r="H133" s="16">
        <v>4179</v>
      </c>
      <c r="I133" s="212">
        <f>H133-G133</f>
        <v>1894.3600000000001</v>
      </c>
      <c r="J133" s="19"/>
      <c r="K133" s="197" t="s">
        <v>311</v>
      </c>
    </row>
    <row r="134" spans="1:12" x14ac:dyDescent="0.25">
      <c r="A134" s="168" t="s">
        <v>102</v>
      </c>
      <c r="B134" s="164"/>
      <c r="C134" s="106">
        <f>SUM(C133)</f>
        <v>7149.77</v>
      </c>
      <c r="D134" s="106">
        <f>SUM(D133)</f>
        <v>5088.6099999999997</v>
      </c>
      <c r="E134" s="106">
        <f>SUM(E133:E133)</f>
        <v>-2061.1600000000008</v>
      </c>
      <c r="F134" s="105"/>
      <c r="G134" s="106">
        <v>2284.64</v>
      </c>
      <c r="H134" s="106">
        <v>4179</v>
      </c>
      <c r="I134" s="213">
        <f>H134-G134</f>
        <v>1894.3600000000001</v>
      </c>
      <c r="J134" s="9"/>
      <c r="K134" s="221"/>
      <c r="L134" s="131"/>
    </row>
    <row r="135" spans="1:12" x14ac:dyDescent="0.25">
      <c r="A135" s="167" t="s">
        <v>187</v>
      </c>
      <c r="B135" s="163"/>
      <c r="C135" s="14"/>
      <c r="D135" s="14"/>
      <c r="E135" s="16"/>
      <c r="F135" s="15"/>
      <c r="G135" s="16"/>
      <c r="H135" s="16"/>
      <c r="I135" s="212"/>
      <c r="J135" s="9"/>
      <c r="K135" s="197"/>
    </row>
    <row r="136" spans="1:12" x14ac:dyDescent="0.25">
      <c r="A136" s="167" t="s">
        <v>295</v>
      </c>
      <c r="B136" s="163"/>
      <c r="C136" s="14">
        <v>83333.34</v>
      </c>
      <c r="D136" s="14">
        <v>83333.333333333328</v>
      </c>
      <c r="E136" s="16">
        <f>D136-C136</f>
        <v>-6.6666666680248454E-3</v>
      </c>
      <c r="F136" s="15"/>
      <c r="G136" s="16">
        <v>8314.0300000000007</v>
      </c>
      <c r="H136" s="16">
        <v>0</v>
      </c>
      <c r="I136" s="212">
        <f>H136-G136</f>
        <v>-8314.0300000000007</v>
      </c>
      <c r="J136" s="19"/>
      <c r="K136" s="197"/>
    </row>
    <row r="137" spans="1:12" x14ac:dyDescent="0.25">
      <c r="A137" s="167" t="s">
        <v>188</v>
      </c>
      <c r="B137" s="163"/>
      <c r="C137" s="14">
        <v>16068.2</v>
      </c>
      <c r="D137" s="14">
        <v>14733</v>
      </c>
      <c r="E137" s="16">
        <f t="shared" ref="E137:E139" si="14">D137-C137</f>
        <v>-1335.2000000000007</v>
      </c>
      <c r="F137" s="15"/>
      <c r="G137" s="16"/>
      <c r="H137" s="16"/>
      <c r="I137" s="212"/>
      <c r="J137" s="19"/>
      <c r="K137" s="197"/>
    </row>
    <row r="138" spans="1:12" x14ac:dyDescent="0.25">
      <c r="A138" s="167" t="s">
        <v>296</v>
      </c>
      <c r="B138" s="163"/>
      <c r="C138" s="14"/>
      <c r="D138" s="14">
        <v>10000</v>
      </c>
      <c r="E138" s="16">
        <f t="shared" si="14"/>
        <v>10000</v>
      </c>
      <c r="F138" s="15"/>
      <c r="G138" s="16"/>
      <c r="H138" s="16"/>
      <c r="I138" s="212"/>
      <c r="J138" s="19"/>
      <c r="K138" s="197"/>
    </row>
    <row r="139" spans="1:12" x14ac:dyDescent="0.25">
      <c r="A139" s="167" t="s">
        <v>297</v>
      </c>
      <c r="B139" s="163"/>
      <c r="C139" s="14">
        <v>154323.03477332133</v>
      </c>
      <c r="D139" s="14">
        <v>154323.03477332133</v>
      </c>
      <c r="E139" s="16">
        <f t="shared" si="14"/>
        <v>0</v>
      </c>
      <c r="F139" s="15"/>
      <c r="G139" s="16"/>
      <c r="H139" s="16"/>
      <c r="I139" s="212"/>
      <c r="J139" s="19"/>
      <c r="K139" s="197"/>
    </row>
    <row r="140" spans="1:12" x14ac:dyDescent="0.25">
      <c r="A140" s="168" t="s">
        <v>189</v>
      </c>
      <c r="B140" s="164"/>
      <c r="C140" s="106">
        <f>SUM(C136:C139)</f>
        <v>253724.57477332134</v>
      </c>
      <c r="D140" s="106">
        <f>SUM(D136:D139)</f>
        <v>262389.36810665467</v>
      </c>
      <c r="E140" s="106">
        <f>SUM(E136:E139)</f>
        <v>8664.7933333333312</v>
      </c>
      <c r="F140" s="105"/>
      <c r="G140" s="106">
        <v>8314.0300000000007</v>
      </c>
      <c r="H140" s="106">
        <v>0</v>
      </c>
      <c r="I140" s="213">
        <f>H140-G140</f>
        <v>-8314.0300000000007</v>
      </c>
      <c r="J140" s="9"/>
      <c r="K140" s="221"/>
      <c r="L140" s="131"/>
    </row>
    <row r="141" spans="1:12" x14ac:dyDescent="0.25">
      <c r="A141" s="169" t="s">
        <v>13</v>
      </c>
      <c r="B141" s="165"/>
      <c r="C141" s="249">
        <f>C140+C134+C124+C120+C117+C109+C105+C102+C95+C131+C92+C85+C84+C80+C74+C70+C59+C114</f>
        <v>472206.85477332136</v>
      </c>
      <c r="D141" s="249">
        <f>D140+D134+D124+D120+D117+D109+D105+D102+D95+D131+D92+D85+D84+D80+D74+D70+D59+D114</f>
        <v>538162.90921213245</v>
      </c>
      <c r="E141" s="249">
        <f>D141-C141</f>
        <v>65956.054438811087</v>
      </c>
      <c r="F141" s="250"/>
      <c r="G141" s="249">
        <v>317808.76</v>
      </c>
      <c r="H141" s="249">
        <v>338809</v>
      </c>
      <c r="I141" s="249">
        <f>H141-G141</f>
        <v>21000.239999999991</v>
      </c>
      <c r="J141" s="226"/>
      <c r="K141" s="110"/>
    </row>
    <row r="142" spans="1:12" x14ac:dyDescent="0.25">
      <c r="A142" s="169" t="s">
        <v>103</v>
      </c>
      <c r="B142" s="166">
        <f>B20-B141</f>
        <v>0</v>
      </c>
      <c r="C142" s="17">
        <f>C20-C141</f>
        <v>-84970.864773321373</v>
      </c>
      <c r="D142" s="17">
        <f>D20-D141</f>
        <v>-156165.90921213251</v>
      </c>
      <c r="E142" s="17">
        <f>E141-E20</f>
        <v>60717.064438811067</v>
      </c>
      <c r="F142" s="151"/>
      <c r="G142" s="17">
        <v>439819.65999999992</v>
      </c>
      <c r="H142" s="17">
        <v>423245</v>
      </c>
      <c r="I142" s="215">
        <f>G142-H142</f>
        <v>16574.659999999916</v>
      </c>
      <c r="J142" s="9"/>
      <c r="K142" s="222"/>
    </row>
    <row r="143" spans="1:12" x14ac:dyDescent="0.25">
      <c r="A143" s="115"/>
      <c r="B143" s="163"/>
      <c r="C143" s="16"/>
      <c r="D143" s="16"/>
      <c r="E143" s="16"/>
      <c r="F143" s="15"/>
      <c r="G143" s="16"/>
      <c r="H143" s="16"/>
      <c r="I143" s="212"/>
      <c r="J143" s="9"/>
      <c r="K143" s="197"/>
    </row>
    <row r="144" spans="1:12" x14ac:dyDescent="0.25">
      <c r="A144" s="28" t="s">
        <v>118</v>
      </c>
      <c r="B144" s="163"/>
      <c r="C144" s="16"/>
      <c r="D144" s="16"/>
      <c r="E144" s="16"/>
      <c r="F144" s="15"/>
      <c r="G144" s="16"/>
      <c r="H144" s="16"/>
      <c r="I144" s="212"/>
      <c r="J144" s="9"/>
      <c r="K144" s="197"/>
    </row>
    <row r="145" spans="1:11" x14ac:dyDescent="0.25">
      <c r="A145" s="115" t="s">
        <v>119</v>
      </c>
      <c r="B145" s="163"/>
      <c r="C145" s="16"/>
      <c r="D145" s="16"/>
      <c r="E145" s="16"/>
      <c r="F145" s="15"/>
      <c r="G145" s="16"/>
      <c r="H145" s="16"/>
      <c r="I145" s="212"/>
      <c r="J145" s="9"/>
      <c r="K145" s="197"/>
    </row>
    <row r="146" spans="1:11" x14ac:dyDescent="0.25">
      <c r="A146" s="115" t="s">
        <v>120</v>
      </c>
      <c r="B146" s="163"/>
      <c r="C146" s="14"/>
      <c r="D146" s="14"/>
      <c r="E146" s="16">
        <f>D146-C146</f>
        <v>0</v>
      </c>
      <c r="F146" s="15"/>
      <c r="G146" s="16">
        <v>10554.62</v>
      </c>
      <c r="H146" s="2">
        <v>30000</v>
      </c>
      <c r="I146" s="212">
        <f>H146-G146</f>
        <v>19445.379999999997</v>
      </c>
      <c r="J146" s="9"/>
      <c r="K146" s="197"/>
    </row>
    <row r="147" spans="1:11" x14ac:dyDescent="0.25">
      <c r="A147" s="115" t="s">
        <v>121</v>
      </c>
      <c r="B147" s="163"/>
      <c r="C147" s="14">
        <v>32170.5</v>
      </c>
      <c r="D147" s="14"/>
      <c r="E147" s="16">
        <f>D147-C147</f>
        <v>-32170.5</v>
      </c>
      <c r="F147" s="15"/>
      <c r="G147" s="16">
        <v>11010.5</v>
      </c>
      <c r="H147" s="2">
        <v>80000</v>
      </c>
      <c r="I147" s="212">
        <f>H147-G147</f>
        <v>68989.5</v>
      </c>
      <c r="J147" s="9"/>
      <c r="K147" s="197"/>
    </row>
    <row r="148" spans="1:11" x14ac:dyDescent="0.25">
      <c r="A148" s="1" t="s">
        <v>214</v>
      </c>
      <c r="B148" s="163"/>
      <c r="C148" s="14">
        <v>8916.2900000000009</v>
      </c>
      <c r="D148" s="14"/>
      <c r="E148" s="16">
        <f t="shared" ref="E148:E153" si="15">D148-C148</f>
        <v>-8916.2900000000009</v>
      </c>
      <c r="F148" s="15"/>
      <c r="G148" s="16">
        <v>21082.5</v>
      </c>
      <c r="H148" s="2">
        <v>19442.5</v>
      </c>
      <c r="I148" s="212"/>
      <c r="J148" s="9"/>
      <c r="K148" s="197"/>
    </row>
    <row r="149" spans="1:11" x14ac:dyDescent="0.25">
      <c r="A149" s="115" t="s">
        <v>207</v>
      </c>
      <c r="B149" s="163"/>
      <c r="C149" s="14">
        <v>0</v>
      </c>
      <c r="D149" s="14"/>
      <c r="E149" s="16">
        <f t="shared" si="15"/>
        <v>0</v>
      </c>
      <c r="F149" s="15"/>
      <c r="G149" s="16">
        <v>0</v>
      </c>
      <c r="H149" s="2">
        <v>4627.5</v>
      </c>
      <c r="I149" s="212"/>
      <c r="J149" s="9"/>
      <c r="K149" s="197"/>
    </row>
    <row r="150" spans="1:11" x14ac:dyDescent="0.25">
      <c r="A150" s="115" t="s">
        <v>122</v>
      </c>
      <c r="B150" s="163"/>
      <c r="C150" s="14">
        <v>18219.150000000001</v>
      </c>
      <c r="D150" s="14"/>
      <c r="E150" s="16">
        <f t="shared" si="15"/>
        <v>-18219.150000000001</v>
      </c>
      <c r="F150" s="15"/>
      <c r="G150" s="16">
        <v>0</v>
      </c>
      <c r="H150" s="2">
        <v>18586</v>
      </c>
      <c r="I150" s="212">
        <f>H150-G150</f>
        <v>18586</v>
      </c>
      <c r="J150" s="9"/>
      <c r="K150" s="197" t="s">
        <v>298</v>
      </c>
    </row>
    <row r="151" spans="1:11" x14ac:dyDescent="0.25">
      <c r="A151" s="115" t="s">
        <v>206</v>
      </c>
      <c r="B151" s="9"/>
      <c r="C151" s="14">
        <v>0</v>
      </c>
      <c r="D151" s="14"/>
      <c r="E151" s="16">
        <f t="shared" si="15"/>
        <v>0</v>
      </c>
      <c r="F151" s="15"/>
      <c r="G151" s="16">
        <v>0</v>
      </c>
      <c r="H151" s="2">
        <v>6322.5</v>
      </c>
      <c r="I151" s="212"/>
      <c r="J151" s="9"/>
      <c r="K151" s="197"/>
    </row>
    <row r="152" spans="1:11" x14ac:dyDescent="0.25">
      <c r="A152" s="1" t="s">
        <v>123</v>
      </c>
      <c r="B152" s="30"/>
      <c r="C152" s="14">
        <v>5035</v>
      </c>
      <c r="D152" s="14"/>
      <c r="E152" s="16">
        <f t="shared" si="15"/>
        <v>-5035</v>
      </c>
      <c r="F152" s="15"/>
      <c r="G152" s="16">
        <v>24860</v>
      </c>
      <c r="H152" s="2">
        <v>60000</v>
      </c>
      <c r="I152" s="212">
        <f>H152-G152</f>
        <v>35140</v>
      </c>
      <c r="J152" s="9"/>
      <c r="K152" s="197"/>
    </row>
    <row r="153" spans="1:11" x14ac:dyDescent="0.25">
      <c r="A153" s="1" t="s">
        <v>299</v>
      </c>
      <c r="B153" s="30"/>
      <c r="C153" s="14">
        <v>13738</v>
      </c>
      <c r="D153" s="14"/>
      <c r="E153" s="16">
        <f t="shared" si="15"/>
        <v>-13738</v>
      </c>
      <c r="F153" s="15"/>
      <c r="G153" s="16"/>
      <c r="H153" s="2"/>
      <c r="I153" s="212"/>
      <c r="J153" s="9"/>
      <c r="K153" s="197"/>
    </row>
    <row r="154" spans="1:11" x14ac:dyDescent="0.25">
      <c r="A154" s="116" t="s">
        <v>124</v>
      </c>
      <c r="B154" s="157"/>
      <c r="C154" s="106">
        <f>SUM(C146:C153)</f>
        <v>78078.94</v>
      </c>
      <c r="D154" s="106">
        <v>0</v>
      </c>
      <c r="E154" s="106">
        <f>SUM(E146:E153)</f>
        <v>-78078.94</v>
      </c>
      <c r="F154" s="105"/>
      <c r="G154" s="106">
        <v>67507.62</v>
      </c>
      <c r="H154" s="106">
        <v>218978.5</v>
      </c>
      <c r="I154" s="213">
        <f>H154-G154</f>
        <v>151470.88</v>
      </c>
      <c r="J154" s="19"/>
      <c r="K154" s="221"/>
    </row>
    <row r="155" spans="1:11" x14ac:dyDescent="0.25">
      <c r="A155" s="28"/>
      <c r="B155" s="30"/>
      <c r="C155" s="16"/>
      <c r="D155" s="16"/>
      <c r="E155" s="16"/>
      <c r="F155" s="15"/>
      <c r="G155" s="16"/>
      <c r="H155" s="16"/>
      <c r="I155" s="212"/>
      <c r="J155" s="9"/>
      <c r="K155" s="197"/>
    </row>
    <row r="156" spans="1:11" x14ac:dyDescent="0.25">
      <c r="A156" s="28"/>
      <c r="B156" s="12"/>
      <c r="C156" s="21"/>
      <c r="D156" s="21"/>
      <c r="E156" s="21"/>
      <c r="F156" s="15"/>
      <c r="G156" s="21"/>
      <c r="H156" s="21"/>
      <c r="I156" s="214"/>
      <c r="J156" s="9"/>
      <c r="K156" s="197"/>
    </row>
    <row r="157" spans="1:11" x14ac:dyDescent="0.25">
      <c r="A157" s="28"/>
      <c r="B157" s="30"/>
      <c r="C157" s="18"/>
      <c r="D157" s="18"/>
      <c r="E157" s="18"/>
      <c r="F157" s="18"/>
      <c r="G157" s="18"/>
      <c r="H157" s="18"/>
      <c r="I157" s="217"/>
      <c r="J157" s="19"/>
      <c r="K157" s="197"/>
    </row>
    <row r="158" spans="1:11" x14ac:dyDescent="0.25">
      <c r="A158" s="28"/>
      <c r="B158" s="30"/>
      <c r="C158" s="16"/>
      <c r="D158" s="16"/>
      <c r="E158" s="16"/>
      <c r="F158" s="15"/>
      <c r="G158" s="16"/>
      <c r="H158" s="16"/>
      <c r="I158" s="212"/>
      <c r="J158" s="9"/>
      <c r="K158" s="197"/>
    </row>
    <row r="159" spans="1:11" x14ac:dyDescent="0.25">
      <c r="A159" s="28"/>
      <c r="B159" s="12"/>
      <c r="C159" s="16"/>
      <c r="D159" s="16"/>
      <c r="E159" s="16"/>
      <c r="F159" s="15"/>
      <c r="G159" s="16"/>
      <c r="H159" s="16"/>
      <c r="I159" s="212"/>
      <c r="J159" s="9"/>
      <c r="K159" s="197"/>
    </row>
    <row r="160" spans="1:11" x14ac:dyDescent="0.25">
      <c r="A160" s="28"/>
      <c r="B160" s="12"/>
      <c r="C160" s="16"/>
      <c r="D160" s="16"/>
      <c r="E160" s="16"/>
      <c r="F160" s="15"/>
      <c r="G160" s="16"/>
      <c r="H160" s="16"/>
      <c r="I160" s="212"/>
      <c r="J160" s="9"/>
      <c r="K160" s="197"/>
    </row>
    <row r="161" spans="1:11" x14ac:dyDescent="0.25">
      <c r="A161" s="28"/>
      <c r="B161" s="12"/>
      <c r="C161" s="16"/>
      <c r="D161" s="16"/>
      <c r="E161" s="16"/>
      <c r="F161" s="15"/>
      <c r="G161" s="16"/>
      <c r="H161" s="16"/>
      <c r="I161" s="212"/>
      <c r="J161" s="9"/>
      <c r="K161" s="197"/>
    </row>
    <row r="162" spans="1:11" x14ac:dyDescent="0.25">
      <c r="A162" s="28"/>
      <c r="B162" s="12"/>
      <c r="C162" s="16"/>
      <c r="D162" s="16"/>
      <c r="E162" s="16"/>
      <c r="F162" s="15"/>
      <c r="G162" s="16"/>
      <c r="H162" s="16"/>
      <c r="I162" s="212"/>
      <c r="J162" s="9"/>
      <c r="K162" s="197"/>
    </row>
    <row r="163" spans="1:11" x14ac:dyDescent="0.25">
      <c r="A163" s="28"/>
      <c r="B163" s="12"/>
      <c r="C163" s="16"/>
      <c r="D163" s="16"/>
      <c r="E163" s="16"/>
      <c r="F163" s="15"/>
      <c r="G163" s="16"/>
      <c r="H163" s="16"/>
      <c r="I163" s="212"/>
      <c r="J163" s="9"/>
      <c r="K163" s="197"/>
    </row>
    <row r="164" spans="1:11" x14ac:dyDescent="0.25">
      <c r="A164" s="28"/>
      <c r="B164" s="12"/>
      <c r="C164" s="16"/>
      <c r="D164" s="16"/>
      <c r="E164" s="16"/>
      <c r="F164" s="15"/>
      <c r="G164" s="16"/>
      <c r="H164" s="16"/>
      <c r="I164" s="212"/>
      <c r="J164" s="9"/>
      <c r="K164" s="197"/>
    </row>
    <row r="165" spans="1:11" x14ac:dyDescent="0.25">
      <c r="A165" s="28"/>
      <c r="B165" s="12"/>
      <c r="C165" s="16"/>
      <c r="D165" s="16"/>
      <c r="E165" s="16"/>
      <c r="F165" s="15"/>
      <c r="G165" s="16"/>
      <c r="H165" s="16"/>
      <c r="I165" s="212"/>
      <c r="J165" s="9"/>
      <c r="K165" s="197"/>
    </row>
    <row r="166" spans="1:11" x14ac:dyDescent="0.25">
      <c r="A166" s="28"/>
      <c r="B166" s="12"/>
      <c r="C166" s="21"/>
      <c r="D166" s="21"/>
      <c r="E166" s="21"/>
      <c r="F166" s="15"/>
      <c r="G166" s="21"/>
      <c r="H166" s="21"/>
      <c r="I166" s="214"/>
      <c r="J166" s="9"/>
      <c r="K166" s="197"/>
    </row>
    <row r="167" spans="1:11" x14ac:dyDescent="0.25">
      <c r="A167" s="28"/>
      <c r="B167" s="12"/>
      <c r="C167" s="18"/>
      <c r="D167" s="18"/>
      <c r="E167" s="18"/>
      <c r="F167" s="18"/>
      <c r="G167" s="18"/>
      <c r="H167" s="18"/>
      <c r="I167" s="217"/>
      <c r="J167" s="19"/>
      <c r="K167" s="197"/>
    </row>
    <row r="168" spans="1:11" x14ac:dyDescent="0.25">
      <c r="A168" s="28"/>
      <c r="B168" s="30"/>
      <c r="C168" s="16"/>
      <c r="D168" s="16"/>
      <c r="E168" s="16"/>
      <c r="F168" s="15"/>
      <c r="G168" s="16"/>
      <c r="H168" s="16"/>
      <c r="I168" s="212"/>
      <c r="J168" s="9"/>
      <c r="K168" s="197"/>
    </row>
    <row r="169" spans="1:11" x14ac:dyDescent="0.25">
      <c r="A169" s="28"/>
      <c r="B169" s="12"/>
      <c r="C169" s="16"/>
      <c r="D169" s="16"/>
      <c r="E169" s="16"/>
      <c r="F169" s="15"/>
      <c r="G169" s="16"/>
      <c r="H169" s="16"/>
      <c r="I169" s="212"/>
      <c r="J169" s="9"/>
      <c r="K169" s="197"/>
    </row>
    <row r="170" spans="1:11" x14ac:dyDescent="0.25">
      <c r="A170" s="28"/>
      <c r="B170" s="12"/>
      <c r="C170" s="16"/>
      <c r="D170" s="16"/>
      <c r="E170" s="16"/>
      <c r="F170" s="15"/>
      <c r="G170" s="16"/>
      <c r="H170" s="16"/>
      <c r="I170" s="212"/>
      <c r="J170" s="9"/>
      <c r="K170" s="197"/>
    </row>
    <row r="171" spans="1:11" x14ac:dyDescent="0.25">
      <c r="A171" s="28"/>
      <c r="B171" s="12"/>
      <c r="C171" s="16"/>
      <c r="D171" s="16"/>
      <c r="E171" s="16"/>
      <c r="F171" s="15"/>
      <c r="G171" s="16"/>
      <c r="H171" s="16"/>
      <c r="I171" s="212"/>
      <c r="J171" s="9"/>
      <c r="K171" s="197"/>
    </row>
    <row r="172" spans="1:11" x14ac:dyDescent="0.25">
      <c r="A172" s="28"/>
      <c r="B172" s="30"/>
      <c r="C172" s="16"/>
      <c r="D172" s="16"/>
      <c r="E172" s="16"/>
      <c r="F172" s="15"/>
      <c r="G172" s="16"/>
      <c r="H172" s="16"/>
      <c r="I172" s="212"/>
      <c r="J172" s="9"/>
      <c r="K172" s="197"/>
    </row>
    <row r="173" spans="1:11" x14ac:dyDescent="0.25">
      <c r="A173" s="28"/>
      <c r="B173" s="12"/>
      <c r="C173" s="16"/>
      <c r="D173" s="16"/>
      <c r="E173" s="16"/>
      <c r="F173" s="15"/>
      <c r="G173" s="16"/>
      <c r="H173" s="16"/>
      <c r="I173" s="212"/>
      <c r="J173" s="9"/>
      <c r="K173" s="197"/>
    </row>
    <row r="174" spans="1:11" x14ac:dyDescent="0.25">
      <c r="A174" s="28"/>
      <c r="B174" s="12"/>
      <c r="C174" s="16"/>
      <c r="D174" s="16"/>
      <c r="E174" s="16"/>
      <c r="F174" s="15"/>
      <c r="G174" s="16"/>
      <c r="H174" s="16"/>
      <c r="I174" s="212"/>
      <c r="J174" s="9"/>
      <c r="K174" s="197"/>
    </row>
    <row r="175" spans="1:11" x14ac:dyDescent="0.25">
      <c r="A175" s="28"/>
      <c r="B175" s="12"/>
      <c r="C175" s="16"/>
      <c r="D175" s="16"/>
      <c r="E175" s="16"/>
      <c r="F175" s="15"/>
      <c r="G175" s="16"/>
      <c r="H175" s="16"/>
      <c r="I175" s="212"/>
      <c r="J175" s="9"/>
      <c r="K175" s="197"/>
    </row>
    <row r="176" spans="1:11" x14ac:dyDescent="0.25">
      <c r="A176" s="28"/>
      <c r="B176" s="12"/>
      <c r="C176" s="16"/>
      <c r="D176" s="16"/>
      <c r="E176" s="16"/>
      <c r="F176" s="15"/>
      <c r="G176" s="16"/>
      <c r="H176" s="16"/>
      <c r="I176" s="212"/>
      <c r="J176" s="9"/>
      <c r="K176" s="197"/>
    </row>
    <row r="177" spans="1:11" x14ac:dyDescent="0.25">
      <c r="A177" s="28"/>
      <c r="B177" s="12"/>
      <c r="C177" s="16"/>
      <c r="D177" s="16"/>
      <c r="E177" s="16"/>
      <c r="F177" s="15"/>
      <c r="G177" s="16"/>
      <c r="H177" s="16"/>
      <c r="I177" s="212"/>
      <c r="J177" s="9"/>
      <c r="K177" s="197"/>
    </row>
    <row r="178" spans="1:11" x14ac:dyDescent="0.25">
      <c r="A178" s="28"/>
      <c r="B178" s="12"/>
      <c r="C178" s="16"/>
      <c r="D178" s="16"/>
      <c r="E178" s="16"/>
      <c r="F178" s="15"/>
      <c r="G178" s="16"/>
      <c r="H178" s="16"/>
      <c r="I178" s="212"/>
      <c r="J178" s="9"/>
      <c r="K178" s="197"/>
    </row>
    <row r="179" spans="1:11" x14ac:dyDescent="0.25">
      <c r="A179" s="28"/>
      <c r="B179" s="12"/>
      <c r="C179" s="16"/>
      <c r="D179" s="16"/>
      <c r="E179" s="16"/>
      <c r="F179" s="15"/>
      <c r="G179" s="16"/>
      <c r="H179" s="16"/>
      <c r="I179" s="212"/>
      <c r="J179" s="9"/>
      <c r="K179" s="197"/>
    </row>
    <row r="180" spans="1:11" x14ac:dyDescent="0.25">
      <c r="A180" s="28"/>
      <c r="B180" s="12"/>
      <c r="C180" s="21"/>
      <c r="D180" s="21"/>
      <c r="E180" s="21"/>
      <c r="F180" s="15"/>
      <c r="G180" s="21"/>
      <c r="H180" s="21"/>
      <c r="I180" s="214"/>
      <c r="J180" s="9"/>
      <c r="K180" s="197"/>
    </row>
    <row r="181" spans="1:11" x14ac:dyDescent="0.25">
      <c r="A181" s="28"/>
      <c r="B181" s="12"/>
      <c r="C181" s="18"/>
      <c r="D181" s="18"/>
      <c r="E181" s="18"/>
      <c r="F181" s="18"/>
      <c r="G181" s="18"/>
      <c r="H181" s="18"/>
      <c r="I181" s="217"/>
      <c r="J181" s="19"/>
      <c r="K181" s="197"/>
    </row>
    <row r="182" spans="1:11" x14ac:dyDescent="0.25">
      <c r="A182" s="28"/>
      <c r="C182" s="16"/>
      <c r="D182" s="16"/>
      <c r="E182" s="16"/>
      <c r="F182" s="15"/>
      <c r="G182" s="16"/>
      <c r="H182" s="16"/>
      <c r="I182" s="212"/>
      <c r="J182" s="9"/>
      <c r="K182" s="197"/>
    </row>
    <row r="183" spans="1:11" x14ac:dyDescent="0.25">
      <c r="A183" s="28"/>
      <c r="B183" s="12"/>
      <c r="C183" s="16"/>
      <c r="D183" s="16"/>
      <c r="E183" s="16"/>
      <c r="F183" s="15"/>
      <c r="G183" s="16"/>
      <c r="H183" s="16"/>
      <c r="I183" s="212"/>
      <c r="J183" s="9"/>
      <c r="K183" s="197"/>
    </row>
    <row r="184" spans="1:11" x14ac:dyDescent="0.25">
      <c r="A184" s="28"/>
      <c r="B184" s="12"/>
      <c r="C184" s="21"/>
      <c r="D184" s="21"/>
      <c r="E184" s="21"/>
      <c r="F184" s="15"/>
      <c r="G184" s="21"/>
      <c r="H184" s="21"/>
      <c r="I184" s="214"/>
      <c r="J184" s="9"/>
      <c r="K184" s="197"/>
    </row>
    <row r="185" spans="1:11" x14ac:dyDescent="0.25">
      <c r="A185" s="28"/>
      <c r="B185" s="12"/>
      <c r="C185" s="18"/>
      <c r="D185" s="18"/>
      <c r="E185" s="18"/>
      <c r="F185" s="18"/>
      <c r="G185" s="18"/>
      <c r="H185" s="18"/>
      <c r="I185" s="217"/>
      <c r="J185" s="19"/>
      <c r="K185" s="197"/>
    </row>
    <row r="186" spans="1:11" x14ac:dyDescent="0.25">
      <c r="A186" s="28"/>
      <c r="B186" s="30"/>
      <c r="C186" s="16"/>
      <c r="D186" s="16"/>
      <c r="E186" s="16"/>
      <c r="F186" s="15"/>
      <c r="G186" s="16"/>
      <c r="H186" s="16"/>
      <c r="I186" s="212"/>
      <c r="J186" s="9"/>
      <c r="K186" s="197"/>
    </row>
    <row r="187" spans="1:11" x14ac:dyDescent="0.25">
      <c r="A187" s="28"/>
      <c r="B187" s="12"/>
      <c r="C187" s="16"/>
      <c r="D187" s="16"/>
      <c r="E187" s="16"/>
      <c r="F187" s="15"/>
      <c r="G187" s="16"/>
      <c r="H187" s="16"/>
      <c r="I187" s="212"/>
      <c r="J187" s="9"/>
      <c r="K187" s="197"/>
    </row>
    <row r="188" spans="1:11" x14ac:dyDescent="0.25">
      <c r="A188" s="28"/>
      <c r="B188" s="12"/>
      <c r="C188" s="16"/>
      <c r="D188" s="16"/>
      <c r="E188" s="16"/>
      <c r="F188" s="15"/>
      <c r="G188" s="16"/>
      <c r="H188" s="16"/>
      <c r="I188" s="212"/>
      <c r="J188" s="9"/>
      <c r="K188" s="197"/>
    </row>
    <row r="189" spans="1:11" x14ac:dyDescent="0.25">
      <c r="A189" s="28"/>
      <c r="B189" s="12"/>
      <c r="C189" s="16"/>
      <c r="D189" s="16"/>
      <c r="E189" s="16"/>
      <c r="F189" s="15"/>
      <c r="G189" s="16"/>
      <c r="H189" s="16"/>
      <c r="I189" s="212"/>
      <c r="J189" s="9"/>
      <c r="K189" s="197"/>
    </row>
    <row r="190" spans="1:11" x14ac:dyDescent="0.25">
      <c r="A190" s="28"/>
      <c r="B190" s="12"/>
      <c r="C190" s="16"/>
      <c r="D190" s="16"/>
      <c r="E190" s="16"/>
      <c r="F190" s="15"/>
      <c r="G190" s="16"/>
      <c r="H190" s="16"/>
      <c r="I190" s="212"/>
      <c r="J190" s="9"/>
      <c r="K190" s="197"/>
    </row>
    <row r="191" spans="1:11" x14ac:dyDescent="0.25">
      <c r="A191" s="28"/>
      <c r="B191" s="12"/>
      <c r="C191" s="16"/>
      <c r="D191" s="16"/>
      <c r="E191" s="16"/>
      <c r="F191" s="15"/>
      <c r="G191" s="16"/>
      <c r="H191" s="16"/>
      <c r="I191" s="212"/>
      <c r="J191" s="9"/>
      <c r="K191" s="197"/>
    </row>
    <row r="192" spans="1:11" x14ac:dyDescent="0.25">
      <c r="A192" s="28"/>
      <c r="B192" s="12"/>
      <c r="C192" s="16"/>
      <c r="D192" s="16"/>
      <c r="E192" s="16"/>
      <c r="F192" s="15"/>
      <c r="G192" s="16"/>
      <c r="H192" s="16"/>
      <c r="I192" s="212"/>
      <c r="J192" s="9"/>
      <c r="K192" s="197"/>
    </row>
    <row r="193" spans="1:11" x14ac:dyDescent="0.25">
      <c r="A193" s="28"/>
      <c r="B193" s="12"/>
      <c r="C193" s="16"/>
      <c r="D193" s="16"/>
      <c r="E193" s="16"/>
      <c r="F193" s="15"/>
      <c r="G193" s="16"/>
      <c r="H193" s="16"/>
      <c r="I193" s="212"/>
      <c r="J193" s="9"/>
      <c r="K193" s="197"/>
    </row>
    <row r="194" spans="1:11" x14ac:dyDescent="0.25">
      <c r="A194" s="28"/>
      <c r="B194" s="12"/>
      <c r="C194" s="16"/>
      <c r="D194" s="16"/>
      <c r="E194" s="16"/>
      <c r="F194" s="15"/>
      <c r="G194" s="16"/>
      <c r="H194" s="16"/>
      <c r="I194" s="212"/>
      <c r="J194" s="9"/>
      <c r="K194" s="197"/>
    </row>
    <row r="195" spans="1:11" x14ac:dyDescent="0.25">
      <c r="A195" s="28"/>
      <c r="B195" s="12"/>
      <c r="C195" s="16"/>
      <c r="D195" s="16"/>
      <c r="E195" s="16"/>
      <c r="F195" s="15"/>
      <c r="G195" s="16"/>
      <c r="H195" s="16"/>
      <c r="I195" s="212"/>
      <c r="J195" s="9"/>
      <c r="K195" s="197"/>
    </row>
    <row r="196" spans="1:11" x14ac:dyDescent="0.25">
      <c r="A196" s="28"/>
      <c r="B196" s="12"/>
      <c r="C196" s="16"/>
      <c r="D196" s="16"/>
      <c r="E196" s="16"/>
      <c r="F196" s="15"/>
      <c r="G196" s="16"/>
      <c r="H196" s="16"/>
      <c r="I196" s="212"/>
      <c r="J196" s="9"/>
      <c r="K196" s="197"/>
    </row>
    <row r="197" spans="1:11" x14ac:dyDescent="0.25">
      <c r="A197" s="28"/>
      <c r="B197" s="12"/>
      <c r="C197" s="16"/>
      <c r="D197" s="16"/>
      <c r="E197" s="16"/>
      <c r="F197" s="15"/>
      <c r="G197" s="16"/>
      <c r="H197" s="16"/>
      <c r="I197" s="212"/>
      <c r="J197" s="9"/>
      <c r="K197" s="197"/>
    </row>
    <row r="198" spans="1:11" x14ac:dyDescent="0.25">
      <c r="A198" s="28"/>
      <c r="B198" s="12"/>
      <c r="C198" s="16"/>
      <c r="D198" s="16"/>
      <c r="E198" s="16"/>
      <c r="F198" s="15"/>
      <c r="G198" s="16"/>
      <c r="H198" s="16"/>
      <c r="I198" s="212"/>
      <c r="J198" s="9"/>
      <c r="K198" s="197"/>
    </row>
    <row r="199" spans="1:11" x14ac:dyDescent="0.25">
      <c r="A199" s="28"/>
      <c r="B199" s="12"/>
      <c r="C199" s="16"/>
      <c r="D199" s="16"/>
      <c r="E199" s="16"/>
      <c r="F199" s="15"/>
      <c r="G199" s="16"/>
      <c r="H199" s="16"/>
      <c r="I199" s="212"/>
      <c r="J199" s="9"/>
      <c r="K199" s="197"/>
    </row>
    <row r="200" spans="1:11" x14ac:dyDescent="0.25">
      <c r="A200" s="28"/>
      <c r="B200" s="12"/>
      <c r="C200" s="16"/>
      <c r="D200" s="16"/>
      <c r="E200" s="16"/>
      <c r="F200" s="15"/>
      <c r="G200" s="16"/>
      <c r="H200" s="16"/>
      <c r="I200" s="212"/>
      <c r="J200" s="9"/>
      <c r="K200" s="197"/>
    </row>
    <row r="201" spans="1:11" x14ac:dyDescent="0.25">
      <c r="A201" s="28"/>
      <c r="B201" s="12"/>
      <c r="C201" s="16"/>
      <c r="D201" s="16"/>
      <c r="E201" s="16"/>
      <c r="F201" s="15"/>
      <c r="G201" s="16"/>
      <c r="H201" s="16"/>
      <c r="I201" s="212"/>
      <c r="J201" s="9"/>
      <c r="K201" s="197"/>
    </row>
    <row r="202" spans="1:11" x14ac:dyDescent="0.25">
      <c r="A202" s="28"/>
      <c r="B202" s="12"/>
      <c r="C202" s="16"/>
      <c r="D202" s="16"/>
      <c r="E202" s="16"/>
      <c r="F202" s="15"/>
      <c r="G202" s="16"/>
      <c r="H202" s="16"/>
      <c r="I202" s="212"/>
      <c r="J202" s="9"/>
      <c r="K202" s="197"/>
    </row>
    <row r="203" spans="1:11" x14ac:dyDescent="0.25">
      <c r="A203" s="28"/>
      <c r="B203" s="12"/>
      <c r="C203" s="16"/>
      <c r="D203" s="16"/>
      <c r="E203" s="16"/>
      <c r="F203" s="15"/>
      <c r="G203" s="16"/>
      <c r="H203" s="16"/>
      <c r="I203" s="212"/>
      <c r="J203" s="9"/>
      <c r="K203" s="197"/>
    </row>
    <row r="204" spans="1:11" x14ac:dyDescent="0.25">
      <c r="A204" s="28"/>
      <c r="B204" s="12"/>
      <c r="C204" s="16"/>
      <c r="D204" s="16"/>
      <c r="E204" s="16"/>
      <c r="F204" s="15"/>
      <c r="G204" s="16"/>
      <c r="H204" s="16"/>
      <c r="I204" s="212"/>
      <c r="J204" s="9"/>
      <c r="K204" s="197"/>
    </row>
    <row r="205" spans="1:11" x14ac:dyDescent="0.25">
      <c r="A205" s="28"/>
      <c r="B205" s="12"/>
      <c r="C205" s="16"/>
      <c r="D205" s="16"/>
      <c r="E205" s="16"/>
      <c r="F205" s="15"/>
      <c r="G205" s="16"/>
      <c r="H205" s="16"/>
      <c r="I205" s="212"/>
      <c r="J205" s="9"/>
      <c r="K205" s="197"/>
    </row>
    <row r="206" spans="1:11" x14ac:dyDescent="0.25">
      <c r="A206" s="28"/>
      <c r="B206" s="12"/>
      <c r="C206" s="16"/>
      <c r="D206" s="16"/>
      <c r="E206" s="16"/>
      <c r="F206" s="15"/>
      <c r="G206" s="16"/>
      <c r="H206" s="16"/>
      <c r="I206" s="212"/>
      <c r="J206" s="9"/>
      <c r="K206" s="197"/>
    </row>
    <row r="207" spans="1:11" x14ac:dyDescent="0.25">
      <c r="A207" s="28"/>
      <c r="B207" s="12"/>
      <c r="C207" s="16"/>
      <c r="D207" s="16"/>
      <c r="E207" s="16"/>
      <c r="F207" s="15"/>
      <c r="G207" s="16"/>
      <c r="H207" s="16"/>
      <c r="I207" s="212"/>
      <c r="J207" s="9"/>
      <c r="K207" s="197"/>
    </row>
    <row r="208" spans="1:11" x14ac:dyDescent="0.25">
      <c r="A208" s="28"/>
      <c r="B208" s="12"/>
      <c r="C208" s="16"/>
      <c r="D208" s="16"/>
      <c r="E208" s="16"/>
      <c r="F208" s="15"/>
      <c r="G208" s="16"/>
      <c r="H208" s="16"/>
      <c r="I208" s="212"/>
      <c r="J208" s="9"/>
      <c r="K208" s="197"/>
    </row>
    <row r="209" spans="1:11" x14ac:dyDescent="0.25">
      <c r="A209" s="28"/>
      <c r="B209" s="12"/>
      <c r="C209" s="16"/>
      <c r="D209" s="16"/>
      <c r="E209" s="16"/>
      <c r="F209" s="15"/>
      <c r="G209" s="16"/>
      <c r="H209" s="16"/>
      <c r="I209" s="212"/>
      <c r="J209" s="9"/>
      <c r="K209" s="197"/>
    </row>
    <row r="210" spans="1:11" x14ac:dyDescent="0.25">
      <c r="A210" s="28"/>
      <c r="B210" s="12"/>
      <c r="C210" s="16"/>
      <c r="D210" s="16"/>
      <c r="E210" s="16"/>
      <c r="F210" s="15"/>
      <c r="G210" s="16"/>
      <c r="H210" s="16"/>
      <c r="I210" s="212"/>
      <c r="J210" s="9"/>
      <c r="K210" s="197"/>
    </row>
    <row r="211" spans="1:11" x14ac:dyDescent="0.25">
      <c r="A211" s="28"/>
      <c r="B211" s="12"/>
      <c r="C211" s="16"/>
      <c r="D211" s="16"/>
      <c r="E211" s="16"/>
      <c r="F211" s="15"/>
      <c r="G211" s="16"/>
      <c r="H211" s="16"/>
      <c r="I211" s="212"/>
      <c r="J211" s="9"/>
      <c r="K211" s="197"/>
    </row>
    <row r="212" spans="1:11" x14ac:dyDescent="0.25">
      <c r="A212" s="28"/>
      <c r="B212" s="30"/>
      <c r="C212" s="16"/>
      <c r="D212" s="16"/>
      <c r="E212" s="16"/>
      <c r="F212" s="15"/>
      <c r="G212" s="16"/>
      <c r="H212" s="16"/>
      <c r="I212" s="212"/>
      <c r="J212" s="9"/>
      <c r="K212" s="197"/>
    </row>
    <row r="213" spans="1:11" x14ac:dyDescent="0.25">
      <c r="A213" s="28"/>
      <c r="B213" s="12"/>
      <c r="C213" s="16"/>
      <c r="D213" s="16"/>
      <c r="E213" s="16"/>
      <c r="F213" s="15"/>
      <c r="G213" s="16"/>
      <c r="H213" s="16"/>
      <c r="I213" s="212"/>
      <c r="J213" s="9"/>
      <c r="K213" s="197"/>
    </row>
    <row r="214" spans="1:11" x14ac:dyDescent="0.25">
      <c r="A214" s="28"/>
      <c r="C214" s="16"/>
      <c r="D214" s="16"/>
      <c r="E214" s="16"/>
      <c r="F214" s="15"/>
      <c r="G214" s="16"/>
      <c r="H214" s="16"/>
      <c r="I214" s="212"/>
      <c r="J214" s="9"/>
      <c r="K214" s="197"/>
    </row>
    <row r="215" spans="1:11" x14ac:dyDescent="0.25">
      <c r="A215" s="28"/>
      <c r="C215" s="16"/>
      <c r="D215" s="16"/>
      <c r="E215" s="16"/>
      <c r="F215" s="15"/>
      <c r="G215" s="16"/>
      <c r="H215" s="16"/>
      <c r="I215" s="212"/>
      <c r="J215" s="9"/>
      <c r="K215" s="197"/>
    </row>
    <row r="216" spans="1:11" x14ac:dyDescent="0.25">
      <c r="A216" s="28"/>
      <c r="C216" s="21"/>
      <c r="D216" s="21"/>
      <c r="E216" s="21"/>
      <c r="F216" s="15"/>
      <c r="G216" s="21"/>
      <c r="H216" s="21"/>
      <c r="I216" s="214"/>
      <c r="J216" s="9"/>
      <c r="K216" s="197"/>
    </row>
    <row r="217" spans="1:11" x14ac:dyDescent="0.25">
      <c r="A217" s="28"/>
      <c r="C217" s="18"/>
      <c r="D217" s="18"/>
      <c r="E217" s="18"/>
      <c r="F217" s="18"/>
      <c r="G217" s="18"/>
      <c r="H217" s="18"/>
      <c r="I217" s="217"/>
      <c r="J217" s="19"/>
      <c r="K217" s="197"/>
    </row>
    <row r="218" spans="1:11" x14ac:dyDescent="0.25">
      <c r="A218" s="28"/>
      <c r="C218" s="16"/>
      <c r="D218" s="16"/>
      <c r="E218" s="16"/>
      <c r="F218" s="15"/>
      <c r="G218" s="16"/>
      <c r="H218" s="16"/>
      <c r="I218" s="212"/>
      <c r="J218" s="9"/>
      <c r="K218" s="197"/>
    </row>
    <row r="219" spans="1:11" x14ac:dyDescent="0.25">
      <c r="A219" s="28"/>
      <c r="B219" s="12"/>
      <c r="C219" s="21"/>
      <c r="D219" s="21"/>
      <c r="E219" s="21"/>
      <c r="F219" s="15"/>
      <c r="G219" s="21"/>
      <c r="H219" s="21"/>
      <c r="I219" s="214"/>
      <c r="J219" s="9"/>
      <c r="K219" s="197"/>
    </row>
    <row r="220" spans="1:11" x14ac:dyDescent="0.25">
      <c r="A220" s="28"/>
      <c r="B220" s="12"/>
      <c r="C220" s="18"/>
      <c r="D220" s="18"/>
      <c r="E220" s="18"/>
      <c r="F220" s="18"/>
      <c r="G220" s="18"/>
      <c r="H220" s="18"/>
      <c r="I220" s="217"/>
      <c r="J220" s="19"/>
      <c r="K220" s="197"/>
    </row>
    <row r="221" spans="1:11" x14ac:dyDescent="0.25">
      <c r="A221" s="28"/>
      <c r="B221" s="30"/>
      <c r="C221" s="16"/>
      <c r="D221" s="16"/>
      <c r="E221" s="16"/>
      <c r="F221" s="15"/>
      <c r="G221" s="16"/>
      <c r="H221" s="16"/>
      <c r="I221" s="212"/>
      <c r="J221" s="9"/>
      <c r="K221" s="197"/>
    </row>
    <row r="222" spans="1:11" x14ac:dyDescent="0.25">
      <c r="A222" s="28"/>
      <c r="B222" s="12"/>
      <c r="C222" s="16"/>
      <c r="D222" s="16"/>
      <c r="E222" s="16"/>
      <c r="F222" s="15"/>
      <c r="G222" s="16"/>
      <c r="H222" s="16"/>
      <c r="I222" s="212"/>
      <c r="J222" s="9"/>
      <c r="K222" s="197"/>
    </row>
    <row r="223" spans="1:11" x14ac:dyDescent="0.25">
      <c r="A223" s="28"/>
      <c r="B223" s="12"/>
      <c r="C223" s="16"/>
      <c r="D223" s="16"/>
      <c r="E223" s="16"/>
      <c r="F223" s="15"/>
      <c r="G223" s="16"/>
      <c r="H223" s="16"/>
      <c r="I223" s="212"/>
      <c r="J223" s="9"/>
      <c r="K223" s="197"/>
    </row>
    <row r="224" spans="1:11" x14ac:dyDescent="0.25">
      <c r="A224" s="28"/>
      <c r="B224" s="12"/>
      <c r="C224" s="16"/>
      <c r="D224" s="16"/>
      <c r="E224" s="16"/>
      <c r="F224" s="15"/>
      <c r="G224" s="16"/>
      <c r="H224" s="16"/>
      <c r="I224" s="212"/>
      <c r="J224" s="9"/>
      <c r="K224" s="197"/>
    </row>
    <row r="225" spans="1:11" x14ac:dyDescent="0.25">
      <c r="A225" s="28"/>
      <c r="B225" s="12"/>
      <c r="C225" s="16"/>
      <c r="D225" s="16"/>
      <c r="E225" s="16"/>
      <c r="F225" s="15"/>
      <c r="G225" s="16"/>
      <c r="H225" s="16"/>
      <c r="I225" s="212"/>
      <c r="J225" s="9"/>
      <c r="K225" s="197"/>
    </row>
    <row r="226" spans="1:11" x14ac:dyDescent="0.25">
      <c r="A226" s="28"/>
      <c r="B226" s="12"/>
      <c r="C226" s="16"/>
      <c r="D226" s="16"/>
      <c r="E226" s="16"/>
      <c r="F226" s="15"/>
      <c r="G226" s="16"/>
      <c r="H226" s="16"/>
      <c r="I226" s="212"/>
      <c r="J226" s="9"/>
      <c r="K226" s="197"/>
    </row>
    <row r="227" spans="1:11" x14ac:dyDescent="0.25">
      <c r="A227" s="28"/>
      <c r="B227" s="12"/>
      <c r="C227" s="21"/>
      <c r="D227" s="21"/>
      <c r="E227" s="21"/>
      <c r="F227" s="15"/>
      <c r="G227" s="21"/>
      <c r="H227" s="21"/>
      <c r="I227" s="214"/>
      <c r="J227" s="9"/>
      <c r="K227" s="197"/>
    </row>
    <row r="228" spans="1:11" x14ac:dyDescent="0.25">
      <c r="A228" s="28"/>
      <c r="B228" s="9"/>
      <c r="C228" s="18"/>
      <c r="D228" s="18"/>
      <c r="E228" s="18"/>
      <c r="F228" s="18"/>
      <c r="G228" s="18"/>
      <c r="H228" s="18"/>
      <c r="I228" s="217"/>
      <c r="J228" s="19"/>
      <c r="K228" s="197"/>
    </row>
    <row r="229" spans="1:11" x14ac:dyDescent="0.25">
      <c r="A229" s="28"/>
      <c r="B229" s="30"/>
      <c r="C229" s="16"/>
      <c r="D229" s="16"/>
      <c r="E229" s="16"/>
      <c r="F229" s="15"/>
      <c r="G229" s="16"/>
      <c r="H229" s="16"/>
      <c r="I229" s="212"/>
      <c r="J229" s="9"/>
      <c r="K229" s="197"/>
    </row>
    <row r="230" spans="1:11" x14ac:dyDescent="0.25">
      <c r="A230" s="28"/>
      <c r="B230" s="12"/>
      <c r="C230" s="16"/>
      <c r="D230" s="16"/>
      <c r="E230" s="16"/>
      <c r="F230" s="15"/>
      <c r="G230" s="16"/>
      <c r="H230" s="16"/>
      <c r="I230" s="212"/>
      <c r="J230" s="9"/>
      <c r="K230" s="197"/>
    </row>
    <row r="231" spans="1:11" x14ac:dyDescent="0.25">
      <c r="A231" s="28"/>
      <c r="B231" s="12"/>
      <c r="C231" s="16"/>
      <c r="D231" s="16"/>
      <c r="E231" s="16"/>
      <c r="F231" s="15"/>
      <c r="G231" s="16"/>
      <c r="H231" s="16"/>
      <c r="I231" s="212"/>
      <c r="J231" s="9"/>
      <c r="K231" s="197"/>
    </row>
    <row r="232" spans="1:11" x14ac:dyDescent="0.25">
      <c r="A232" s="28"/>
      <c r="B232" s="12"/>
      <c r="C232" s="16"/>
      <c r="D232" s="16"/>
      <c r="E232" s="16"/>
      <c r="F232" s="15"/>
      <c r="G232" s="16"/>
      <c r="H232" s="16"/>
      <c r="I232" s="212"/>
      <c r="J232" s="9"/>
      <c r="K232" s="197"/>
    </row>
    <row r="233" spans="1:11" x14ac:dyDescent="0.25">
      <c r="A233" s="28"/>
      <c r="B233" s="12"/>
      <c r="C233" s="21"/>
      <c r="D233" s="21"/>
      <c r="E233" s="21"/>
      <c r="F233" s="21"/>
      <c r="G233" s="21"/>
      <c r="H233" s="21"/>
      <c r="I233" s="214"/>
      <c r="J233" s="9"/>
      <c r="K233" s="197"/>
    </row>
    <row r="234" spans="1:11" x14ac:dyDescent="0.25">
      <c r="A234" s="28"/>
      <c r="B234" s="12"/>
      <c r="C234" s="18"/>
      <c r="D234" s="18"/>
      <c r="E234" s="18"/>
      <c r="F234" s="18"/>
      <c r="G234" s="18"/>
      <c r="H234" s="18"/>
      <c r="I234" s="217"/>
      <c r="J234" s="19"/>
      <c r="K234" s="197"/>
    </row>
    <row r="235" spans="1:11" x14ac:dyDescent="0.25">
      <c r="A235" s="28"/>
      <c r="B235" s="30"/>
      <c r="C235" s="16"/>
      <c r="D235" s="16"/>
      <c r="E235" s="16"/>
      <c r="F235" s="15"/>
      <c r="G235" s="16"/>
      <c r="H235" s="16"/>
      <c r="I235" s="212"/>
      <c r="J235" s="9"/>
      <c r="K235" s="197"/>
    </row>
    <row r="236" spans="1:11" x14ac:dyDescent="0.25">
      <c r="A236" s="25"/>
      <c r="B236" s="12"/>
      <c r="C236" s="21"/>
      <c r="D236" s="21"/>
      <c r="E236" s="21"/>
      <c r="F236" s="15"/>
      <c r="G236" s="21"/>
      <c r="H236" s="21"/>
      <c r="I236" s="214"/>
      <c r="J236" s="9"/>
      <c r="K236" s="197"/>
    </row>
    <row r="237" spans="1:11" x14ac:dyDescent="0.25">
      <c r="A237" s="28"/>
      <c r="B237" s="12"/>
      <c r="C237" s="21"/>
      <c r="D237" s="21"/>
      <c r="E237" s="21"/>
      <c r="F237" s="15"/>
      <c r="G237" s="21"/>
      <c r="H237" s="21"/>
      <c r="I237" s="214"/>
      <c r="J237" s="9"/>
      <c r="K237" s="197"/>
    </row>
    <row r="238" spans="1:11" x14ac:dyDescent="0.25">
      <c r="A238" s="28"/>
      <c r="B238" s="30"/>
      <c r="C238" s="21"/>
      <c r="D238" s="21"/>
      <c r="E238" s="21"/>
      <c r="F238" s="15"/>
      <c r="G238" s="21"/>
      <c r="H238" s="21"/>
      <c r="I238" s="214"/>
      <c r="J238" s="9"/>
      <c r="K238" s="197"/>
    </row>
    <row r="239" spans="1:11" x14ac:dyDescent="0.25">
      <c r="A239" s="28"/>
      <c r="B239" s="12"/>
      <c r="C239" s="21"/>
      <c r="D239" s="21"/>
      <c r="E239" s="21"/>
      <c r="F239" s="15"/>
      <c r="G239" s="21"/>
      <c r="H239" s="21"/>
      <c r="I239" s="214"/>
      <c r="J239" s="9"/>
      <c r="K239" s="197"/>
    </row>
    <row r="240" spans="1:11" x14ac:dyDescent="0.25">
      <c r="A240" s="28"/>
      <c r="B240" s="12"/>
      <c r="C240" s="32"/>
      <c r="D240" s="32"/>
      <c r="E240" s="32"/>
      <c r="F240" s="15"/>
      <c r="G240" s="32"/>
      <c r="H240" s="32"/>
      <c r="I240" s="218"/>
      <c r="J240" s="9"/>
      <c r="K240" s="197"/>
    </row>
    <row r="241" spans="1:11" x14ac:dyDescent="0.25">
      <c r="A241" s="28"/>
      <c r="B241" s="12"/>
      <c r="C241" s="33"/>
      <c r="D241" s="33"/>
      <c r="E241" s="33"/>
      <c r="F241" s="15"/>
      <c r="G241" s="33"/>
      <c r="H241" s="33"/>
      <c r="I241" s="219"/>
      <c r="J241" s="9"/>
      <c r="K241" s="197"/>
    </row>
    <row r="242" spans="1:11" x14ac:dyDescent="0.25">
      <c r="A242" s="28"/>
      <c r="B242" s="30"/>
      <c r="C242" s="24"/>
      <c r="D242" s="24"/>
      <c r="E242" s="24"/>
      <c r="F242" s="36"/>
      <c r="G242" s="24"/>
      <c r="H242" s="24"/>
      <c r="I242" s="220"/>
      <c r="J242" s="227"/>
      <c r="K242" s="223"/>
    </row>
    <row r="243" spans="1:11" x14ac:dyDescent="0.25">
      <c r="A243" s="28"/>
      <c r="B243" s="12"/>
      <c r="C243" s="33"/>
      <c r="D243" s="33"/>
      <c r="E243" s="33"/>
      <c r="F243" s="15"/>
      <c r="G243" s="33"/>
      <c r="H243" s="33"/>
      <c r="I243" s="219"/>
      <c r="J243" s="9"/>
      <c r="K243" s="197"/>
    </row>
    <row r="244" spans="1:11" x14ac:dyDescent="0.25">
      <c r="A244" s="31"/>
      <c r="B244" s="30"/>
      <c r="C244" s="16"/>
      <c r="D244" s="16"/>
      <c r="E244" s="16"/>
      <c r="F244" s="15"/>
      <c r="G244" s="16"/>
      <c r="H244" s="16"/>
      <c r="I244" s="212"/>
      <c r="J244" s="9"/>
      <c r="K244" s="197"/>
    </row>
    <row r="245" spans="1:11" x14ac:dyDescent="0.25">
      <c r="A245" s="23"/>
      <c r="B245" s="35"/>
      <c r="C245" s="16"/>
      <c r="D245" s="16"/>
      <c r="E245" s="16"/>
      <c r="F245" s="15"/>
      <c r="G245" s="16"/>
      <c r="H245" s="16"/>
      <c r="I245" s="212"/>
      <c r="J245" s="9"/>
      <c r="K245" s="197"/>
    </row>
    <row r="246" spans="1:11" x14ac:dyDescent="0.25">
      <c r="A246" s="34"/>
      <c r="B246" s="12"/>
      <c r="C246" s="16"/>
      <c r="D246" s="16"/>
      <c r="E246" s="16"/>
      <c r="F246" s="15"/>
      <c r="G246" s="16"/>
      <c r="H246" s="16"/>
      <c r="I246" s="212"/>
      <c r="J246" s="9"/>
      <c r="K246" s="197"/>
    </row>
    <row r="247" spans="1:11" x14ac:dyDescent="0.25">
      <c r="A247" s="25"/>
      <c r="B247" s="12"/>
      <c r="C247" s="16"/>
      <c r="D247" s="16"/>
      <c r="E247" s="16"/>
      <c r="F247" s="15"/>
      <c r="G247" s="16"/>
      <c r="H247" s="16"/>
      <c r="I247" s="212"/>
      <c r="J247" s="9"/>
      <c r="K247" s="197"/>
    </row>
    <row r="248" spans="1:11" x14ac:dyDescent="0.25">
      <c r="A248" s="25"/>
      <c r="B248" s="12"/>
      <c r="C248" s="16"/>
      <c r="D248" s="16"/>
      <c r="E248" s="16"/>
      <c r="F248" s="15"/>
      <c r="G248" s="16"/>
      <c r="H248" s="16"/>
      <c r="I248" s="212"/>
      <c r="J248" s="9"/>
      <c r="K248" s="197"/>
    </row>
    <row r="249" spans="1:11" x14ac:dyDescent="0.25">
      <c r="A249" s="25"/>
      <c r="B249" s="12"/>
      <c r="C249" s="16"/>
      <c r="D249" s="16"/>
      <c r="E249" s="16"/>
      <c r="F249" s="15"/>
      <c r="G249" s="16"/>
      <c r="H249" s="16"/>
      <c r="I249" s="212"/>
      <c r="J249" s="9"/>
      <c r="K249" s="197"/>
    </row>
    <row r="250" spans="1:11" x14ac:dyDescent="0.25">
      <c r="A250" s="25"/>
      <c r="B250" s="12"/>
      <c r="C250" s="16"/>
      <c r="D250" s="16"/>
      <c r="E250" s="16"/>
      <c r="F250" s="15"/>
      <c r="G250" s="16"/>
      <c r="H250" s="16"/>
      <c r="I250" s="212"/>
      <c r="J250" s="9"/>
      <c r="K250" s="197"/>
    </row>
    <row r="251" spans="1:11" x14ac:dyDescent="0.25">
      <c r="A251" s="25"/>
      <c r="B251" s="12"/>
      <c r="C251" s="16"/>
      <c r="D251" s="16"/>
      <c r="E251" s="16"/>
      <c r="F251" s="15"/>
      <c r="G251" s="16"/>
      <c r="H251" s="16"/>
      <c r="I251" s="212"/>
      <c r="J251" s="9"/>
      <c r="K251" s="197"/>
    </row>
    <row r="252" spans="1:11" x14ac:dyDescent="0.25">
      <c r="A252" s="25"/>
      <c r="B252" s="12"/>
      <c r="C252" s="16"/>
      <c r="D252" s="16"/>
      <c r="E252" s="16"/>
      <c r="F252" s="15"/>
      <c r="G252" s="16"/>
      <c r="H252" s="16"/>
      <c r="I252" s="212"/>
      <c r="J252" s="9"/>
      <c r="K252" s="197"/>
    </row>
    <row r="253" spans="1:11" x14ac:dyDescent="0.25">
      <c r="A253" s="25"/>
      <c r="B253" s="12"/>
      <c r="C253" s="21"/>
      <c r="D253" s="21"/>
      <c r="E253" s="21"/>
      <c r="F253" s="15"/>
      <c r="G253" s="21"/>
      <c r="H253" s="21"/>
      <c r="I253" s="214"/>
      <c r="J253" s="9"/>
      <c r="K253" s="197"/>
    </row>
    <row r="254" spans="1:11" x14ac:dyDescent="0.25">
      <c r="A254" s="25"/>
      <c r="B254" s="12"/>
      <c r="C254" s="27"/>
      <c r="D254" s="27"/>
      <c r="E254" s="27"/>
      <c r="F254" s="9"/>
      <c r="G254" s="27"/>
      <c r="H254" s="27"/>
      <c r="I254" s="27"/>
      <c r="J254" s="9"/>
      <c r="K254" s="27"/>
    </row>
    <row r="255" spans="1:11" x14ac:dyDescent="0.25">
      <c r="A255" s="25"/>
      <c r="B255" s="30"/>
    </row>
    <row r="256" spans="1:11" x14ac:dyDescent="0.25">
      <c r="A256" s="25"/>
      <c r="B256" s="12"/>
    </row>
    <row r="257" spans="1:1" x14ac:dyDescent="0.25">
      <c r="A257" s="25"/>
    </row>
    <row r="258" spans="1:1" x14ac:dyDescent="0.25">
      <c r="A258" s="26"/>
    </row>
  </sheetData>
  <autoFilter ref="A6:K142" xr:uid="{00000000-0009-0000-0000-000004000000}"/>
  <mergeCells count="4">
    <mergeCell ref="G5:I5"/>
    <mergeCell ref="A1:I1"/>
    <mergeCell ref="A2:I2"/>
    <mergeCell ref="A3:I3"/>
  </mergeCells>
  <conditionalFormatting sqref="H24 C254:E254 K254 H71:I71 C202:E207 C218:E218 C158:E165 C168:E169 E71 C16:D16 C51:D51 C60:D60 I118 H143:I145 C143:E145 H146 H55 H53 C55:E55 C53:E53 C19:D24 E19 H168:I168 H218:I218 H253:I254 H158:I166 H202:I215 H92 G254 G16:I16 G70:H70 G117:H118 G20:H20 G120:H121 G29:H29 G50:H50 G74:H74 G154:H154 G124:H124 G109:H109 G80:H80 G38:H38 G131:H131 G58:H59 G102:H103 G19:I19 G105:I105 G61:G69 G169:I179 G114:H114 G96:I97 G142:H142 G72:G73 G107:G108 G119 G133 G146:G153 G122:G123 G76:G79 G37 G127:G130 G88:G91 G98:G101 G136:G139 G22:G23 G115:G116 G15 G111:G113 G84:H85 H95 B142:E142">
    <cfRule type="cellIs" dxfId="425" priority="1749" operator="lessThan">
      <formula>0</formula>
    </cfRule>
  </conditionalFormatting>
  <conditionalFormatting sqref="H241 H243">
    <cfRule type="cellIs" dxfId="424" priority="1748" operator="lessThan">
      <formula>0</formula>
    </cfRule>
  </conditionalFormatting>
  <conditionalFormatting sqref="H14">
    <cfRule type="cellIs" dxfId="423" priority="1747" operator="lessThan">
      <formula>0</formula>
    </cfRule>
  </conditionalFormatting>
  <conditionalFormatting sqref="H235">
    <cfRule type="cellIs" dxfId="422" priority="1729" operator="lessThan">
      <formula>0</formula>
    </cfRule>
  </conditionalFormatting>
  <conditionalFormatting sqref="F24 J24 H24">
    <cfRule type="cellIs" dxfId="421" priority="1727" operator="lessThan">
      <formula>0</formula>
    </cfRule>
  </conditionalFormatting>
  <conditionalFormatting sqref="C227:E227">
    <cfRule type="cellIs" dxfId="420" priority="1715" operator="lessThan">
      <formula>0</formula>
    </cfRule>
  </conditionalFormatting>
  <conditionalFormatting sqref="E115">
    <cfRule type="cellIs" dxfId="419" priority="1720" operator="lessThan">
      <formula>0</formula>
    </cfRule>
  </conditionalFormatting>
  <conditionalFormatting sqref="C180:E180">
    <cfRule type="cellIs" dxfId="418" priority="1718" operator="lessThan">
      <formula>0</formula>
    </cfRule>
  </conditionalFormatting>
  <conditionalFormatting sqref="C216:E216">
    <cfRule type="cellIs" dxfId="417" priority="1717" operator="lessThan">
      <formula>0</formula>
    </cfRule>
  </conditionalFormatting>
  <conditionalFormatting sqref="C219:E219">
    <cfRule type="cellIs" dxfId="416" priority="1716" operator="lessThan">
      <formula>0</formula>
    </cfRule>
  </conditionalFormatting>
  <conditionalFormatting sqref="I24">
    <cfRule type="cellIs" dxfId="415" priority="1708" operator="lessThan">
      <formula>0</formula>
    </cfRule>
  </conditionalFormatting>
  <conditionalFormatting sqref="I241 I243">
    <cfRule type="cellIs" dxfId="414" priority="1707" operator="lessThan">
      <formula>0</formula>
    </cfRule>
  </conditionalFormatting>
  <conditionalFormatting sqref="H182:H183">
    <cfRule type="cellIs" dxfId="413" priority="1734" operator="lessThan">
      <formula>0</formula>
    </cfRule>
  </conditionalFormatting>
  <conditionalFormatting sqref="E39">
    <cfRule type="cellIs" dxfId="412" priority="1696" operator="lessThan">
      <formula>0</formula>
    </cfRule>
  </conditionalFormatting>
  <conditionalFormatting sqref="E39">
    <cfRule type="cellIs" dxfId="411" priority="1697" operator="lessThan">
      <formula>0</formula>
    </cfRule>
  </conditionalFormatting>
  <conditionalFormatting sqref="F39 J39 H39">
    <cfRule type="cellIs" dxfId="410" priority="1698" operator="lessThan">
      <formula>0</formula>
    </cfRule>
  </conditionalFormatting>
  <conditionalFormatting sqref="F51 J51">
    <cfRule type="cellIs" dxfId="409" priority="1688" operator="lessThan">
      <formula>0</formula>
    </cfRule>
  </conditionalFormatting>
  <conditionalFormatting sqref="I39">
    <cfRule type="cellIs" dxfId="408" priority="1695" operator="lessThan">
      <formula>0</formula>
    </cfRule>
  </conditionalFormatting>
  <conditionalFormatting sqref="I39">
    <cfRule type="cellIs" dxfId="407" priority="1694" operator="lessThan">
      <formula>0</formula>
    </cfRule>
  </conditionalFormatting>
  <conditionalFormatting sqref="J63:J65">
    <cfRule type="cellIs" dxfId="406" priority="1652" operator="lessThan">
      <formula>0</formula>
    </cfRule>
  </conditionalFormatting>
  <conditionalFormatting sqref="I167">
    <cfRule type="cellIs" dxfId="405" priority="1595" operator="lessThan">
      <formula>0</formula>
    </cfRule>
  </conditionalFormatting>
  <conditionalFormatting sqref="H125:H126">
    <cfRule type="cellIs" dxfId="404" priority="1739" operator="lessThan">
      <formula>0</formula>
    </cfRule>
  </conditionalFormatting>
  <conditionalFormatting sqref="H155">
    <cfRule type="cellIs" dxfId="403" priority="1735" operator="lessThan">
      <formula>0</formula>
    </cfRule>
  </conditionalFormatting>
  <conditionalFormatting sqref="H186:H199 H201">
    <cfRule type="cellIs" dxfId="402" priority="1733" operator="lessThan">
      <formula>0</formula>
    </cfRule>
  </conditionalFormatting>
  <conditionalFormatting sqref="H221:H224 H226">
    <cfRule type="cellIs" dxfId="401" priority="1732" operator="lessThan">
      <formula>0</formula>
    </cfRule>
  </conditionalFormatting>
  <conditionalFormatting sqref="H229:H232">
    <cfRule type="cellIs" dxfId="400" priority="1731" operator="lessThan">
      <formula>0</formula>
    </cfRule>
  </conditionalFormatting>
  <conditionalFormatting sqref="F102:F104 J102:J104">
    <cfRule type="cellIs" dxfId="399" priority="1646" operator="lessThan">
      <formula>0</formula>
    </cfRule>
  </conditionalFormatting>
  <conditionalFormatting sqref="I181">
    <cfRule type="cellIs" dxfId="398" priority="1589" operator="lessThan">
      <formula>0</formula>
    </cfRule>
  </conditionalFormatting>
  <conditionalFormatting sqref="I181">
    <cfRule type="cellIs" dxfId="397" priority="1588" operator="lessThan">
      <formula>0</formula>
    </cfRule>
  </conditionalFormatting>
  <conditionalFormatting sqref="C185:E185">
    <cfRule type="cellIs" dxfId="396" priority="1585" operator="lessThan">
      <formula>0</formula>
    </cfRule>
  </conditionalFormatting>
  <conditionalFormatting sqref="C185:E185">
    <cfRule type="cellIs" dxfId="395" priority="1584" operator="lessThan">
      <formula>0</formula>
    </cfRule>
  </conditionalFormatting>
  <conditionalFormatting sqref="F117:F118 J117:J119">
    <cfRule type="cellIs" dxfId="394" priority="1634" operator="lessThan">
      <formula>0</formula>
    </cfRule>
  </conditionalFormatting>
  <conditionalFormatting sqref="H217">
    <cfRule type="cellIs" dxfId="393" priority="1581" operator="lessThan">
      <formula>0</formula>
    </cfRule>
  </conditionalFormatting>
  <conditionalFormatting sqref="F220 J220 H220">
    <cfRule type="cellIs" dxfId="392" priority="1574" operator="lessThan">
      <formula>0</formula>
    </cfRule>
  </conditionalFormatting>
  <conditionalFormatting sqref="F167 J167 H167">
    <cfRule type="cellIs" dxfId="391" priority="1598" operator="lessThan">
      <formula>0</formula>
    </cfRule>
  </conditionalFormatting>
  <conditionalFormatting sqref="I157">
    <cfRule type="cellIs" dxfId="390" priority="1600" operator="lessThan">
      <formula>0</formula>
    </cfRule>
  </conditionalFormatting>
  <conditionalFormatting sqref="E24 C156:E156 C166:E166">
    <cfRule type="cellIs" dxfId="389" priority="1726" operator="lessThan">
      <formula>0</formula>
    </cfRule>
  </conditionalFormatting>
  <conditionalFormatting sqref="C241:E241 C243:E243">
    <cfRule type="cellIs" dxfId="388" priority="1725" operator="lessThan">
      <formula>0</formula>
    </cfRule>
  </conditionalFormatting>
  <conditionalFormatting sqref="C14:E15 C39:D39 E51 C70:E70 D106 C110:D110 C115:D115 C125:D126 C132:D132 C71:D71 E20 C29:E29 C109:E109 C102:E103 C117:E118">
    <cfRule type="cellIs" dxfId="387" priority="1724" operator="lessThan">
      <formula>0</formula>
    </cfRule>
  </conditionalFormatting>
  <conditionalFormatting sqref="E22:E23">
    <cfRule type="cellIs" dxfId="386" priority="1723" operator="lessThan">
      <formula>0</formula>
    </cfRule>
  </conditionalFormatting>
  <conditionalFormatting sqref="I14:I15">
    <cfRule type="cellIs" dxfId="385" priority="1706" operator="lessThan">
      <formula>0</formula>
    </cfRule>
  </conditionalFormatting>
  <conditionalFormatting sqref="C233:F233 H233:I233">
    <cfRule type="cellIs" dxfId="384" priority="1714" operator="lessThan">
      <formula>0</formula>
    </cfRule>
  </conditionalFormatting>
  <conditionalFormatting sqref="C240:E240">
    <cfRule type="cellIs" dxfId="383" priority="1713" operator="lessThan">
      <formula>0</formula>
    </cfRule>
  </conditionalFormatting>
  <conditionalFormatting sqref="C184:E184">
    <cfRule type="cellIs" dxfId="382" priority="1710" operator="lessThan">
      <formula>0</formula>
    </cfRule>
  </conditionalFormatting>
  <conditionalFormatting sqref="H157">
    <cfRule type="cellIs" dxfId="381" priority="1605" operator="lessThan">
      <formula>0</formula>
    </cfRule>
  </conditionalFormatting>
  <conditionalFormatting sqref="E24">
    <cfRule type="cellIs" dxfId="380" priority="1709" operator="lessThan">
      <formula>0</formula>
    </cfRule>
  </conditionalFormatting>
  <conditionalFormatting sqref="H185">
    <cfRule type="cellIs" dxfId="379" priority="1587" operator="lessThan">
      <formula>0</formula>
    </cfRule>
  </conditionalFormatting>
  <conditionalFormatting sqref="C167:E167">
    <cfRule type="cellIs" dxfId="378" priority="1597" operator="lessThan">
      <formula>0</formula>
    </cfRule>
  </conditionalFormatting>
  <conditionalFormatting sqref="C228:E228">
    <cfRule type="cellIs" dxfId="377" priority="1563" operator="lessThan">
      <formula>0</formula>
    </cfRule>
  </conditionalFormatting>
  <conditionalFormatting sqref="C217:E217">
    <cfRule type="cellIs" dxfId="376" priority="1579" operator="lessThan">
      <formula>0</formula>
    </cfRule>
  </conditionalFormatting>
  <conditionalFormatting sqref="I24">
    <cfRule type="cellIs" dxfId="375" priority="1704" operator="lessThan">
      <formula>0</formula>
    </cfRule>
  </conditionalFormatting>
  <conditionalFormatting sqref="C234:E234">
    <cfRule type="cellIs" dxfId="374" priority="1557" operator="lessThan">
      <formula>0</formula>
    </cfRule>
  </conditionalFormatting>
  <conditionalFormatting sqref="I167">
    <cfRule type="cellIs" dxfId="373" priority="1594" operator="lessThan">
      <formula>0</formula>
    </cfRule>
  </conditionalFormatting>
  <conditionalFormatting sqref="H39">
    <cfRule type="cellIs" dxfId="372" priority="1699" operator="lessThan">
      <formula>0</formula>
    </cfRule>
  </conditionalFormatting>
  <conditionalFormatting sqref="C167:E167">
    <cfRule type="cellIs" dxfId="371" priority="1596" operator="lessThan">
      <formula>0</formula>
    </cfRule>
  </conditionalFormatting>
  <conditionalFormatting sqref="J154">
    <cfRule type="cellIs" dxfId="370" priority="1610" operator="lessThan">
      <formula>0</formula>
    </cfRule>
  </conditionalFormatting>
  <conditionalFormatting sqref="F157 J157 H157">
    <cfRule type="cellIs" dxfId="369" priority="1604" operator="lessThan">
      <formula>0</formula>
    </cfRule>
  </conditionalFormatting>
  <conditionalFormatting sqref="C157:E157">
    <cfRule type="cellIs" dxfId="368" priority="1603" operator="lessThan">
      <formula>0</formula>
    </cfRule>
  </conditionalFormatting>
  <conditionalFormatting sqref="C157:E157">
    <cfRule type="cellIs" dxfId="367" priority="1602" operator="lessThan">
      <formula>0</formula>
    </cfRule>
  </conditionalFormatting>
  <conditionalFormatting sqref="I157">
    <cfRule type="cellIs" dxfId="366" priority="1601" operator="lessThan">
      <formula>0</formula>
    </cfRule>
  </conditionalFormatting>
  <conditionalFormatting sqref="H167">
    <cfRule type="cellIs" dxfId="365" priority="1599" operator="lessThan">
      <formula>0</formula>
    </cfRule>
  </conditionalFormatting>
  <conditionalFormatting sqref="H181">
    <cfRule type="cellIs" dxfId="364" priority="1593" operator="lessThan">
      <formula>0</formula>
    </cfRule>
  </conditionalFormatting>
  <conditionalFormatting sqref="I185">
    <cfRule type="cellIs" dxfId="363" priority="1582" operator="lessThan">
      <formula>0</formula>
    </cfRule>
  </conditionalFormatting>
  <conditionalFormatting sqref="F181 J181 H181">
    <cfRule type="cellIs" dxfId="362" priority="1592" operator="lessThan">
      <formula>0</formula>
    </cfRule>
  </conditionalFormatting>
  <conditionalFormatting sqref="C181:E181">
    <cfRule type="cellIs" dxfId="361" priority="1591" operator="lessThan">
      <formula>0</formula>
    </cfRule>
  </conditionalFormatting>
  <conditionalFormatting sqref="C181:E181">
    <cfRule type="cellIs" dxfId="360" priority="1590" operator="lessThan">
      <formula>0</formula>
    </cfRule>
  </conditionalFormatting>
  <conditionalFormatting sqref="C217:E217">
    <cfRule type="cellIs" dxfId="359" priority="1578" operator="lessThan">
      <formula>0</formula>
    </cfRule>
  </conditionalFormatting>
  <conditionalFormatting sqref="F185 J185 H185">
    <cfRule type="cellIs" dxfId="358" priority="1586" operator="lessThan">
      <formula>0</formula>
    </cfRule>
  </conditionalFormatting>
  <conditionalFormatting sqref="I185">
    <cfRule type="cellIs" dxfId="357" priority="1583" operator="lessThan">
      <formula>0</formula>
    </cfRule>
  </conditionalFormatting>
  <conditionalFormatting sqref="F217 J217 H217">
    <cfRule type="cellIs" dxfId="356" priority="1580" operator="lessThan">
      <formula>0</formula>
    </cfRule>
  </conditionalFormatting>
  <conditionalFormatting sqref="I217">
    <cfRule type="cellIs" dxfId="355" priority="1577" operator="lessThan">
      <formula>0</formula>
    </cfRule>
  </conditionalFormatting>
  <conditionalFormatting sqref="I217">
    <cfRule type="cellIs" dxfId="354" priority="1576" operator="lessThan">
      <formula>0</formula>
    </cfRule>
  </conditionalFormatting>
  <conditionalFormatting sqref="H220">
    <cfRule type="cellIs" dxfId="353" priority="1575" operator="lessThan">
      <formula>0</formula>
    </cfRule>
  </conditionalFormatting>
  <conditionalFormatting sqref="H228">
    <cfRule type="cellIs" dxfId="352" priority="1565" operator="lessThan">
      <formula>0</formula>
    </cfRule>
  </conditionalFormatting>
  <conditionalFormatting sqref="C220:E220">
    <cfRule type="cellIs" dxfId="351" priority="1573" operator="lessThan">
      <formula>0</formula>
    </cfRule>
  </conditionalFormatting>
  <conditionalFormatting sqref="C220:E220">
    <cfRule type="cellIs" dxfId="350" priority="1572" operator="lessThan">
      <formula>0</formula>
    </cfRule>
  </conditionalFormatting>
  <conditionalFormatting sqref="I220">
    <cfRule type="cellIs" dxfId="349" priority="1571" operator="lessThan">
      <formula>0</formula>
    </cfRule>
  </conditionalFormatting>
  <conditionalFormatting sqref="I220">
    <cfRule type="cellIs" dxfId="348" priority="1570" operator="lessThan">
      <formula>0</formula>
    </cfRule>
  </conditionalFormatting>
  <conditionalFormatting sqref="F228 J228 H228">
    <cfRule type="cellIs" dxfId="347" priority="1564" operator="lessThan">
      <formula>0</formula>
    </cfRule>
  </conditionalFormatting>
  <conditionalFormatting sqref="C228:E228">
    <cfRule type="cellIs" dxfId="346" priority="1562" operator="lessThan">
      <formula>0</formula>
    </cfRule>
  </conditionalFormatting>
  <conditionalFormatting sqref="I228">
    <cfRule type="cellIs" dxfId="345" priority="1561" operator="lessThan">
      <formula>0</formula>
    </cfRule>
  </conditionalFormatting>
  <conditionalFormatting sqref="I228">
    <cfRule type="cellIs" dxfId="344" priority="1560" operator="lessThan">
      <formula>0</formula>
    </cfRule>
  </conditionalFormatting>
  <conditionalFormatting sqref="H234">
    <cfRule type="cellIs" dxfId="343" priority="1559" operator="lessThan">
      <formula>0</formula>
    </cfRule>
  </conditionalFormatting>
  <conditionalFormatting sqref="I234">
    <cfRule type="cellIs" dxfId="342" priority="1555" operator="lessThan">
      <formula>0</formula>
    </cfRule>
  </conditionalFormatting>
  <conditionalFormatting sqref="F234 J234 H234">
    <cfRule type="cellIs" dxfId="341" priority="1558" operator="lessThan">
      <formula>0</formula>
    </cfRule>
  </conditionalFormatting>
  <conditionalFormatting sqref="C234:E234">
    <cfRule type="cellIs" dxfId="340" priority="1556" operator="lessThan">
      <formula>0</formula>
    </cfRule>
  </conditionalFormatting>
  <conditionalFormatting sqref="I234">
    <cfRule type="cellIs" dxfId="339" priority="1554" operator="lessThan">
      <formula>0</formula>
    </cfRule>
  </conditionalFormatting>
  <conditionalFormatting sqref="H236:I236">
    <cfRule type="cellIs" dxfId="338" priority="1288" operator="lessThan">
      <formula>0</formula>
    </cfRule>
  </conditionalFormatting>
  <conditionalFormatting sqref="E21">
    <cfRule type="cellIs" dxfId="337" priority="1354" operator="lessThan">
      <formula>0</formula>
    </cfRule>
  </conditionalFormatting>
  <conditionalFormatting sqref="C182:E183">
    <cfRule type="cellIs" dxfId="336" priority="1342" operator="lessThan">
      <formula>0</formula>
    </cfRule>
  </conditionalFormatting>
  <conditionalFormatting sqref="C221:E224 C226:E226">
    <cfRule type="cellIs" dxfId="335" priority="1340" operator="lessThan">
      <formula>0</formula>
    </cfRule>
  </conditionalFormatting>
  <conditionalFormatting sqref="I244:I252">
    <cfRule type="cellIs" dxfId="334" priority="1256" operator="lessThan">
      <formula>0</formula>
    </cfRule>
  </conditionalFormatting>
  <conditionalFormatting sqref="E60">
    <cfRule type="cellIs" dxfId="333" priority="1350" operator="lessThan">
      <formula>0</formula>
    </cfRule>
  </conditionalFormatting>
  <conditionalFormatting sqref="E106">
    <cfRule type="cellIs" dxfId="332" priority="1349" operator="lessThan">
      <formula>0</formula>
    </cfRule>
  </conditionalFormatting>
  <conditionalFormatting sqref="E125">
    <cfRule type="cellIs" dxfId="331" priority="1347" operator="lessThan">
      <formula>0</formula>
    </cfRule>
  </conditionalFormatting>
  <conditionalFormatting sqref="C155:E155">
    <cfRule type="cellIs" dxfId="330" priority="1343" operator="lessThan">
      <formula>0</formula>
    </cfRule>
  </conditionalFormatting>
  <conditionalFormatting sqref="C229:E232">
    <cfRule type="cellIs" dxfId="329" priority="1339" operator="lessThan">
      <formula>0</formula>
    </cfRule>
  </conditionalFormatting>
  <conditionalFormatting sqref="C186:E199 C201:E201">
    <cfRule type="cellIs" dxfId="328" priority="1341" operator="lessThan">
      <formula>0</formula>
    </cfRule>
  </conditionalFormatting>
  <conditionalFormatting sqref="C235:E235">
    <cfRule type="cellIs" dxfId="327" priority="1338" operator="lessThan">
      <formula>0</formula>
    </cfRule>
  </conditionalFormatting>
  <conditionalFormatting sqref="I125:I126">
    <cfRule type="cellIs" dxfId="326" priority="1330" operator="lessThan">
      <formula>0</formula>
    </cfRule>
  </conditionalFormatting>
  <conditionalFormatting sqref="I155">
    <cfRule type="cellIs" dxfId="325" priority="1326" operator="lessThan">
      <formula>0</formula>
    </cfRule>
  </conditionalFormatting>
  <conditionalFormatting sqref="I182:I183">
    <cfRule type="cellIs" dxfId="324" priority="1325" operator="lessThan">
      <formula>0</formula>
    </cfRule>
  </conditionalFormatting>
  <conditionalFormatting sqref="I186:I199 I201">
    <cfRule type="cellIs" dxfId="323" priority="1324" operator="lessThan">
      <formula>0</formula>
    </cfRule>
  </conditionalFormatting>
  <conditionalFormatting sqref="I221:I224 I226">
    <cfRule type="cellIs" dxfId="322" priority="1323" operator="lessThan">
      <formula>0</formula>
    </cfRule>
  </conditionalFormatting>
  <conditionalFormatting sqref="I229:I232">
    <cfRule type="cellIs" dxfId="321" priority="1322" operator="lessThan">
      <formula>0</formula>
    </cfRule>
  </conditionalFormatting>
  <conditionalFormatting sqref="I235">
    <cfRule type="cellIs" dxfId="320" priority="1321" operator="lessThan">
      <formula>0</formula>
    </cfRule>
  </conditionalFormatting>
  <conditionalFormatting sqref="C237">
    <cfRule type="cellIs" dxfId="319" priority="1320" operator="lessThan">
      <formula>0</formula>
    </cfRule>
  </conditionalFormatting>
  <conditionalFormatting sqref="C238:C239">
    <cfRule type="cellIs" dxfId="318" priority="1319" operator="lessThan">
      <formula>0</formula>
    </cfRule>
  </conditionalFormatting>
  <conditionalFormatting sqref="C236">
    <cfRule type="cellIs" dxfId="317" priority="1318" operator="lessThan">
      <formula>0</formula>
    </cfRule>
  </conditionalFormatting>
  <conditionalFormatting sqref="H156:I156">
    <cfRule type="cellIs" dxfId="316" priority="1299" operator="lessThan">
      <formula>0</formula>
    </cfRule>
  </conditionalFormatting>
  <conditionalFormatting sqref="H152:H153">
    <cfRule type="cellIs" dxfId="315" priority="1300" operator="lessThan">
      <formula>0</formula>
    </cfRule>
  </conditionalFormatting>
  <conditionalFormatting sqref="H180:I180">
    <cfRule type="cellIs" dxfId="314" priority="1298" operator="lessThan">
      <formula>0</formula>
    </cfRule>
  </conditionalFormatting>
  <conditionalFormatting sqref="H184:I184">
    <cfRule type="cellIs" dxfId="313" priority="1297" operator="lessThan">
      <formula>0</formula>
    </cfRule>
  </conditionalFormatting>
  <conditionalFormatting sqref="H216:I216">
    <cfRule type="cellIs" dxfId="312" priority="1296" operator="lessThan">
      <formula>0</formula>
    </cfRule>
  </conditionalFormatting>
  <conditionalFormatting sqref="H219:I219">
    <cfRule type="cellIs" dxfId="311" priority="1295" operator="lessThan">
      <formula>0</formula>
    </cfRule>
  </conditionalFormatting>
  <conditionalFormatting sqref="H227:I227">
    <cfRule type="cellIs" dxfId="310" priority="1294" operator="lessThan">
      <formula>0</formula>
    </cfRule>
  </conditionalFormatting>
  <conditionalFormatting sqref="H237:I237">
    <cfRule type="cellIs" dxfId="309" priority="1290" operator="lessThan">
      <formula>0</formula>
    </cfRule>
  </conditionalFormatting>
  <conditionalFormatting sqref="D237:E237">
    <cfRule type="cellIs" dxfId="308" priority="1293" operator="lessThan">
      <formula>0</formula>
    </cfRule>
  </conditionalFormatting>
  <conditionalFormatting sqref="D238:E239">
    <cfRule type="cellIs" dxfId="307" priority="1292" operator="lessThan">
      <formula>0</formula>
    </cfRule>
  </conditionalFormatting>
  <conditionalFormatting sqref="D236:E236">
    <cfRule type="cellIs" dxfId="306" priority="1291" operator="lessThan">
      <formula>0</formula>
    </cfRule>
  </conditionalFormatting>
  <conditionalFormatting sqref="H238:I239">
    <cfRule type="cellIs" dxfId="305" priority="1289" operator="lessThan">
      <formula>0</formula>
    </cfRule>
  </conditionalFormatting>
  <conditionalFormatting sqref="H242">
    <cfRule type="cellIs" dxfId="304" priority="1282" operator="lessThan">
      <formula>0</formula>
    </cfRule>
  </conditionalFormatting>
  <conditionalFormatting sqref="I242:K242">
    <cfRule type="cellIs" dxfId="303" priority="1280" operator="lessThan">
      <formula>0</formula>
    </cfRule>
  </conditionalFormatting>
  <conditionalFormatting sqref="C242:E242">
    <cfRule type="cellIs" dxfId="302" priority="1281" operator="lessThan">
      <formula>0</formula>
    </cfRule>
  </conditionalFormatting>
  <conditionalFormatting sqref="B245">
    <cfRule type="cellIs" dxfId="301" priority="1279" operator="lessThan">
      <formula>0</formula>
    </cfRule>
  </conditionalFormatting>
  <conditionalFormatting sqref="C253:E253">
    <cfRule type="cellIs" dxfId="300" priority="1278" operator="lessThan">
      <formula>0</formula>
    </cfRule>
  </conditionalFormatting>
  <conditionalFormatting sqref="H244:H252">
    <cfRule type="cellIs" dxfId="299" priority="1277" operator="lessThan">
      <formula>0</formula>
    </cfRule>
  </conditionalFormatting>
  <conditionalFormatting sqref="E244:E252">
    <cfRule type="cellIs" dxfId="298" priority="1230" operator="lessThan">
      <formula>0</formula>
    </cfRule>
  </conditionalFormatting>
  <conditionalFormatting sqref="C244:C250">
    <cfRule type="cellIs" dxfId="297" priority="1228" operator="lessThan">
      <formula>0</formula>
    </cfRule>
  </conditionalFormatting>
  <conditionalFormatting sqref="E110">
    <cfRule type="cellIs" dxfId="296" priority="1233" operator="lessThan">
      <formula>0</formula>
    </cfRule>
  </conditionalFormatting>
  <conditionalFormatting sqref="I240">
    <cfRule type="cellIs" dxfId="295" priority="1226" operator="lessThan">
      <formula>0</formula>
    </cfRule>
  </conditionalFormatting>
  <conditionalFormatting sqref="D244:D252">
    <cfRule type="cellIs" dxfId="294" priority="1229" operator="lessThan">
      <formula>0</formula>
    </cfRule>
  </conditionalFormatting>
  <conditionalFormatting sqref="C251:C252">
    <cfRule type="cellIs" dxfId="293" priority="1227" operator="lessThan">
      <formula>0</formula>
    </cfRule>
  </conditionalFormatting>
  <conditionalFormatting sqref="G24">
    <cfRule type="cellIs" dxfId="292" priority="1000" operator="lessThan">
      <formula>0</formula>
    </cfRule>
  </conditionalFormatting>
  <conditionalFormatting sqref="G238:G239">
    <cfRule type="cellIs" dxfId="291" priority="895" operator="lessThan">
      <formula>0</formula>
    </cfRule>
  </conditionalFormatting>
  <conditionalFormatting sqref="G125:G126">
    <cfRule type="cellIs" dxfId="290" priority="967" operator="lessThan">
      <formula>0</formula>
    </cfRule>
  </conditionalFormatting>
  <conditionalFormatting sqref="G39">
    <cfRule type="cellIs" dxfId="289" priority="987" operator="lessThan">
      <formula>0</formula>
    </cfRule>
  </conditionalFormatting>
  <conditionalFormatting sqref="G71">
    <cfRule type="cellIs" dxfId="288" priority="982" operator="lessThan">
      <formula>0</formula>
    </cfRule>
  </conditionalFormatting>
  <conditionalFormatting sqref="G161">
    <cfRule type="cellIs" dxfId="287" priority="938" operator="lessThan">
      <formula>0</formula>
    </cfRule>
  </conditionalFormatting>
  <conditionalFormatting sqref="G181">
    <cfRule type="cellIs" dxfId="286" priority="932" operator="lessThan">
      <formula>0</formula>
    </cfRule>
  </conditionalFormatting>
  <conditionalFormatting sqref="G145">
    <cfRule type="cellIs" dxfId="285" priority="947" operator="lessThan">
      <formula>0</formula>
    </cfRule>
  </conditionalFormatting>
  <conditionalFormatting sqref="G143">
    <cfRule type="cellIs" dxfId="284" priority="946" operator="lessThan">
      <formula>0</formula>
    </cfRule>
  </conditionalFormatting>
  <conditionalFormatting sqref="G167">
    <cfRule type="cellIs" dxfId="283" priority="934" operator="lessThan">
      <formula>0</formula>
    </cfRule>
  </conditionalFormatting>
  <conditionalFormatting sqref="G155">
    <cfRule type="cellIs" dxfId="282" priority="944" operator="lessThan">
      <formula>0</formula>
    </cfRule>
  </conditionalFormatting>
  <conditionalFormatting sqref="G156">
    <cfRule type="cellIs" dxfId="281" priority="943" operator="lessThan">
      <formula>0</formula>
    </cfRule>
  </conditionalFormatting>
  <conditionalFormatting sqref="G159">
    <cfRule type="cellIs" dxfId="280" priority="942" operator="lessThan">
      <formula>0</formula>
    </cfRule>
  </conditionalFormatting>
  <conditionalFormatting sqref="G157">
    <cfRule type="cellIs" dxfId="279" priority="941" operator="lessThan">
      <formula>0</formula>
    </cfRule>
  </conditionalFormatting>
  <conditionalFormatting sqref="G158">
    <cfRule type="cellIs" dxfId="278" priority="940" operator="lessThan">
      <formula>0</formula>
    </cfRule>
  </conditionalFormatting>
  <conditionalFormatting sqref="G163">
    <cfRule type="cellIs" dxfId="277" priority="936" operator="lessThan">
      <formula>0</formula>
    </cfRule>
  </conditionalFormatting>
  <conditionalFormatting sqref="G160">
    <cfRule type="cellIs" dxfId="276" priority="939" operator="lessThan">
      <formula>0</formula>
    </cfRule>
  </conditionalFormatting>
  <conditionalFormatting sqref="G162">
    <cfRule type="cellIs" dxfId="275" priority="937" operator="lessThan">
      <formula>0</formula>
    </cfRule>
  </conditionalFormatting>
  <conditionalFormatting sqref="G166">
    <cfRule type="cellIs" dxfId="274" priority="935" operator="lessThan">
      <formula>0</formula>
    </cfRule>
  </conditionalFormatting>
  <conditionalFormatting sqref="G168">
    <cfRule type="cellIs" dxfId="273" priority="933" operator="lessThan">
      <formula>0</formula>
    </cfRule>
  </conditionalFormatting>
  <conditionalFormatting sqref="G182">
    <cfRule type="cellIs" dxfId="272" priority="931" operator="lessThan">
      <formula>0</formula>
    </cfRule>
  </conditionalFormatting>
  <conditionalFormatting sqref="G180">
    <cfRule type="cellIs" dxfId="271" priority="930" operator="lessThan">
      <formula>0</formula>
    </cfRule>
  </conditionalFormatting>
  <conditionalFormatting sqref="G185">
    <cfRule type="cellIs" dxfId="270" priority="929" operator="lessThan">
      <formula>0</formula>
    </cfRule>
  </conditionalFormatting>
  <conditionalFormatting sqref="G184">
    <cfRule type="cellIs" dxfId="269" priority="928" operator="lessThan">
      <formula>0</formula>
    </cfRule>
  </conditionalFormatting>
  <conditionalFormatting sqref="G183">
    <cfRule type="cellIs" dxfId="268" priority="927" operator="lessThan">
      <formula>0</formula>
    </cfRule>
  </conditionalFormatting>
  <conditionalFormatting sqref="G194:G196">
    <cfRule type="cellIs" dxfId="267" priority="926" operator="lessThan">
      <formula>0</formula>
    </cfRule>
  </conditionalFormatting>
  <conditionalFormatting sqref="G187">
    <cfRule type="cellIs" dxfId="266" priority="923" operator="lessThan">
      <formula>0</formula>
    </cfRule>
  </conditionalFormatting>
  <conditionalFormatting sqref="G188:G189">
    <cfRule type="cellIs" dxfId="265" priority="925" operator="lessThan">
      <formula>0</formula>
    </cfRule>
  </conditionalFormatting>
  <conditionalFormatting sqref="G190:G193">
    <cfRule type="cellIs" dxfId="264" priority="924" operator="lessThan">
      <formula>0</formula>
    </cfRule>
  </conditionalFormatting>
  <conditionalFormatting sqref="G197">
    <cfRule type="cellIs" dxfId="263" priority="922" operator="lessThan">
      <formula>0</formula>
    </cfRule>
  </conditionalFormatting>
  <conditionalFormatting sqref="G199 G201">
    <cfRule type="cellIs" dxfId="262" priority="921" operator="lessThan">
      <formula>0</formula>
    </cfRule>
  </conditionalFormatting>
  <conditionalFormatting sqref="G203">
    <cfRule type="cellIs" dxfId="261" priority="920" operator="lessThan">
      <formula>0</formula>
    </cfRule>
  </conditionalFormatting>
  <conditionalFormatting sqref="G204">
    <cfRule type="cellIs" dxfId="260" priority="919" operator="lessThan">
      <formula>0</formula>
    </cfRule>
  </conditionalFormatting>
  <conditionalFormatting sqref="G216">
    <cfRule type="cellIs" dxfId="259" priority="918" operator="lessThan">
      <formula>0</formula>
    </cfRule>
  </conditionalFormatting>
  <conditionalFormatting sqref="G207">
    <cfRule type="cellIs" dxfId="258" priority="917" operator="lessThan">
      <formula>0</formula>
    </cfRule>
  </conditionalFormatting>
  <conditionalFormatting sqref="G186">
    <cfRule type="cellIs" dxfId="257" priority="916" operator="lessThan">
      <formula>0</formula>
    </cfRule>
  </conditionalFormatting>
  <conditionalFormatting sqref="G198">
    <cfRule type="cellIs" dxfId="256" priority="915" operator="lessThan">
      <formula>0</formula>
    </cfRule>
  </conditionalFormatting>
  <conditionalFormatting sqref="G206">
    <cfRule type="cellIs" dxfId="255" priority="914" operator="lessThan">
      <formula>0</formula>
    </cfRule>
  </conditionalFormatting>
  <conditionalFormatting sqref="G218">
    <cfRule type="cellIs" dxfId="254" priority="911" operator="lessThan">
      <formula>0</formula>
    </cfRule>
  </conditionalFormatting>
  <conditionalFormatting sqref="G220">
    <cfRule type="cellIs" dxfId="253" priority="910" operator="lessThan">
      <formula>0</formula>
    </cfRule>
  </conditionalFormatting>
  <conditionalFormatting sqref="G217">
    <cfRule type="cellIs" dxfId="252" priority="913" operator="lessThan">
      <formula>0</formula>
    </cfRule>
  </conditionalFormatting>
  <conditionalFormatting sqref="G219">
    <cfRule type="cellIs" dxfId="251" priority="912" operator="lessThan">
      <formula>0</formula>
    </cfRule>
  </conditionalFormatting>
  <conditionalFormatting sqref="G221">
    <cfRule type="cellIs" dxfId="250" priority="909" operator="lessThan">
      <formula>0</formula>
    </cfRule>
  </conditionalFormatting>
  <conditionalFormatting sqref="G222:G224">
    <cfRule type="cellIs" dxfId="249" priority="908" operator="lessThan">
      <formula>0</formula>
    </cfRule>
  </conditionalFormatting>
  <conditionalFormatting sqref="G227">
    <cfRule type="cellIs" dxfId="248" priority="907" operator="lessThan">
      <formula>0</formula>
    </cfRule>
  </conditionalFormatting>
  <conditionalFormatting sqref="G226">
    <cfRule type="cellIs" dxfId="247" priority="906" operator="lessThan">
      <formula>0</formula>
    </cfRule>
  </conditionalFormatting>
  <conditionalFormatting sqref="G228">
    <cfRule type="cellIs" dxfId="246" priority="905" operator="lessThan">
      <formula>0</formula>
    </cfRule>
  </conditionalFormatting>
  <conditionalFormatting sqref="G229">
    <cfRule type="cellIs" dxfId="245" priority="904" operator="lessThan">
      <formula>0</formula>
    </cfRule>
  </conditionalFormatting>
  <conditionalFormatting sqref="G233">
    <cfRule type="cellIs" dxfId="244" priority="903" operator="lessThan">
      <formula>0</formula>
    </cfRule>
  </conditionalFormatting>
  <conditionalFormatting sqref="G234">
    <cfRule type="cellIs" dxfId="243" priority="902" operator="lessThan">
      <formula>0</formula>
    </cfRule>
  </conditionalFormatting>
  <conditionalFormatting sqref="G230:G232">
    <cfRule type="cellIs" dxfId="242" priority="901" operator="lessThan">
      <formula>0</formula>
    </cfRule>
  </conditionalFormatting>
  <conditionalFormatting sqref="G235">
    <cfRule type="cellIs" dxfId="241" priority="900" operator="lessThan">
      <formula>0</formula>
    </cfRule>
  </conditionalFormatting>
  <conditionalFormatting sqref="G241">
    <cfRule type="cellIs" dxfId="240" priority="898" operator="lessThan">
      <formula>0</formula>
    </cfRule>
  </conditionalFormatting>
  <conditionalFormatting sqref="G237">
    <cfRule type="cellIs" dxfId="239" priority="896" operator="lessThan">
      <formula>0</formula>
    </cfRule>
  </conditionalFormatting>
  <conditionalFormatting sqref="G242">
    <cfRule type="cellIs" dxfId="238" priority="894" operator="lessThan">
      <formula>0</formula>
    </cfRule>
  </conditionalFormatting>
  <conditionalFormatting sqref="G236">
    <cfRule type="cellIs" dxfId="237" priority="899" operator="lessThan">
      <formula>0</formula>
    </cfRule>
  </conditionalFormatting>
  <conditionalFormatting sqref="G240">
    <cfRule type="cellIs" dxfId="236" priority="897" operator="lessThan">
      <formula>0</formula>
    </cfRule>
  </conditionalFormatting>
  <conditionalFormatting sqref="G243">
    <cfRule type="cellIs" dxfId="235" priority="893" operator="lessThan">
      <formula>0</formula>
    </cfRule>
  </conditionalFormatting>
  <conditionalFormatting sqref="G244:G245">
    <cfRule type="cellIs" dxfId="234" priority="892" operator="lessThan">
      <formula>0</formula>
    </cfRule>
  </conditionalFormatting>
  <conditionalFormatting sqref="G246">
    <cfRule type="cellIs" dxfId="233" priority="891" operator="lessThan">
      <formula>0</formula>
    </cfRule>
  </conditionalFormatting>
  <conditionalFormatting sqref="G247">
    <cfRule type="cellIs" dxfId="232" priority="889" operator="lessThan">
      <formula>0</formula>
    </cfRule>
  </conditionalFormatting>
  <conditionalFormatting sqref="G248:G249">
    <cfRule type="cellIs" dxfId="231" priority="890" operator="lessThan">
      <formula>0</formula>
    </cfRule>
  </conditionalFormatting>
  <conditionalFormatting sqref="G250:G252">
    <cfRule type="cellIs" dxfId="230" priority="888" operator="lessThan">
      <formula>0</formula>
    </cfRule>
  </conditionalFormatting>
  <conditionalFormatting sqref="G253">
    <cfRule type="cellIs" dxfId="229" priority="887" operator="lessThan">
      <formula>0</formula>
    </cfRule>
  </conditionalFormatting>
  <conditionalFormatting sqref="G165">
    <cfRule type="cellIs" dxfId="228" priority="876" operator="lessThan">
      <formula>0</formula>
    </cfRule>
  </conditionalFormatting>
  <conditionalFormatting sqref="G144">
    <cfRule type="cellIs" dxfId="227" priority="875" operator="lessThan">
      <formula>0</formula>
    </cfRule>
  </conditionalFormatting>
  <conditionalFormatting sqref="G205">
    <cfRule type="cellIs" dxfId="226" priority="873" operator="lessThan">
      <formula>0</formula>
    </cfRule>
  </conditionalFormatting>
  <conditionalFormatting sqref="G202">
    <cfRule type="cellIs" dxfId="225" priority="871" operator="lessThan">
      <formula>0</formula>
    </cfRule>
  </conditionalFormatting>
  <conditionalFormatting sqref="G164">
    <cfRule type="cellIs" dxfId="224" priority="869" operator="lessThan">
      <formula>0</formula>
    </cfRule>
  </conditionalFormatting>
  <conditionalFormatting sqref="E132">
    <cfRule type="cellIs" dxfId="223" priority="857" operator="lessThan">
      <formula>0</formula>
    </cfRule>
  </conditionalFormatting>
  <conditionalFormatting sqref="G132">
    <cfRule type="cellIs" dxfId="222" priority="851" operator="lessThan">
      <formula>0</formula>
    </cfRule>
  </conditionalFormatting>
  <conditionalFormatting sqref="H132">
    <cfRule type="cellIs" dxfId="221" priority="855" operator="lessThan">
      <formula>0</formula>
    </cfRule>
  </conditionalFormatting>
  <conditionalFormatting sqref="I132">
    <cfRule type="cellIs" dxfId="220" priority="854" operator="lessThan">
      <formula>0</formula>
    </cfRule>
  </conditionalFormatting>
  <conditionalFormatting sqref="H147:H151">
    <cfRule type="cellIs" dxfId="219" priority="810" operator="lessThan">
      <formula>0</formula>
    </cfRule>
  </conditionalFormatting>
  <conditionalFormatting sqref="C170:E179">
    <cfRule type="cellIs" dxfId="218" priority="798" operator="lessThan">
      <formula>0</formula>
    </cfRule>
  </conditionalFormatting>
  <conditionalFormatting sqref="H200">
    <cfRule type="cellIs" dxfId="217" priority="797" operator="lessThan">
      <formula>0</formula>
    </cfRule>
  </conditionalFormatting>
  <conditionalFormatting sqref="C200:E200">
    <cfRule type="cellIs" dxfId="216" priority="791" operator="lessThan">
      <formula>0</formula>
    </cfRule>
  </conditionalFormatting>
  <conditionalFormatting sqref="I200">
    <cfRule type="cellIs" dxfId="215" priority="790" operator="lessThan">
      <formula>0</formula>
    </cfRule>
  </conditionalFormatting>
  <conditionalFormatting sqref="G200">
    <cfRule type="cellIs" dxfId="214" priority="786" operator="lessThan">
      <formula>0</formula>
    </cfRule>
  </conditionalFormatting>
  <conditionalFormatting sqref="C208:E215">
    <cfRule type="cellIs" dxfId="213" priority="785" operator="lessThan">
      <formula>0</formula>
    </cfRule>
  </conditionalFormatting>
  <conditionalFormatting sqref="G208:G215">
    <cfRule type="cellIs" dxfId="212" priority="782" operator="lessThan">
      <formula>0</formula>
    </cfRule>
  </conditionalFormatting>
  <conditionalFormatting sqref="H225">
    <cfRule type="cellIs" dxfId="211" priority="765" operator="lessThan">
      <formula>0</formula>
    </cfRule>
  </conditionalFormatting>
  <conditionalFormatting sqref="H240">
    <cfRule type="cellIs" dxfId="210" priority="753" operator="lessThan">
      <formula>0</formula>
    </cfRule>
  </conditionalFormatting>
  <conditionalFormatting sqref="I225">
    <cfRule type="cellIs" dxfId="209" priority="758" operator="lessThan">
      <formula>0</formula>
    </cfRule>
  </conditionalFormatting>
  <conditionalFormatting sqref="C225:E225">
    <cfRule type="cellIs" dxfId="208" priority="759" operator="lessThan">
      <formula>0</formula>
    </cfRule>
  </conditionalFormatting>
  <conditionalFormatting sqref="G225">
    <cfRule type="cellIs" dxfId="207" priority="754" operator="lessThan">
      <formula>0</formula>
    </cfRule>
  </conditionalFormatting>
  <conditionalFormatting sqref="E16">
    <cfRule type="cellIs" dxfId="206" priority="752" operator="lessThan">
      <formula>0</formula>
    </cfRule>
  </conditionalFormatting>
  <conditionalFormatting sqref="G14">
    <cfRule type="cellIs" dxfId="205" priority="670" operator="lessThan">
      <formula>0</formula>
    </cfRule>
  </conditionalFormatting>
  <conditionalFormatting sqref="I59:I60">
    <cfRule type="cellIs" dxfId="204" priority="649" operator="lessThan">
      <formula>0</formula>
    </cfRule>
  </conditionalFormatting>
  <conditionalFormatting sqref="H21">
    <cfRule type="cellIs" dxfId="203" priority="690" operator="lessThan">
      <formula>0</formula>
    </cfRule>
  </conditionalFormatting>
  <conditionalFormatting sqref="H60">
    <cfRule type="cellIs" dxfId="202" priority="687" operator="lessThan">
      <formula>0</formula>
    </cfRule>
  </conditionalFormatting>
  <conditionalFormatting sqref="H106 H110:H111">
    <cfRule type="cellIs" dxfId="201" priority="685" operator="lessThan">
      <formula>0</formula>
    </cfRule>
  </conditionalFormatting>
  <conditionalFormatting sqref="H22:I23">
    <cfRule type="cellIs" dxfId="200" priority="683" operator="lessThan">
      <formula>0</formula>
    </cfRule>
  </conditionalFormatting>
  <conditionalFormatting sqref="H115:I115">
    <cfRule type="cellIs" dxfId="199" priority="676" operator="lessThan">
      <formula>0</formula>
    </cfRule>
  </conditionalFormatting>
  <conditionalFormatting sqref="G21">
    <cfRule type="cellIs" dxfId="198" priority="669" operator="lessThan">
      <formula>0</formula>
    </cfRule>
  </conditionalFormatting>
  <conditionalFormatting sqref="G60">
    <cfRule type="cellIs" dxfId="197" priority="666" operator="lessThan">
      <formula>0</formula>
    </cfRule>
  </conditionalFormatting>
  <conditionalFormatting sqref="G106 G110">
    <cfRule type="cellIs" dxfId="196" priority="664" operator="lessThan">
      <formula>0</formula>
    </cfRule>
  </conditionalFormatting>
  <conditionalFormatting sqref="I21">
    <cfRule type="cellIs" dxfId="195" priority="652" operator="lessThan">
      <formula>0</formula>
    </cfRule>
  </conditionalFormatting>
  <conditionalFormatting sqref="I106 I110">
    <cfRule type="cellIs" dxfId="194" priority="647" operator="lessThan">
      <formula>0</formula>
    </cfRule>
  </conditionalFormatting>
  <conditionalFormatting sqref="I51">
    <cfRule type="cellIs" dxfId="193" priority="643" operator="lessThan">
      <formula>0</formula>
    </cfRule>
  </conditionalFormatting>
  <conditionalFormatting sqref="H15">
    <cfRule type="cellIs" dxfId="192" priority="641" operator="lessThan">
      <formula>0</formula>
    </cfRule>
  </conditionalFormatting>
  <conditionalFormatting sqref="C50:E50">
    <cfRule type="cellIs" dxfId="191" priority="640" operator="lessThan">
      <formula>0</formula>
    </cfRule>
  </conditionalFormatting>
  <conditionalFormatting sqref="C114:E114">
    <cfRule type="cellIs" dxfId="190" priority="639" operator="lessThan">
      <formula>0</formula>
    </cfRule>
  </conditionalFormatting>
  <conditionalFormatting sqref="C131:F131">
    <cfRule type="cellIs" dxfId="189" priority="638" operator="lessThan">
      <formula>0</formula>
    </cfRule>
  </conditionalFormatting>
  <conditionalFormatting sqref="C134:E134">
    <cfRule type="cellIs" dxfId="188" priority="637" operator="lessThan">
      <formula>0</formula>
    </cfRule>
  </conditionalFormatting>
  <conditionalFormatting sqref="I20">
    <cfRule type="cellIs" dxfId="187" priority="609" operator="lessThan">
      <formula>0</formula>
    </cfRule>
  </conditionalFormatting>
  <conditionalFormatting sqref="H51">
    <cfRule type="cellIs" dxfId="186" priority="605" operator="lessThan">
      <formula>0</formula>
    </cfRule>
  </conditionalFormatting>
  <conditionalFormatting sqref="G51">
    <cfRule type="cellIs" dxfId="185" priority="606" operator="lessThan">
      <formula>0</formula>
    </cfRule>
  </conditionalFormatting>
  <conditionalFormatting sqref="I29">
    <cfRule type="cellIs" dxfId="184" priority="603" operator="lessThan">
      <formula>0</formula>
    </cfRule>
  </conditionalFormatting>
  <conditionalFormatting sqref="F120:F121 J120:J124">
    <cfRule type="cellIs" dxfId="183" priority="598" operator="lessThan">
      <formula>0</formula>
    </cfRule>
  </conditionalFormatting>
  <conditionalFormatting sqref="C120:E121">
    <cfRule type="cellIs" dxfId="182" priority="600" operator="lessThan">
      <formula>0</formula>
    </cfRule>
  </conditionalFormatting>
  <conditionalFormatting sqref="I121">
    <cfRule type="cellIs" dxfId="181" priority="586" operator="lessThan">
      <formula>0</formula>
    </cfRule>
  </conditionalFormatting>
  <conditionalFormatting sqref="G134">
    <cfRule type="cellIs" dxfId="180" priority="583" operator="lessThan">
      <formula>0</formula>
    </cfRule>
  </conditionalFormatting>
  <conditionalFormatting sqref="H134">
    <cfRule type="cellIs" dxfId="179" priority="582" operator="lessThan">
      <formula>0</formula>
    </cfRule>
  </conditionalFormatting>
  <conditionalFormatting sqref="E17:E18">
    <cfRule type="cellIs" dxfId="178" priority="526" operator="lessThan">
      <formula>0</formula>
    </cfRule>
  </conditionalFormatting>
  <conditionalFormatting sqref="I17:I18">
    <cfRule type="cellIs" dxfId="177" priority="525" operator="lessThan">
      <formula>0</formula>
    </cfRule>
  </conditionalFormatting>
  <conditionalFormatting sqref="G17:G18">
    <cfRule type="cellIs" dxfId="176" priority="518" operator="lessThan">
      <formula>0</formula>
    </cfRule>
  </conditionalFormatting>
  <conditionalFormatting sqref="E25:E28">
    <cfRule type="cellIs" dxfId="175" priority="515" operator="lessThan">
      <formula>0</formula>
    </cfRule>
  </conditionalFormatting>
  <conditionalFormatting sqref="I25:I28">
    <cfRule type="cellIs" dxfId="174" priority="514" operator="lessThan">
      <formula>0</formula>
    </cfRule>
  </conditionalFormatting>
  <conditionalFormatting sqref="G25:G28">
    <cfRule type="cellIs" dxfId="173" priority="507" operator="lessThan">
      <formula>0</formula>
    </cfRule>
  </conditionalFormatting>
  <conditionalFormatting sqref="G40:G49">
    <cfRule type="cellIs" dxfId="172" priority="496" operator="lessThan">
      <formula>0</formula>
    </cfRule>
  </conditionalFormatting>
  <conditionalFormatting sqref="G52:G53">
    <cfRule type="cellIs" dxfId="171" priority="484" operator="lessThan">
      <formula>0</formula>
    </cfRule>
  </conditionalFormatting>
  <conditionalFormatting sqref="G55">
    <cfRule type="cellIs" dxfId="170" priority="473" operator="lessThan">
      <formula>0</formula>
    </cfRule>
  </conditionalFormatting>
  <conditionalFormatting sqref="C96:E96 C97:D97">
    <cfRule type="cellIs" dxfId="169" priority="456" operator="lessThan">
      <formula>0</formula>
    </cfRule>
  </conditionalFormatting>
  <conditionalFormatting sqref="J128:J129">
    <cfRule type="cellIs" dxfId="168" priority="432" operator="lessThan">
      <formula>0</formula>
    </cfRule>
  </conditionalFormatting>
  <conditionalFormatting sqref="I142">
    <cfRule type="cellIs" dxfId="167" priority="402" operator="lessThan">
      <formula>0</formula>
    </cfRule>
  </conditionalFormatting>
  <conditionalFormatting sqref="J133">
    <cfRule type="cellIs" dxfId="166" priority="418" operator="lessThan">
      <formula>0</formula>
    </cfRule>
  </conditionalFormatting>
  <conditionalFormatting sqref="C74:E74">
    <cfRule type="cellIs" dxfId="165" priority="375" operator="lessThan">
      <formula>0</formula>
    </cfRule>
  </conditionalFormatting>
  <conditionalFormatting sqref="C146:D153">
    <cfRule type="cellIs" dxfId="164" priority="367" operator="lessThan">
      <formula>0</formula>
    </cfRule>
  </conditionalFormatting>
  <conditionalFormatting sqref="C154:E154">
    <cfRule type="cellIs" dxfId="163" priority="361" operator="lessThan">
      <formula>0</formula>
    </cfRule>
  </conditionalFormatting>
  <conditionalFormatting sqref="F124">
    <cfRule type="cellIs" dxfId="162" priority="348" operator="lessThan">
      <formula>0</formula>
    </cfRule>
  </conditionalFormatting>
  <conditionalFormatting sqref="C124:E124">
    <cfRule type="cellIs" dxfId="161" priority="349" operator="lessThan">
      <formula>0</formula>
    </cfRule>
  </conditionalFormatting>
  <conditionalFormatting sqref="H25:H28">
    <cfRule type="cellIs" dxfId="160" priority="335" operator="lessThan">
      <formula>0</formula>
    </cfRule>
  </conditionalFormatting>
  <conditionalFormatting sqref="H122:H123">
    <cfRule type="cellIs" dxfId="159" priority="325" operator="lessThan">
      <formula>0</formula>
    </cfRule>
  </conditionalFormatting>
  <conditionalFormatting sqref="C122:D123">
    <cfRule type="cellIs" dxfId="158" priority="311" operator="lessThan">
      <formula>0</formula>
    </cfRule>
  </conditionalFormatting>
  <conditionalFormatting sqref="H17:H18">
    <cfRule type="cellIs" dxfId="157" priority="336" operator="lessThan">
      <formula>0</formula>
    </cfRule>
  </conditionalFormatting>
  <conditionalFormatting sqref="H40:H49">
    <cfRule type="cellIs" dxfId="156" priority="334" operator="lessThan">
      <formula>0</formula>
    </cfRule>
  </conditionalFormatting>
  <conditionalFormatting sqref="H52">
    <cfRule type="cellIs" dxfId="155" priority="333" operator="lessThan">
      <formula>0</formula>
    </cfRule>
  </conditionalFormatting>
  <conditionalFormatting sqref="H61:H69">
    <cfRule type="cellIs" dxfId="154" priority="332" operator="lessThan">
      <formula>0</formula>
    </cfRule>
  </conditionalFormatting>
  <conditionalFormatting sqref="H72:H73">
    <cfRule type="cellIs" dxfId="153" priority="331" operator="lessThan">
      <formula>0</formula>
    </cfRule>
  </conditionalFormatting>
  <conditionalFormatting sqref="H99:H101">
    <cfRule type="cellIs" dxfId="152" priority="330" operator="lessThan">
      <formula>0</formula>
    </cfRule>
  </conditionalFormatting>
  <conditionalFormatting sqref="H107:H108">
    <cfRule type="cellIs" dxfId="151" priority="329" operator="lessThan">
      <formula>0</formula>
    </cfRule>
  </conditionalFormatting>
  <conditionalFormatting sqref="H112:H113">
    <cfRule type="cellIs" dxfId="150" priority="328" operator="lessThan">
      <formula>0</formula>
    </cfRule>
  </conditionalFormatting>
  <conditionalFormatting sqref="H116">
    <cfRule type="cellIs" dxfId="149" priority="327" operator="lessThan">
      <formula>0</formula>
    </cfRule>
  </conditionalFormatting>
  <conditionalFormatting sqref="H119">
    <cfRule type="cellIs" dxfId="148" priority="326" operator="lessThan">
      <formula>0</formula>
    </cfRule>
  </conditionalFormatting>
  <conditionalFormatting sqref="H127:H129">
    <cfRule type="cellIs" dxfId="147" priority="324" operator="lessThan">
      <formula>0</formula>
    </cfRule>
  </conditionalFormatting>
  <conditionalFormatting sqref="H133">
    <cfRule type="cellIs" dxfId="146" priority="323" operator="lessThan">
      <formula>0</formula>
    </cfRule>
  </conditionalFormatting>
  <conditionalFormatting sqref="C17:D18">
    <cfRule type="cellIs" dxfId="145" priority="322" operator="lessThan">
      <formula>0</formula>
    </cfRule>
  </conditionalFormatting>
  <conditionalFormatting sqref="C25:D28">
    <cfRule type="cellIs" dxfId="144" priority="321" operator="lessThan">
      <formula>0</formula>
    </cfRule>
  </conditionalFormatting>
  <conditionalFormatting sqref="C40:D49">
    <cfRule type="cellIs" dxfId="143" priority="320" operator="lessThan">
      <formula>0</formula>
    </cfRule>
  </conditionalFormatting>
  <conditionalFormatting sqref="C52:D52">
    <cfRule type="cellIs" dxfId="142" priority="319" operator="lessThan">
      <formula>0</formula>
    </cfRule>
  </conditionalFormatting>
  <conditionalFormatting sqref="C61:D69">
    <cfRule type="cellIs" dxfId="141" priority="318" operator="lessThan">
      <formula>0</formula>
    </cfRule>
  </conditionalFormatting>
  <conditionalFormatting sqref="C72:D73">
    <cfRule type="cellIs" dxfId="140" priority="317" operator="lessThan">
      <formula>0</formula>
    </cfRule>
  </conditionalFormatting>
  <conditionalFormatting sqref="C99:D101">
    <cfRule type="cellIs" dxfId="139" priority="316" operator="lessThan">
      <formula>0</formula>
    </cfRule>
  </conditionalFormatting>
  <conditionalFormatting sqref="C107:D108 C104 C106">
    <cfRule type="cellIs" dxfId="138" priority="315" operator="lessThan">
      <formula>0</formula>
    </cfRule>
  </conditionalFormatting>
  <conditionalFormatting sqref="D111 C112:D113">
    <cfRule type="cellIs" dxfId="137" priority="314" operator="lessThan">
      <formula>0</formula>
    </cfRule>
  </conditionalFormatting>
  <conditionalFormatting sqref="C116:D116">
    <cfRule type="cellIs" dxfId="136" priority="313" operator="lessThan">
      <formula>0</formula>
    </cfRule>
  </conditionalFormatting>
  <conditionalFormatting sqref="C119:D119">
    <cfRule type="cellIs" dxfId="135" priority="312" operator="lessThan">
      <formula>0</formula>
    </cfRule>
  </conditionalFormatting>
  <conditionalFormatting sqref="C127:D129">
    <cfRule type="cellIs" dxfId="134" priority="310" operator="lessThan">
      <formula>0</formula>
    </cfRule>
  </conditionalFormatting>
  <conditionalFormatting sqref="C133:D133">
    <cfRule type="cellIs" dxfId="133" priority="309" operator="lessThan">
      <formula>0</formula>
    </cfRule>
  </conditionalFormatting>
  <conditionalFormatting sqref="C59:D59">
    <cfRule type="cellIs" dxfId="132" priority="306" operator="lessThan">
      <formula>0</formula>
    </cfRule>
  </conditionalFormatting>
  <conditionalFormatting sqref="C58:D58">
    <cfRule type="cellIs" dxfId="131" priority="282" operator="lessThan">
      <formula>0</formula>
    </cfRule>
  </conditionalFormatting>
  <conditionalFormatting sqref="E40:E49">
    <cfRule type="cellIs" dxfId="130" priority="278" operator="lessThan">
      <formula>0</formula>
    </cfRule>
  </conditionalFormatting>
  <conditionalFormatting sqref="E52">
    <cfRule type="cellIs" dxfId="129" priority="277" operator="lessThan">
      <formula>0</formula>
    </cfRule>
  </conditionalFormatting>
  <conditionalFormatting sqref="E61:E69">
    <cfRule type="cellIs" dxfId="128" priority="275" operator="lessThan">
      <formula>0</formula>
    </cfRule>
  </conditionalFormatting>
  <conditionalFormatting sqref="E72:E73">
    <cfRule type="cellIs" dxfId="127" priority="274" operator="lessThan">
      <formula>0</formula>
    </cfRule>
  </conditionalFormatting>
  <conditionalFormatting sqref="E99:E101">
    <cfRule type="cellIs" dxfId="126" priority="273" operator="lessThan">
      <formula>0</formula>
    </cfRule>
  </conditionalFormatting>
  <conditionalFormatting sqref="E107:E108">
    <cfRule type="cellIs" dxfId="125" priority="272" operator="lessThan">
      <formula>0</formula>
    </cfRule>
  </conditionalFormatting>
  <conditionalFormatting sqref="E111:E113">
    <cfRule type="cellIs" dxfId="124" priority="271" operator="lessThan">
      <formula>0</formula>
    </cfRule>
  </conditionalFormatting>
  <conditionalFormatting sqref="E116">
    <cfRule type="cellIs" dxfId="123" priority="270" operator="lessThan">
      <formula>0</formula>
    </cfRule>
  </conditionalFormatting>
  <conditionalFormatting sqref="E119">
    <cfRule type="cellIs" dxfId="122" priority="269" operator="lessThan">
      <formula>0</formula>
    </cfRule>
  </conditionalFormatting>
  <conditionalFormatting sqref="E122:E123">
    <cfRule type="cellIs" dxfId="121" priority="268" operator="lessThan">
      <formula>0</formula>
    </cfRule>
  </conditionalFormatting>
  <conditionalFormatting sqref="E126:E129">
    <cfRule type="cellIs" dxfId="120" priority="267" operator="lessThan">
      <formula>0</formula>
    </cfRule>
  </conditionalFormatting>
  <conditionalFormatting sqref="E133">
    <cfRule type="cellIs" dxfId="119" priority="266" operator="lessThan">
      <formula>0</formula>
    </cfRule>
  </conditionalFormatting>
  <conditionalFormatting sqref="E59">
    <cfRule type="cellIs" dxfId="118" priority="265" operator="lessThan">
      <formula>0</formula>
    </cfRule>
  </conditionalFormatting>
  <conditionalFormatting sqref="E146:E153">
    <cfRule type="cellIs" dxfId="117" priority="264" operator="lessThan">
      <formula>0</formula>
    </cfRule>
  </conditionalFormatting>
  <conditionalFormatting sqref="H86:I87 E86">
    <cfRule type="cellIs" dxfId="116" priority="258" operator="lessThan">
      <formula>0</formula>
    </cfRule>
  </conditionalFormatting>
  <conditionalFormatting sqref="C86:D87">
    <cfRule type="cellIs" dxfId="115" priority="257" operator="lessThan">
      <formula>0</formula>
    </cfRule>
  </conditionalFormatting>
  <conditionalFormatting sqref="G86:G87">
    <cfRule type="cellIs" dxfId="114" priority="254" operator="lessThan">
      <formula>0</formula>
    </cfRule>
  </conditionalFormatting>
  <conditionalFormatting sqref="C92:E92 C95:E95">
    <cfRule type="cellIs" dxfId="113" priority="242" operator="lessThan">
      <formula>0</formula>
    </cfRule>
  </conditionalFormatting>
  <conditionalFormatting sqref="H90:H91">
    <cfRule type="cellIs" dxfId="112" priority="240" operator="lessThan">
      <formula>0</formula>
    </cfRule>
  </conditionalFormatting>
  <conditionalFormatting sqref="C90:D91">
    <cfRule type="cellIs" dxfId="111" priority="239" operator="lessThan">
      <formula>0</formula>
    </cfRule>
  </conditionalFormatting>
  <conditionalFormatting sqref="E90:E91">
    <cfRule type="cellIs" dxfId="110" priority="238" operator="lessThan">
      <formula>0</formula>
    </cfRule>
  </conditionalFormatting>
  <conditionalFormatting sqref="H75:I75 E75">
    <cfRule type="cellIs" dxfId="109" priority="230" operator="lessThan">
      <formula>0</formula>
    </cfRule>
  </conditionalFormatting>
  <conditionalFormatting sqref="C75:D75">
    <cfRule type="cellIs" dxfId="108" priority="229" operator="lessThan">
      <formula>0</formula>
    </cfRule>
  </conditionalFormatting>
  <conditionalFormatting sqref="G75">
    <cfRule type="cellIs" dxfId="107" priority="226" operator="lessThan">
      <formula>0</formula>
    </cfRule>
  </conditionalFormatting>
  <conditionalFormatting sqref="C80:E80 C84:E85">
    <cfRule type="cellIs" dxfId="106" priority="214" operator="lessThan">
      <formula>0</formula>
    </cfRule>
  </conditionalFormatting>
  <conditionalFormatting sqref="H76:H79">
    <cfRule type="cellIs" dxfId="105" priority="212" operator="lessThan">
      <formula>0</formula>
    </cfRule>
  </conditionalFormatting>
  <conditionalFormatting sqref="C76:D79">
    <cfRule type="cellIs" dxfId="104" priority="211" operator="lessThan">
      <formula>0</formula>
    </cfRule>
  </conditionalFormatting>
  <conditionalFormatting sqref="E76:E79">
    <cfRule type="cellIs" dxfId="103" priority="210" operator="lessThan">
      <formula>0</formula>
    </cfRule>
  </conditionalFormatting>
  <conditionalFormatting sqref="H30:I36 E30">
    <cfRule type="cellIs" dxfId="102" priority="205" operator="lessThan">
      <formula>0</formula>
    </cfRule>
  </conditionalFormatting>
  <conditionalFormatting sqref="C30:D36">
    <cfRule type="cellIs" dxfId="101" priority="204" operator="lessThan">
      <formula>0</formula>
    </cfRule>
  </conditionalFormatting>
  <conditionalFormatting sqref="G30:G36">
    <cfRule type="cellIs" dxfId="100" priority="201" operator="lessThan">
      <formula>0</formula>
    </cfRule>
  </conditionalFormatting>
  <conditionalFormatting sqref="C38:E38">
    <cfRule type="cellIs" dxfId="99" priority="189" operator="lessThan">
      <formula>0</formula>
    </cfRule>
  </conditionalFormatting>
  <conditionalFormatting sqref="H37">
    <cfRule type="cellIs" dxfId="98" priority="187" operator="lessThan">
      <formula>0</formula>
    </cfRule>
  </conditionalFormatting>
  <conditionalFormatting sqref="C37:D37">
    <cfRule type="cellIs" dxfId="97" priority="186" operator="lessThan">
      <formula>0</formula>
    </cfRule>
  </conditionalFormatting>
  <conditionalFormatting sqref="E31:E37">
    <cfRule type="cellIs" dxfId="96" priority="185" operator="lessThan">
      <formula>0</formula>
    </cfRule>
  </conditionalFormatting>
  <conditionalFormatting sqref="J130">
    <cfRule type="cellIs" dxfId="95" priority="184" operator="lessThan">
      <formula>0</formula>
    </cfRule>
  </conditionalFormatting>
  <conditionalFormatting sqref="H130">
    <cfRule type="cellIs" dxfId="94" priority="177" operator="lessThan">
      <formula>0</formula>
    </cfRule>
  </conditionalFormatting>
  <conditionalFormatting sqref="C130:D130">
    <cfRule type="cellIs" dxfId="93" priority="176" operator="lessThan">
      <formula>0</formula>
    </cfRule>
  </conditionalFormatting>
  <conditionalFormatting sqref="E130">
    <cfRule type="cellIs" dxfId="92" priority="175" operator="lessThan">
      <formula>0</formula>
    </cfRule>
  </conditionalFormatting>
  <conditionalFormatting sqref="G54">
    <cfRule type="cellIs" dxfId="91" priority="163" operator="lessThan">
      <formula>0</formula>
    </cfRule>
  </conditionalFormatting>
  <conditionalFormatting sqref="H54">
    <cfRule type="cellIs" dxfId="90" priority="162" operator="lessThan">
      <formula>0</formula>
    </cfRule>
  </conditionalFormatting>
  <conditionalFormatting sqref="C54:D54">
    <cfRule type="cellIs" dxfId="89" priority="161" operator="lessThan">
      <formula>0</formula>
    </cfRule>
  </conditionalFormatting>
  <conditionalFormatting sqref="E54">
    <cfRule type="cellIs" dxfId="88" priority="160" operator="lessThan">
      <formula>0</formula>
    </cfRule>
  </conditionalFormatting>
  <conditionalFormatting sqref="G56:G57">
    <cfRule type="cellIs" dxfId="87" priority="151" operator="lessThan">
      <formula>0</formula>
    </cfRule>
  </conditionalFormatting>
  <conditionalFormatting sqref="H56:H57">
    <cfRule type="cellIs" dxfId="86" priority="150" operator="lessThan">
      <formula>0</formula>
    </cfRule>
  </conditionalFormatting>
  <conditionalFormatting sqref="C56:D57">
    <cfRule type="cellIs" dxfId="85" priority="149" operator="lessThan">
      <formula>0</formula>
    </cfRule>
  </conditionalFormatting>
  <conditionalFormatting sqref="E56:E57">
    <cfRule type="cellIs" dxfId="84" priority="148" operator="lessThan">
      <formula>0</formula>
    </cfRule>
  </conditionalFormatting>
  <conditionalFormatting sqref="H88:H89">
    <cfRule type="cellIs" dxfId="83" priority="141" operator="lessThan">
      <formula>0</formula>
    </cfRule>
  </conditionalFormatting>
  <conditionalFormatting sqref="C88:D89">
    <cfRule type="cellIs" dxfId="82" priority="140" operator="lessThan">
      <formula>0</formula>
    </cfRule>
  </conditionalFormatting>
  <conditionalFormatting sqref="E87:E89">
    <cfRule type="cellIs" dxfId="81" priority="139" operator="lessThan">
      <formula>0</formula>
    </cfRule>
  </conditionalFormatting>
  <conditionalFormatting sqref="H98">
    <cfRule type="cellIs" dxfId="80" priority="132" operator="lessThan">
      <formula>0</formula>
    </cfRule>
  </conditionalFormatting>
  <conditionalFormatting sqref="C98:D98">
    <cfRule type="cellIs" dxfId="79" priority="131" operator="lessThan">
      <formula>0</formula>
    </cfRule>
  </conditionalFormatting>
  <conditionalFormatting sqref="E97:E98">
    <cfRule type="cellIs" dxfId="78" priority="130" operator="lessThan">
      <formula>0</formula>
    </cfRule>
  </conditionalFormatting>
  <conditionalFormatting sqref="I38">
    <cfRule type="cellIs" dxfId="77" priority="128" operator="lessThan">
      <formula>0</formula>
    </cfRule>
  </conditionalFormatting>
  <conditionalFormatting sqref="I37">
    <cfRule type="cellIs" dxfId="76" priority="127" operator="lessThan">
      <formula>0</formula>
    </cfRule>
  </conditionalFormatting>
  <conditionalFormatting sqref="I50">
    <cfRule type="cellIs" dxfId="75" priority="126" operator="lessThan">
      <formula>0</formula>
    </cfRule>
  </conditionalFormatting>
  <conditionalFormatting sqref="I40:I49">
    <cfRule type="cellIs" dxfId="74" priority="125" operator="lessThan">
      <formula>0</formula>
    </cfRule>
  </conditionalFormatting>
  <conditionalFormatting sqref="I58">
    <cfRule type="cellIs" dxfId="73" priority="124" operator="lessThan">
      <formula>0</formula>
    </cfRule>
  </conditionalFormatting>
  <conditionalFormatting sqref="I52:I57">
    <cfRule type="cellIs" dxfId="72" priority="123" operator="lessThan">
      <formula>0</formula>
    </cfRule>
  </conditionalFormatting>
  <conditionalFormatting sqref="I70">
    <cfRule type="cellIs" dxfId="71" priority="122" operator="lessThan">
      <formula>0</formula>
    </cfRule>
  </conditionalFormatting>
  <conditionalFormatting sqref="I61:I69">
    <cfRule type="cellIs" dxfId="70" priority="121" operator="lessThan">
      <formula>0</formula>
    </cfRule>
  </conditionalFormatting>
  <conditionalFormatting sqref="I74">
    <cfRule type="cellIs" dxfId="69" priority="120" operator="lessThan">
      <formula>0</formula>
    </cfRule>
  </conditionalFormatting>
  <conditionalFormatting sqref="I72:I73">
    <cfRule type="cellIs" dxfId="68" priority="119" operator="lessThan">
      <formula>0</formula>
    </cfRule>
  </conditionalFormatting>
  <conditionalFormatting sqref="I80 I84:I85">
    <cfRule type="cellIs" dxfId="67" priority="118" operator="lessThan">
      <formula>0</formula>
    </cfRule>
  </conditionalFormatting>
  <conditionalFormatting sqref="I76:I79">
    <cfRule type="cellIs" dxfId="66" priority="117" operator="lessThan">
      <formula>0</formula>
    </cfRule>
  </conditionalFormatting>
  <conditionalFormatting sqref="I92 I95">
    <cfRule type="cellIs" dxfId="65" priority="116" operator="lessThan">
      <formula>0</formula>
    </cfRule>
  </conditionalFormatting>
  <conditionalFormatting sqref="I88:I91">
    <cfRule type="cellIs" dxfId="64" priority="115" operator="lessThan">
      <formula>0</formula>
    </cfRule>
  </conditionalFormatting>
  <conditionalFormatting sqref="I102:I103">
    <cfRule type="cellIs" dxfId="63" priority="114" operator="lessThan">
      <formula>0</formula>
    </cfRule>
  </conditionalFormatting>
  <conditionalFormatting sqref="I98:I101">
    <cfRule type="cellIs" dxfId="62" priority="113" operator="lessThan">
      <formula>0</formula>
    </cfRule>
  </conditionalFormatting>
  <conditionalFormatting sqref="I109">
    <cfRule type="cellIs" dxfId="61" priority="112" operator="lessThan">
      <formula>0</formula>
    </cfRule>
  </conditionalFormatting>
  <conditionalFormatting sqref="I107:I108">
    <cfRule type="cellIs" dxfId="60" priority="111" operator="lessThan">
      <formula>0</formula>
    </cfRule>
  </conditionalFormatting>
  <conditionalFormatting sqref="I114">
    <cfRule type="cellIs" dxfId="59" priority="110" operator="lessThan">
      <formula>0</formula>
    </cfRule>
  </conditionalFormatting>
  <conditionalFormatting sqref="I111:I113">
    <cfRule type="cellIs" dxfId="58" priority="109" operator="lessThan">
      <formula>0</formula>
    </cfRule>
  </conditionalFormatting>
  <conditionalFormatting sqref="I117">
    <cfRule type="cellIs" dxfId="57" priority="108" operator="lessThan">
      <formula>0</formula>
    </cfRule>
  </conditionalFormatting>
  <conditionalFormatting sqref="I116">
    <cfRule type="cellIs" dxfId="56" priority="107" operator="lessThan">
      <formula>0</formula>
    </cfRule>
  </conditionalFormatting>
  <conditionalFormatting sqref="I120">
    <cfRule type="cellIs" dxfId="55" priority="106" operator="lessThan">
      <formula>0</formula>
    </cfRule>
  </conditionalFormatting>
  <conditionalFormatting sqref="I119">
    <cfRule type="cellIs" dxfId="54" priority="105" operator="lessThan">
      <formula>0</formula>
    </cfRule>
  </conditionalFormatting>
  <conditionalFormatting sqref="I124">
    <cfRule type="cellIs" dxfId="53" priority="104" operator="lessThan">
      <formula>0</formula>
    </cfRule>
  </conditionalFormatting>
  <conditionalFormatting sqref="I122:I123">
    <cfRule type="cellIs" dxfId="52" priority="103" operator="lessThan">
      <formula>0</formula>
    </cfRule>
  </conditionalFormatting>
  <conditionalFormatting sqref="I131">
    <cfRule type="cellIs" dxfId="51" priority="102" operator="lessThan">
      <formula>0</formula>
    </cfRule>
  </conditionalFormatting>
  <conditionalFormatting sqref="I127:I130">
    <cfRule type="cellIs" dxfId="50" priority="101" operator="lessThan">
      <formula>0</formula>
    </cfRule>
  </conditionalFormatting>
  <conditionalFormatting sqref="I134">
    <cfRule type="cellIs" dxfId="49" priority="100" operator="lessThan">
      <formula>0</formula>
    </cfRule>
  </conditionalFormatting>
  <conditionalFormatting sqref="I133">
    <cfRule type="cellIs" dxfId="48" priority="99" operator="lessThan">
      <formula>0</formula>
    </cfRule>
  </conditionalFormatting>
  <conditionalFormatting sqref="I154">
    <cfRule type="cellIs" dxfId="47" priority="98" operator="lessThan">
      <formula>0</formula>
    </cfRule>
  </conditionalFormatting>
  <conditionalFormatting sqref="C135:D135">
    <cfRule type="cellIs" dxfId="46" priority="90" operator="lessThan">
      <formula>0</formula>
    </cfRule>
  </conditionalFormatting>
  <conditionalFormatting sqref="E135">
    <cfRule type="cellIs" dxfId="45" priority="88" operator="lessThan">
      <formula>0</formula>
    </cfRule>
  </conditionalFormatting>
  <conditionalFormatting sqref="G135">
    <cfRule type="cellIs" dxfId="44" priority="82" operator="lessThan">
      <formula>0</formula>
    </cfRule>
  </conditionalFormatting>
  <conditionalFormatting sqref="H135">
    <cfRule type="cellIs" dxfId="43" priority="86" operator="lessThan">
      <formula>0</formula>
    </cfRule>
  </conditionalFormatting>
  <conditionalFormatting sqref="I135">
    <cfRule type="cellIs" dxfId="42" priority="85" operator="lessThan">
      <formula>0</formula>
    </cfRule>
  </conditionalFormatting>
  <conditionalFormatting sqref="C140:E140">
    <cfRule type="cellIs" dxfId="41" priority="81" operator="lessThan">
      <formula>0</formula>
    </cfRule>
  </conditionalFormatting>
  <conditionalFormatting sqref="G140">
    <cfRule type="cellIs" dxfId="40" priority="78" operator="lessThan">
      <formula>0</formula>
    </cfRule>
  </conditionalFormatting>
  <conditionalFormatting sqref="H140">
    <cfRule type="cellIs" dxfId="39" priority="77" operator="lessThan">
      <formula>0</formula>
    </cfRule>
  </conditionalFormatting>
  <conditionalFormatting sqref="J136:J139">
    <cfRule type="cellIs" dxfId="38" priority="76" operator="lessThan">
      <formula>0</formula>
    </cfRule>
  </conditionalFormatting>
  <conditionalFormatting sqref="H136:H139">
    <cfRule type="cellIs" dxfId="37" priority="70" operator="lessThan">
      <formula>0</formula>
    </cfRule>
  </conditionalFormatting>
  <conditionalFormatting sqref="C136:D139">
    <cfRule type="cellIs" dxfId="36" priority="69" operator="lessThan">
      <formula>0</formula>
    </cfRule>
  </conditionalFormatting>
  <conditionalFormatting sqref="E136:E139">
    <cfRule type="cellIs" dxfId="35" priority="68" operator="lessThan">
      <formula>0</formula>
    </cfRule>
  </conditionalFormatting>
  <conditionalFormatting sqref="I140">
    <cfRule type="cellIs" dxfId="34" priority="67" operator="lessThan">
      <formula>0</formula>
    </cfRule>
  </conditionalFormatting>
  <conditionalFormatting sqref="I136:I139">
    <cfRule type="cellIs" dxfId="33" priority="66" operator="lessThan">
      <formula>0</formula>
    </cfRule>
  </conditionalFormatting>
  <conditionalFormatting sqref="I146:I153">
    <cfRule type="cellIs" dxfId="32" priority="65" operator="lessThan">
      <formula>0</formula>
    </cfRule>
  </conditionalFormatting>
  <conditionalFormatting sqref="I104">
    <cfRule type="cellIs" dxfId="31" priority="37" operator="lessThan">
      <formula>0</formula>
    </cfRule>
  </conditionalFormatting>
  <conditionalFormatting sqref="C111">
    <cfRule type="cellIs" dxfId="30" priority="26" operator="lessThan">
      <formula>0</formula>
    </cfRule>
  </conditionalFormatting>
  <conditionalFormatting sqref="D104">
    <cfRule type="cellIs" dxfId="29" priority="42" operator="lessThan">
      <formula>0</formula>
    </cfRule>
  </conditionalFormatting>
  <conditionalFormatting sqref="E104">
    <cfRule type="cellIs" dxfId="28" priority="41" operator="lessThan">
      <formula>0</formula>
    </cfRule>
  </conditionalFormatting>
  <conditionalFormatting sqref="G104">
    <cfRule type="cellIs" dxfId="27" priority="39" operator="lessThan">
      <formula>0</formula>
    </cfRule>
  </conditionalFormatting>
  <conditionalFormatting sqref="H104">
    <cfRule type="cellIs" dxfId="26" priority="38" operator="lessThan">
      <formula>0</formula>
    </cfRule>
  </conditionalFormatting>
  <conditionalFormatting sqref="F105 J105">
    <cfRule type="cellIs" dxfId="25" priority="31" operator="lessThan">
      <formula>0</formula>
    </cfRule>
  </conditionalFormatting>
  <conditionalFormatting sqref="C105:E105">
    <cfRule type="cellIs" dxfId="24" priority="32" operator="lessThan">
      <formula>0</formula>
    </cfRule>
  </conditionalFormatting>
  <conditionalFormatting sqref="G92 G95">
    <cfRule type="cellIs" dxfId="23" priority="25" operator="lessThan">
      <formula>0</formula>
    </cfRule>
  </conditionalFormatting>
  <conditionalFormatting sqref="E58">
    <cfRule type="cellIs" dxfId="22" priority="24" operator="lessThan">
      <formula>0</formula>
    </cfRule>
  </conditionalFormatting>
  <conditionalFormatting sqref="G12">
    <cfRule type="cellIs" dxfId="21" priority="23" operator="lessThan">
      <formula>0</formula>
    </cfRule>
  </conditionalFormatting>
  <conditionalFormatting sqref="C12:E12">
    <cfRule type="cellIs" dxfId="20" priority="22" operator="lessThan">
      <formula>0</formula>
    </cfRule>
  </conditionalFormatting>
  <conditionalFormatting sqref="I12">
    <cfRule type="cellIs" dxfId="19" priority="21" operator="lessThan">
      <formula>0</formula>
    </cfRule>
  </conditionalFormatting>
  <conditionalFormatting sqref="H12">
    <cfRule type="cellIs" dxfId="18" priority="20" operator="lessThan">
      <formula>0</formula>
    </cfRule>
  </conditionalFormatting>
  <conditionalFormatting sqref="C9:C11">
    <cfRule type="cellIs" dxfId="17" priority="19" operator="lessThan">
      <formula>0</formula>
    </cfRule>
  </conditionalFormatting>
  <conditionalFormatting sqref="D9:D11">
    <cfRule type="cellIs" dxfId="16" priority="18" operator="lessThan">
      <formula>0</formula>
    </cfRule>
  </conditionalFormatting>
  <conditionalFormatting sqref="E9:E11">
    <cfRule type="cellIs" dxfId="15" priority="17" operator="lessThan">
      <formula>0</formula>
    </cfRule>
  </conditionalFormatting>
  <conditionalFormatting sqref="H81:I81 E81">
    <cfRule type="cellIs" dxfId="14" priority="16" operator="lessThan">
      <formula>0</formula>
    </cfRule>
  </conditionalFormatting>
  <conditionalFormatting sqref="C81:D81">
    <cfRule type="cellIs" dxfId="13" priority="15" operator="lessThan">
      <formula>0</formula>
    </cfRule>
  </conditionalFormatting>
  <conditionalFormatting sqref="G81">
    <cfRule type="cellIs" dxfId="12" priority="14" operator="lessThan">
      <formula>0</formula>
    </cfRule>
  </conditionalFormatting>
  <conditionalFormatting sqref="G82:G83">
    <cfRule type="cellIs" dxfId="11" priority="13" operator="lessThan">
      <formula>0</formula>
    </cfRule>
  </conditionalFormatting>
  <conditionalFormatting sqref="H82:H83">
    <cfRule type="cellIs" dxfId="10" priority="12" operator="lessThan">
      <formula>0</formula>
    </cfRule>
  </conditionalFormatting>
  <conditionalFormatting sqref="C82:D83">
    <cfRule type="cellIs" dxfId="9" priority="11" operator="lessThan">
      <formula>0</formula>
    </cfRule>
  </conditionalFormatting>
  <conditionalFormatting sqref="I82:I83">
    <cfRule type="cellIs" dxfId="8" priority="9" operator="lessThan">
      <formula>0</formula>
    </cfRule>
  </conditionalFormatting>
  <conditionalFormatting sqref="E94">
    <cfRule type="cellIs" dxfId="7" priority="2" operator="lessThan">
      <formula>0</formula>
    </cfRule>
  </conditionalFormatting>
  <conditionalFormatting sqref="E82:E83">
    <cfRule type="cellIs" dxfId="6" priority="8" operator="lessThan">
      <formula>0</formula>
    </cfRule>
  </conditionalFormatting>
  <conditionalFormatting sqref="G93:I93">
    <cfRule type="cellIs" dxfId="5" priority="7" operator="lessThan">
      <formula>0</formula>
    </cfRule>
  </conditionalFormatting>
  <conditionalFormatting sqref="C93:E93">
    <cfRule type="cellIs" dxfId="4" priority="6" operator="lessThan">
      <formula>0</formula>
    </cfRule>
  </conditionalFormatting>
  <conditionalFormatting sqref="G94">
    <cfRule type="cellIs" dxfId="3" priority="5" operator="lessThan">
      <formula>0</formula>
    </cfRule>
  </conditionalFormatting>
  <conditionalFormatting sqref="H94">
    <cfRule type="cellIs" dxfId="2" priority="4" operator="lessThan">
      <formula>0</formula>
    </cfRule>
  </conditionalFormatting>
  <conditionalFormatting sqref="C94:D94">
    <cfRule type="cellIs" dxfId="1" priority="3" operator="lessThan">
      <formula>0</formula>
    </cfRule>
  </conditionalFormatting>
  <conditionalFormatting sqref="I94">
    <cfRule type="cellIs" dxfId="0" priority="1" operator="lessThan">
      <formula>0</formula>
    </cfRule>
  </conditionalFormatting>
  <pageMargins left="0.25" right="0.25" top="0.75" bottom="0.75" header="0.3" footer="0.3"/>
  <pageSetup fitToHeight="0" orientation="portrait" r:id="rId1"/>
  <headerFooter>
    <oddFooter>&amp;C&amp;1#&amp;"arial"&amp;9&amp;K008000 C1 - Internal use</oddFooter>
  </headerFooter>
  <rowBreaks count="1" manualBreakCount="1">
    <brk id="70" max="13" man="1"/>
  </rowBreaks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"/>
  <sheetViews>
    <sheetView workbookViewId="0">
      <selection activeCell="J4" sqref="J4"/>
    </sheetView>
  </sheetViews>
  <sheetFormatPr defaultColWidth="8.7109375" defaultRowHeight="15" x14ac:dyDescent="0.25"/>
  <cols>
    <col min="3" max="3" width="12.42578125" style="248" customWidth="1"/>
    <col min="4" max="4" width="12.140625" customWidth="1"/>
    <col min="7" max="7" width="13.42578125" customWidth="1"/>
    <col min="8" max="8" width="13.42578125" style="248" customWidth="1"/>
    <col min="9" max="10" width="9.28515625" bestFit="1" customWidth="1"/>
  </cols>
  <sheetData>
    <row r="1" spans="1:10" x14ac:dyDescent="0.25">
      <c r="C1" s="248" t="s">
        <v>201</v>
      </c>
      <c r="D1" t="s">
        <v>202</v>
      </c>
      <c r="E1" t="s">
        <v>203</v>
      </c>
      <c r="F1" t="s">
        <v>204</v>
      </c>
      <c r="G1" t="s">
        <v>196</v>
      </c>
      <c r="H1" s="248" t="s">
        <v>199</v>
      </c>
      <c r="I1" t="s">
        <v>197</v>
      </c>
      <c r="J1" t="s">
        <v>198</v>
      </c>
    </row>
    <row r="2" spans="1:10" x14ac:dyDescent="0.25">
      <c r="A2" s="29" t="s">
        <v>190</v>
      </c>
      <c r="B2" s="29" t="s">
        <v>191</v>
      </c>
      <c r="C2" s="256">
        <v>84.24</v>
      </c>
      <c r="D2" s="256">
        <v>645</v>
      </c>
      <c r="E2" s="251">
        <v>18.21</v>
      </c>
      <c r="F2" s="251">
        <v>8.61</v>
      </c>
      <c r="G2" s="251">
        <v>4.95</v>
      </c>
      <c r="H2" s="251">
        <v>45.4</v>
      </c>
      <c r="I2" s="251">
        <v>9.83</v>
      </c>
      <c r="J2" s="251">
        <v>10.63</v>
      </c>
    </row>
    <row r="3" spans="1:10" x14ac:dyDescent="0.25">
      <c r="A3" t="s">
        <v>192</v>
      </c>
      <c r="B3" t="s">
        <v>193</v>
      </c>
      <c r="C3" s="251"/>
      <c r="D3" s="251">
        <v>609.54</v>
      </c>
      <c r="E3" s="251">
        <v>20.9</v>
      </c>
      <c r="F3" s="251">
        <v>8.61</v>
      </c>
      <c r="G3" s="251">
        <v>7.15</v>
      </c>
      <c r="H3" s="251">
        <v>65.55</v>
      </c>
      <c r="I3" s="251">
        <v>9.83</v>
      </c>
      <c r="J3" s="251">
        <v>10.63</v>
      </c>
    </row>
    <row r="4" spans="1:10" ht="15.75" thickBot="1" x14ac:dyDescent="0.3">
      <c r="A4" s="254" t="s">
        <v>194</v>
      </c>
      <c r="B4" s="254" t="s">
        <v>195</v>
      </c>
      <c r="C4" s="253"/>
      <c r="D4" s="253">
        <v>1277.95</v>
      </c>
      <c r="E4" s="253">
        <v>57.01</v>
      </c>
      <c r="F4" s="253">
        <v>17.22</v>
      </c>
      <c r="G4" s="253">
        <v>2.92</v>
      </c>
      <c r="H4" s="253">
        <v>26.57</v>
      </c>
      <c r="I4" s="253">
        <v>5.75</v>
      </c>
      <c r="J4" s="253">
        <v>10.63</v>
      </c>
    </row>
    <row r="5" spans="1:10" ht="15.75" thickTop="1" x14ac:dyDescent="0.25">
      <c r="A5" s="329" t="s">
        <v>15</v>
      </c>
      <c r="B5" s="329"/>
      <c r="C5" s="252">
        <f>SUM(C2:C4)</f>
        <v>84.24</v>
      </c>
      <c r="D5" s="252">
        <f>SUM(D2:D4)</f>
        <v>2532.4899999999998</v>
      </c>
      <c r="E5" s="252">
        <f t="shared" ref="E5:J5" si="0">SUM(E2:E4)</f>
        <v>96.12</v>
      </c>
      <c r="F5" s="252">
        <f t="shared" si="0"/>
        <v>34.44</v>
      </c>
      <c r="G5" s="252">
        <f t="shared" si="0"/>
        <v>15.020000000000001</v>
      </c>
      <c r="H5" s="252">
        <f t="shared" si="0"/>
        <v>137.51999999999998</v>
      </c>
      <c r="I5" s="252">
        <f t="shared" si="0"/>
        <v>25.41</v>
      </c>
      <c r="J5" s="252">
        <f t="shared" si="0"/>
        <v>31.89</v>
      </c>
    </row>
    <row r="7" spans="1:10" x14ac:dyDescent="0.25">
      <c r="A7" s="329" t="s">
        <v>200</v>
      </c>
      <c r="B7" s="329"/>
      <c r="C7" s="255"/>
      <c r="D7" s="252">
        <f>SUM(C5:J5)</f>
        <v>2957.1299999999992</v>
      </c>
    </row>
  </sheetData>
  <mergeCells count="2">
    <mergeCell ref="A5:B5"/>
    <mergeCell ref="A7:B7"/>
  </mergeCells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>
      <selection activeCell="A2" sqref="A2"/>
    </sheetView>
  </sheetViews>
  <sheetFormatPr defaultColWidth="8.7109375" defaultRowHeight="15" x14ac:dyDescent="0.25"/>
  <sheetData>
    <row r="1" spans="1:1" x14ac:dyDescent="0.25">
      <c r="A1" t="s">
        <v>0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</sheetData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Indicators</vt:lpstr>
      <vt:lpstr>Balance Sheet</vt:lpstr>
      <vt:lpstr>P&amp;L Summary</vt:lpstr>
      <vt:lpstr>Key Findings</vt:lpstr>
      <vt:lpstr>P&amp;L Detailed</vt:lpstr>
      <vt:lpstr>Benefits</vt:lpstr>
      <vt:lpstr>List</vt:lpstr>
      <vt:lpstr>'Balance Sheet'!Print_Area</vt:lpstr>
      <vt:lpstr>'P&amp;L Detailed'!Print_Area</vt:lpstr>
      <vt:lpstr>'P&amp;L Summary'!Print_Area</vt:lpstr>
      <vt:lpstr>'P&amp;L Detailed'!Print_Titles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Hon. Marsha Michael</cp:lastModifiedBy>
  <cp:lastPrinted>2019-07-19T18:38:01Z</cp:lastPrinted>
  <dcterms:created xsi:type="dcterms:W3CDTF">2017-11-22T00:21:30Z</dcterms:created>
  <dcterms:modified xsi:type="dcterms:W3CDTF">2019-09-23T21:15:55Z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dad89-2096-47a1-b1b1-c9d057667e94_Enabled">
    <vt:lpwstr>True</vt:lpwstr>
  </property>
  <property fmtid="{D5CDD505-2E9C-101B-9397-08002B2CF9AE}" pid="3" name="MSIP_Label_645dad89-2096-47a1-b1b1-c9d057667e94_SiteId">
    <vt:lpwstr>e4e1abd9-eac7-4a71-ab52-da5c998aa7ba</vt:lpwstr>
  </property>
  <property fmtid="{D5CDD505-2E9C-101B-9397-08002B2CF9AE}" pid="4" name="MSIP_Label_645dad89-2096-47a1-b1b1-c9d057667e94_Owner">
    <vt:lpwstr>n.ayanna.williams@loreal.com</vt:lpwstr>
  </property>
  <property fmtid="{D5CDD505-2E9C-101B-9397-08002B2CF9AE}" pid="5" name="MSIP_Label_645dad89-2096-47a1-b1b1-c9d057667e94_SetDate">
    <vt:lpwstr>2019-09-23T18:17:45.0294631Z</vt:lpwstr>
  </property>
  <property fmtid="{D5CDD505-2E9C-101B-9397-08002B2CF9AE}" pid="6" name="MSIP_Label_645dad89-2096-47a1-b1b1-c9d057667e94_Name">
    <vt:lpwstr>C1 - Internal use</vt:lpwstr>
  </property>
  <property fmtid="{D5CDD505-2E9C-101B-9397-08002B2CF9AE}" pid="7" name="MSIP_Label_645dad89-2096-47a1-b1b1-c9d057667e94_Application">
    <vt:lpwstr>Microsoft Azure Information Protection</vt:lpwstr>
  </property>
  <property fmtid="{D5CDD505-2E9C-101B-9397-08002B2CF9AE}" pid="8" name="MSIP_Label_645dad89-2096-47a1-b1b1-c9d057667e94_Extended_MSFT_Method">
    <vt:lpwstr>Automatic</vt:lpwstr>
  </property>
  <property fmtid="{D5CDD505-2E9C-101B-9397-08002B2CF9AE}" pid="9" name="Sensitivity">
    <vt:lpwstr>C1 - Internal use</vt:lpwstr>
  </property>
</Properties>
</file>